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ml.chartshapes+xml"/>
  <Override PartName="/xl/charts/chart9.xml" ContentType="application/vnd.openxmlformats-officedocument.drawingml.chart+xml"/>
  <Override PartName="/xl/drawings/drawing24.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omments8.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6.xml" ContentType="application/vnd.openxmlformats-officedocument.drawing+xml"/>
  <Override PartName="/xl/comments1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Eesti teadus 2022\Kodulehel olevad failid\"/>
    </mc:Choice>
  </mc:AlternateContent>
  <xr:revisionPtr revIDLastSave="0" documentId="13_ncr:1_{D8CDACC7-3310-40CE-BAE7-5D314E971CAD}" xr6:coauthVersionLast="47" xr6:coauthVersionMax="47" xr10:uidLastSave="{00000000-0000-0000-0000-000000000000}"/>
  <bookViews>
    <workbookView xWindow="-120" yWindow="-120" windowWidth="29040" windowHeight="15840" tabRatio="784" xr2:uid="{06CF2DFC-31C3-41A9-8F6D-EE5BE8AF96E9}"/>
  </bookViews>
  <sheets>
    <sheet name="R&amp;D structure" sheetId="136" r:id="rId1"/>
    <sheet name="1.1" sheetId="49" r:id="rId2"/>
    <sheet name="1.2vana" sheetId="48" state="hidden" r:id="rId3"/>
    <sheet name="1.2" sheetId="133" r:id="rId4"/>
    <sheet name="1.3" sheetId="51" r:id="rId5"/>
    <sheet name="1.4" sheetId="54" r:id="rId6"/>
    <sheet name="1.5" sheetId="104" r:id="rId7"/>
    <sheet name="1.6vana" sheetId="98" state="hidden" r:id="rId8"/>
    <sheet name="1.6" sheetId="134" r:id="rId9"/>
    <sheet name="1.7" sheetId="131" r:id="rId10"/>
    <sheet name="Leht2" sheetId="130" state="hidden" r:id="rId11"/>
    <sheet name="1.7alg" sheetId="56" state="hidden" r:id="rId12"/>
    <sheet name="1.8" sheetId="65" r:id="rId13"/>
    <sheet name="1.9" sheetId="66" r:id="rId14"/>
    <sheet name="1.10" sheetId="50" r:id="rId15"/>
    <sheet name="1.11" sheetId="60" r:id="rId16"/>
    <sheet name="1.12vana" sheetId="61" state="hidden" r:id="rId17"/>
    <sheet name="1.12" sheetId="135" r:id="rId18"/>
    <sheet name="1.13_1.14" sheetId="67" r:id="rId19"/>
    <sheet name="1.15" sheetId="53" r:id="rId20"/>
    <sheet name="1.16" sheetId="127" r:id="rId21"/>
    <sheet name="T1.1" sheetId="128" r:id="rId22"/>
    <sheet name="1.17" sheetId="120" r:id="rId23"/>
    <sheet name="T1.2" sheetId="122" r:id="rId24"/>
    <sheet name="T1.3" sheetId="47" r:id="rId25"/>
    <sheet name="1.15vana" sheetId="123" state="hidden" r:id="rId26"/>
    <sheet name="1.18" sheetId="62" r:id="rId27"/>
    <sheet name="1.3a_S" sheetId="55" state="hidden" r:id="rId28"/>
    <sheet name="T1.4" sheetId="129" r:id="rId29"/>
    <sheet name="1.19" sheetId="63" r:id="rId30"/>
    <sheet name="T1.5" sheetId="126" r:id="rId31"/>
    <sheet name="T1.6" sheetId="64" r:id="rId32"/>
    <sheet name="T1.7" sheetId="52" r:id="rId33"/>
    <sheet name="1.6a" sheetId="59" state="hidden" r:id="rId34"/>
    <sheet name="2.1" sheetId="26" r:id="rId35"/>
    <sheet name="2.2" sheetId="27" r:id="rId36"/>
    <sheet name="2.3" sheetId="33" r:id="rId37"/>
    <sheet name="2.4_2.5" sheetId="84" r:id="rId38"/>
    <sheet name="2.6vana" sheetId="34" state="hidden" r:id="rId39"/>
    <sheet name="2.6muuver" sheetId="103" state="hidden" r:id="rId40"/>
    <sheet name="2.6" sheetId="105" r:id="rId41"/>
    <sheet name="2.7vana" sheetId="85" state="hidden" r:id="rId42"/>
    <sheet name="2.7" sheetId="36" r:id="rId43"/>
    <sheet name="2.8" sheetId="35" r:id="rId44"/>
    <sheet name="2.9" sheetId="74" r:id="rId45"/>
    <sheet name="2.10" sheetId="41" r:id="rId46"/>
    <sheet name="2.11" sheetId="68" r:id="rId47"/>
    <sheet name="2.12" sheetId="75" r:id="rId48"/>
    <sheet name="2.13" sheetId="76" r:id="rId49"/>
    <sheet name="2.14" sheetId="77" r:id="rId50"/>
    <sheet name="2.15" sheetId="69" r:id="rId51"/>
    <sheet name="2.16" sheetId="79" r:id="rId52"/>
    <sheet name="T2.1" sheetId="42" r:id="rId53"/>
    <sheet name="2.17" sheetId="72" r:id="rId54"/>
    <sheet name="2.18" sheetId="71" r:id="rId55"/>
    <sheet name="2.19" sheetId="40" r:id="rId56"/>
    <sheet name="2.20" sheetId="25" r:id="rId57"/>
    <sheet name="2.21" sheetId="32" r:id="rId58"/>
    <sheet name="2.22" sheetId="30" r:id="rId59"/>
    <sheet name="2.23" sheetId="1" r:id="rId60"/>
    <sheet name="2.24" sheetId="137" r:id="rId61"/>
    <sheet name="2.25" sheetId="28" r:id="rId62"/>
    <sheet name="2.26" sheetId="138" r:id="rId63"/>
    <sheet name="2.27" sheetId="80" r:id="rId64"/>
    <sheet name="2.28" sheetId="81" r:id="rId65"/>
    <sheet name="2.29" sheetId="78" r:id="rId66"/>
    <sheet name="2.12-13" sheetId="31" state="hidden" r:id="rId67"/>
    <sheet name="J2.24xx" sheetId="29" state="hidden" r:id="rId68"/>
    <sheet name="a2.19" sheetId="37" state="hidden" r:id="rId69"/>
    <sheet name="2_viide" sheetId="86" state="hidden" r:id="rId70"/>
    <sheet name="16alg" sheetId="73" state="hidden" r:id="rId71"/>
    <sheet name="2_lisa2" sheetId="87" state="hidden" r:id="rId72"/>
    <sheet name="2_lisa1" sheetId="82" state="hidden" r:id="rId73"/>
    <sheet name="4.1_alg" sheetId="2" state="hidden" r:id="rId74"/>
    <sheet name="T3.1" sheetId="106" r:id="rId75"/>
    <sheet name="T3.2" sheetId="118" r:id="rId76"/>
    <sheet name="T3.3" sheetId="108" r:id="rId77"/>
    <sheet name="3.1_3.2" sheetId="109" r:id="rId78"/>
    <sheet name="3.3" sheetId="110" r:id="rId79"/>
    <sheet name="3.4" sheetId="139" r:id="rId80"/>
    <sheet name="T3.4" sheetId="114" r:id="rId81"/>
    <sheet name="T3.5" sheetId="113" r:id="rId82"/>
    <sheet name="3.5" sheetId="111" r:id="rId83"/>
    <sheet name="T3.6" sheetId="112" r:id="rId84"/>
    <sheet name="T3.7" sheetId="115" r:id="rId85"/>
    <sheet name="3.6" sheetId="124" r:id="rId86"/>
    <sheet name="rvtaristud" sheetId="125" state="hidden" r:id="rId87"/>
    <sheet name="T3.8" sheetId="116" r:id="rId88"/>
    <sheet name="T3.9" sheetId="117" r:id="rId89"/>
    <sheet name="T4.1" sheetId="88" r:id="rId90"/>
    <sheet name="4.1" sheetId="19" r:id="rId91"/>
    <sheet name="4.2" sheetId="6" r:id="rId92"/>
    <sheet name="4.3" sheetId="90" r:id="rId93"/>
    <sheet name="4.4" sheetId="8" r:id="rId94"/>
    <sheet name="4.5" sheetId="91" r:id="rId95"/>
    <sheet name="4.6" sheetId="92" r:id="rId96"/>
    <sheet name="4.7" sheetId="14" r:id="rId97"/>
    <sheet name="4.8" sheetId="44" r:id="rId98"/>
    <sheet name="4.9" sheetId="101" r:id="rId99"/>
    <sheet name="4.10_4.11" sheetId="10" r:id="rId100"/>
    <sheet name="4.12_4.13" sheetId="5" r:id="rId101"/>
    <sheet name="4.14" sheetId="17" r:id="rId102"/>
    <sheet name="4.15" sheetId="43" r:id="rId103"/>
    <sheet name="Leht3" sheetId="132" state="hidden" r:id="rId104"/>
    <sheet name="4.16" sheetId="20" r:id="rId105"/>
    <sheet name="4.17" sheetId="140" r:id="rId106"/>
    <sheet name="4.18" sheetId="18" r:id="rId107"/>
    <sheet name="4.19" sheetId="94" r:id="rId108"/>
    <sheet name="4.20" sheetId="95" r:id="rId109"/>
    <sheet name="4.21" sheetId="11" r:id="rId110"/>
    <sheet name="4.22" sheetId="21" r:id="rId111"/>
    <sheet name="4.23" sheetId="38" r:id="rId112"/>
    <sheet name="4.24" sheetId="9" r:id="rId113"/>
    <sheet name="4.25" sheetId="7" r:id="rId114"/>
    <sheet name="J4.10" sheetId="12" state="hidden" r:id="rId115"/>
    <sheet name="TAde arv" sheetId="102" state="hidden" r:id="rId116"/>
    <sheet name="J4.4_alg" sheetId="89" state="hidden" r:id="rId117"/>
    <sheet name="4.2alg" sheetId="3" state="hidden" r:id="rId118"/>
    <sheet name="4.3c" sheetId="16" state="hidden" r:id="rId119"/>
    <sheet name="4.6lisa" sheetId="15" state="hidden" r:id="rId120"/>
    <sheet name="4.9_3" sheetId="22" state="hidden" r:id="rId121"/>
    <sheet name="4.9_4" sheetId="23" state="hidden" r:id="rId122"/>
    <sheet name="4.11_alg" sheetId="13" state="hidden" r:id="rId123"/>
    <sheet name="4.P3" sheetId="45" state="hidden" r:id="rId124"/>
    <sheet name="RIIGID" sheetId="4" state="hidden" r:id="rId125"/>
  </sheets>
  <externalReferences>
    <externalReference r:id="rId126"/>
  </externalReferences>
  <definedNames>
    <definedName name="_xlnm._FilterDatabase" localSheetId="3" hidden="1">'1.2'!$A$5:$E$5</definedName>
    <definedName name="_xlnm._FilterDatabase" localSheetId="2" hidden="1">'1.2vana'!$A$9:$I$9</definedName>
    <definedName name="_xlnm._FilterDatabase" localSheetId="4" hidden="1">'1.3'!$A$4:$D$4</definedName>
    <definedName name="_xlnm._FilterDatabase" localSheetId="8" hidden="1">'1.6'!$A$4:$D$4</definedName>
    <definedName name="_xlnm._FilterDatabase" localSheetId="7" hidden="1">'1.6vana'!$A$6:$H$6</definedName>
    <definedName name="_xlnm._FilterDatabase" localSheetId="13" hidden="1">'1.9'!$A$4:$C$35</definedName>
    <definedName name="_xlnm._FilterDatabase" localSheetId="70" hidden="1">'16alg'!$A$50:$D$106</definedName>
    <definedName name="_xlnm._FilterDatabase" localSheetId="36" hidden="1">'2.3'!$A$5:$L$5</definedName>
    <definedName name="_xlnm._FilterDatabase" localSheetId="37" hidden="1">'2.4_2.5'!$A$7:$P$7</definedName>
    <definedName name="_xlnm._FilterDatabase" localSheetId="42" hidden="1">'2.7'!$A$5:$U$5</definedName>
    <definedName name="_xlnm._FilterDatabase" localSheetId="44" hidden="1">'2.9'!$A$5:$C$5</definedName>
    <definedName name="_xlnm._FilterDatabase" localSheetId="99" hidden="1">'4.10_4.11'!$A$5:$T$5</definedName>
    <definedName name="_xlnm._FilterDatabase" localSheetId="100" hidden="1">'4.12_4.13'!$A$5:$N$5</definedName>
    <definedName name="_xlnm._FilterDatabase" localSheetId="101" hidden="1">'4.14'!$A$4:$I$4</definedName>
    <definedName name="_xlnm._FilterDatabase" localSheetId="93" hidden="1">'4.4'!$A$4:$D$4</definedName>
    <definedName name="_xlnm._FilterDatabase" localSheetId="95" hidden="1">'4.6'!$A$6:$E$6</definedName>
    <definedName name="_xlnm._FilterDatabase" localSheetId="83" hidden="1">'T3.6'!$A$8:$I$8</definedName>
    <definedName name="_ftnref1" localSheetId="28">'T1.4'!$A$2</definedName>
  </definedNames>
  <calcPr calcId="191029"/>
  <pivotCaches>
    <pivotCache cacheId="4" r:id="rId127"/>
    <pivotCache cacheId="5" r:id="rId1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2" i="5" l="1"/>
  <c r="E13" i="138" l="1"/>
  <c r="F13" i="138"/>
  <c r="U8" i="127" l="1"/>
  <c r="U9" i="127"/>
  <c r="U10" i="127"/>
  <c r="U11" i="127"/>
  <c r="U12" i="127"/>
  <c r="U13" i="127"/>
  <c r="U14" i="127"/>
  <c r="U15" i="127"/>
  <c r="U16" i="127"/>
  <c r="D9" i="7" l="1"/>
  <c r="E5" i="140"/>
  <c r="E11" i="140"/>
  <c r="E10" i="140"/>
  <c r="E9" i="140"/>
  <c r="E8" i="140"/>
  <c r="E7" i="140"/>
  <c r="E6" i="140"/>
  <c r="S40" i="10"/>
  <c r="S41" i="10"/>
  <c r="S42" i="10"/>
  <c r="S43" i="10"/>
  <c r="S44" i="10"/>
  <c r="S26" i="10"/>
  <c r="S27" i="10"/>
  <c r="S28" i="10"/>
  <c r="S29" i="10"/>
  <c r="S30" i="10"/>
  <c r="S31" i="10"/>
  <c r="S32" i="10"/>
  <c r="S33" i="10"/>
  <c r="S34" i="10"/>
  <c r="S35" i="10"/>
  <c r="S36" i="10"/>
  <c r="S37" i="10"/>
  <c r="S38" i="10"/>
  <c r="S39" i="10"/>
  <c r="S22" i="10"/>
  <c r="S23" i="10"/>
  <c r="S24" i="10"/>
  <c r="S25" i="10"/>
  <c r="S19" i="10"/>
  <c r="S20" i="10"/>
  <c r="S21" i="10"/>
  <c r="S14" i="10"/>
  <c r="S15" i="10"/>
  <c r="S16" i="10"/>
  <c r="S17" i="10"/>
  <c r="S18" i="10"/>
  <c r="S13" i="10"/>
  <c r="B7" i="124" l="1"/>
  <c r="K8" i="124"/>
  <c r="F15" i="138"/>
  <c r="E15" i="138"/>
  <c r="F14" i="138"/>
  <c r="E14" i="138"/>
  <c r="F12" i="138"/>
  <c r="E12" i="138"/>
  <c r="F11" i="138"/>
  <c r="E11" i="138"/>
  <c r="F10" i="138"/>
  <c r="E10" i="138"/>
  <c r="F9" i="138"/>
  <c r="E9" i="138"/>
  <c r="F8" i="138"/>
  <c r="E8" i="138"/>
  <c r="F7" i="138"/>
  <c r="E7" i="138"/>
  <c r="F6" i="138"/>
  <c r="E6" i="138"/>
  <c r="F5" i="138"/>
  <c r="E5" i="138"/>
  <c r="I15" i="137"/>
  <c r="I14" i="137"/>
  <c r="I13" i="137"/>
  <c r="I12" i="137"/>
  <c r="I11" i="137"/>
  <c r="I10" i="137"/>
  <c r="I9" i="137"/>
  <c r="I8" i="137"/>
  <c r="I7" i="137"/>
  <c r="I6" i="137"/>
  <c r="I5" i="137"/>
  <c r="F16" i="41"/>
  <c r="H14" i="41"/>
  <c r="H12" i="41"/>
  <c r="N8" i="84"/>
  <c r="B51" i="67" l="1"/>
  <c r="B55" i="67" s="1"/>
  <c r="C51" i="67"/>
  <c r="C55" i="67" s="1"/>
  <c r="E51" i="67"/>
  <c r="E55" i="67" s="1"/>
  <c r="D55" i="67"/>
  <c r="F55" i="67"/>
  <c r="G55" i="67"/>
  <c r="K8" i="135"/>
  <c r="N11" i="50"/>
  <c r="J10" i="120" l="1"/>
  <c r="K10" i="120"/>
  <c r="I10" i="120"/>
  <c r="P17" i="105" l="1"/>
  <c r="AE6" i="81" l="1"/>
  <c r="AE5" i="81"/>
  <c r="G7" i="124" l="1"/>
  <c r="G6" i="124"/>
  <c r="K9" i="124"/>
  <c r="I8" i="124"/>
  <c r="I9" i="124" s="1"/>
  <c r="J8" i="124"/>
  <c r="J9" i="124" s="1"/>
  <c r="L8" i="124"/>
  <c r="L9" i="124" s="1"/>
  <c r="M8" i="124"/>
  <c r="M9" i="124" s="1"/>
  <c r="G8" i="124" l="1"/>
  <c r="G9" i="124" s="1"/>
  <c r="F7" i="67"/>
  <c r="E10" i="67"/>
  <c r="F10" i="67"/>
  <c r="B11" i="67"/>
  <c r="C11" i="67"/>
  <c r="F11" i="67"/>
  <c r="G11" i="67"/>
  <c r="H11" i="67"/>
  <c r="H27" i="135" l="1"/>
  <c r="H19" i="135"/>
  <c r="L31" i="135"/>
  <c r="H22" i="135"/>
  <c r="I22" i="135"/>
  <c r="J22" i="135"/>
  <c r="K22" i="135"/>
  <c r="L22" i="135"/>
  <c r="M22" i="135"/>
  <c r="K31" i="135"/>
  <c r="I37" i="61"/>
  <c r="D18" i="133"/>
  <c r="H29" i="48"/>
  <c r="K28" i="135" l="1"/>
  <c r="I28" i="135"/>
  <c r="L16" i="135"/>
  <c r="H32" i="135"/>
  <c r="I32" i="135"/>
  <c r="M32" i="135"/>
  <c r="K9" i="135"/>
  <c r="H23" i="135"/>
  <c r="L12" i="135"/>
  <c r="J12" i="135"/>
  <c r="H12" i="135"/>
  <c r="M9" i="135"/>
  <c r="H9" i="135"/>
  <c r="K34" i="135"/>
  <c r="I34" i="135"/>
  <c r="J34" i="135"/>
  <c r="L34" i="135"/>
  <c r="M34" i="135"/>
  <c r="H34" i="135"/>
  <c r="J10" i="135"/>
  <c r="I10" i="135"/>
  <c r="K10" i="135"/>
  <c r="M10" i="135"/>
  <c r="H10" i="135"/>
  <c r="I15" i="135"/>
  <c r="H15" i="135"/>
  <c r="H11" i="135"/>
  <c r="M11" i="135"/>
  <c r="K26" i="135"/>
  <c r="J28" i="135"/>
  <c r="L24" i="135"/>
  <c r="M14" i="135"/>
  <c r="K12" i="135"/>
  <c r="K18" i="135"/>
  <c r="L14" i="135"/>
  <c r="I9" i="135"/>
  <c r="K32" i="135"/>
  <c r="H28" i="135"/>
  <c r="H24" i="135"/>
  <c r="K14" i="135"/>
  <c r="I12" i="135"/>
  <c r="J9" i="135"/>
  <c r="I14" i="135"/>
  <c r="M28" i="135"/>
  <c r="I26" i="135"/>
  <c r="J16" i="135"/>
  <c r="H35" i="135"/>
  <c r="L9" i="135"/>
  <c r="L28" i="135"/>
  <c r="H26" i="135"/>
  <c r="H16" i="135"/>
  <c r="M12" i="135"/>
  <c r="M24" i="135"/>
  <c r="L13" i="135"/>
  <c r="K13" i="135"/>
  <c r="I13" i="135"/>
  <c r="M17" i="135"/>
  <c r="H17" i="135"/>
  <c r="I17" i="135"/>
  <c r="L17" i="135"/>
  <c r="J17" i="135"/>
  <c r="K17" i="135"/>
  <c r="H33" i="135"/>
  <c r="I33" i="135"/>
  <c r="J33" i="135"/>
  <c r="K33" i="135"/>
  <c r="L33" i="135"/>
  <c r="M33" i="135"/>
  <c r="L21" i="135"/>
  <c r="I21" i="135"/>
  <c r="K21" i="135"/>
  <c r="H25" i="135"/>
  <c r="J25" i="135"/>
  <c r="I25" i="135"/>
  <c r="K25" i="135"/>
  <c r="L25" i="135"/>
  <c r="M25" i="135"/>
  <c r="J30" i="135"/>
  <c r="K30" i="135"/>
  <c r="I30" i="135"/>
  <c r="L30" i="135"/>
  <c r="M30" i="135"/>
  <c r="H30" i="135"/>
  <c r="J7" i="135"/>
  <c r="L32" i="135"/>
  <c r="J31" i="135"/>
  <c r="K24" i="135"/>
  <c r="I16" i="135"/>
  <c r="L10" i="135"/>
  <c r="I7" i="135"/>
  <c r="M27" i="135"/>
  <c r="I31" i="135"/>
  <c r="H7" i="135"/>
  <c r="J32" i="135"/>
  <c r="H31" i="135"/>
  <c r="M26" i="135"/>
  <c r="M15" i="135"/>
  <c r="H8" i="135"/>
  <c r="L15" i="135"/>
  <c r="M16" i="135"/>
  <c r="K15" i="135"/>
  <c r="M7" i="135"/>
  <c r="M31" i="135"/>
  <c r="J15" i="135"/>
  <c r="J5" i="135"/>
  <c r="J21" i="135"/>
  <c r="J13" i="135"/>
  <c r="L27" i="135"/>
  <c r="H21" i="135"/>
  <c r="L19" i="135"/>
  <c r="H13" i="135"/>
  <c r="L11" i="135"/>
  <c r="M35" i="135"/>
  <c r="M19" i="135"/>
  <c r="K27" i="135"/>
  <c r="K19" i="135"/>
  <c r="K11" i="135"/>
  <c r="J35" i="135"/>
  <c r="J27" i="135"/>
  <c r="J19" i="135"/>
  <c r="J11" i="135"/>
  <c r="I27" i="135"/>
  <c r="M21" i="135"/>
  <c r="I19" i="135"/>
  <c r="M13" i="135"/>
  <c r="I11" i="135"/>
  <c r="M8" i="135" l="1"/>
  <c r="I8" i="135"/>
  <c r="L8" i="135"/>
  <c r="M23" i="135"/>
  <c r="I23" i="135"/>
  <c r="J23" i="135"/>
  <c r="H14" i="135"/>
  <c r="J14" i="135"/>
  <c r="K23" i="135"/>
  <c r="J8" i="135"/>
  <c r="L23" i="135"/>
  <c r="M20" i="135"/>
  <c r="H20" i="135"/>
  <c r="I20" i="135"/>
  <c r="J20" i="135"/>
  <c r="K20" i="135"/>
  <c r="L20" i="135"/>
  <c r="I24" i="135"/>
  <c r="J24" i="135"/>
  <c r="L7" i="135"/>
  <c r="K7" i="135"/>
  <c r="J26" i="135"/>
  <c r="L26" i="135"/>
  <c r="K16" i="135"/>
  <c r="H6" i="135"/>
  <c r="I6" i="135"/>
  <c r="J6" i="135"/>
  <c r="K6" i="135"/>
  <c r="L6" i="135"/>
  <c r="M6" i="135"/>
  <c r="L35" i="135"/>
  <c r="I35" i="135"/>
  <c r="K35" i="135"/>
  <c r="H5" i="135"/>
  <c r="I5" i="135"/>
  <c r="H18" i="135"/>
  <c r="J18" i="135"/>
  <c r="L18" i="135"/>
  <c r="M18" i="135"/>
  <c r="I18" i="135"/>
  <c r="L29" i="135"/>
  <c r="I29" i="135"/>
  <c r="K29" i="135"/>
  <c r="M29" i="135"/>
  <c r="H29" i="135"/>
  <c r="J29" i="135"/>
  <c r="M5" i="135"/>
  <c r="K5" i="135"/>
  <c r="L5" i="135"/>
  <c r="N27" i="84"/>
  <c r="O27" i="84" s="1"/>
  <c r="P27" i="84" s="1"/>
  <c r="N26" i="84"/>
  <c r="O26" i="84" s="1"/>
  <c r="P26" i="84" s="1"/>
  <c r="N34" i="84"/>
  <c r="O34" i="84" s="1"/>
  <c r="P34" i="84" s="1"/>
  <c r="N18" i="84"/>
  <c r="O18" i="84" s="1"/>
  <c r="P18" i="84" s="1"/>
  <c r="N9" i="84"/>
  <c r="O9" i="84" s="1"/>
  <c r="P9" i="84" s="1"/>
  <c r="N13" i="84"/>
  <c r="O13" i="84" s="1"/>
  <c r="P13" i="84" s="1"/>
  <c r="M9" i="7" l="1"/>
  <c r="E11" i="54" l="1"/>
  <c r="C8" i="54"/>
  <c r="O5" i="91" l="1"/>
  <c r="O6" i="91"/>
  <c r="O7" i="91"/>
  <c r="O8" i="91"/>
  <c r="K12" i="49"/>
  <c r="J5" i="49"/>
  <c r="K5" i="49"/>
  <c r="M5" i="49" s="1"/>
  <c r="L5" i="49"/>
  <c r="N5" i="49" s="1"/>
  <c r="V10" i="6"/>
  <c r="V7" i="6"/>
  <c r="P27" i="105"/>
  <c r="O27" i="105"/>
  <c r="H27" i="105"/>
  <c r="J27" i="105" s="1"/>
  <c r="P5" i="49" l="1"/>
  <c r="O5" i="49"/>
  <c r="O17" i="50" l="1"/>
  <c r="N17" i="50"/>
  <c r="M17" i="50"/>
  <c r="H10" i="131"/>
  <c r="E6" i="131"/>
  <c r="F6" i="131" s="1"/>
  <c r="E7" i="131"/>
  <c r="H7" i="131" s="1"/>
  <c r="E8" i="131"/>
  <c r="H8" i="131" s="1"/>
  <c r="E9" i="131"/>
  <c r="H9" i="131" s="1"/>
  <c r="E10" i="131"/>
  <c r="G10" i="131" s="1"/>
  <c r="E11" i="131"/>
  <c r="G11" i="131" s="1"/>
  <c r="E12" i="131"/>
  <c r="G12" i="131" s="1"/>
  <c r="E13" i="131"/>
  <c r="F13" i="131" s="1"/>
  <c r="E14" i="131"/>
  <c r="F14" i="131" s="1"/>
  <c r="E15" i="131"/>
  <c r="H15" i="131" s="1"/>
  <c r="E5" i="131"/>
  <c r="H5" i="131" s="1"/>
  <c r="J104" i="130"/>
  <c r="F103" i="130"/>
  <c r="J101" i="130"/>
  <c r="B101" i="130"/>
  <c r="L62" i="130"/>
  <c r="L31" i="130" s="1"/>
  <c r="K62" i="130"/>
  <c r="K104" i="130" s="1"/>
  <c r="J62" i="130"/>
  <c r="J31" i="130" s="1"/>
  <c r="I62" i="130"/>
  <c r="I104" i="130" s="1"/>
  <c r="H62" i="130"/>
  <c r="H104" i="130" s="1"/>
  <c r="G62" i="130"/>
  <c r="G104" i="130" s="1"/>
  <c r="F62" i="130"/>
  <c r="F104" i="130" s="1"/>
  <c r="E62" i="130"/>
  <c r="E104" i="130" s="1"/>
  <c r="D62" i="130"/>
  <c r="D104" i="130" s="1"/>
  <c r="C62" i="130"/>
  <c r="C104" i="130" s="1"/>
  <c r="B62" i="130"/>
  <c r="B104" i="130" s="1"/>
  <c r="L61" i="130"/>
  <c r="L103" i="130" s="1"/>
  <c r="K61" i="130"/>
  <c r="K30" i="130" s="1"/>
  <c r="J61" i="130"/>
  <c r="J103" i="130" s="1"/>
  <c r="I61" i="130"/>
  <c r="I30" i="130" s="1"/>
  <c r="H61" i="130"/>
  <c r="H30" i="130" s="1"/>
  <c r="G61" i="130"/>
  <c r="G30" i="130" s="1"/>
  <c r="F61" i="130"/>
  <c r="E61" i="130"/>
  <c r="E103" i="130" s="1"/>
  <c r="D61" i="130"/>
  <c r="D103" i="130" s="1"/>
  <c r="C61" i="130"/>
  <c r="C30" i="130" s="1"/>
  <c r="C18" i="130" s="1"/>
  <c r="B61" i="130"/>
  <c r="B30" i="130" s="1"/>
  <c r="L60" i="130"/>
  <c r="L29" i="130" s="1"/>
  <c r="K60" i="130"/>
  <c r="K29" i="130" s="1"/>
  <c r="J60" i="130"/>
  <c r="J29" i="130" s="1"/>
  <c r="I60" i="130"/>
  <c r="I102" i="130" s="1"/>
  <c r="H60" i="130"/>
  <c r="H102" i="130" s="1"/>
  <c r="G60" i="130"/>
  <c r="G102" i="130" s="1"/>
  <c r="F60" i="130"/>
  <c r="F29" i="130" s="1"/>
  <c r="E60" i="130"/>
  <c r="E102" i="130" s="1"/>
  <c r="D60" i="130"/>
  <c r="D29" i="130" s="1"/>
  <c r="C60" i="130"/>
  <c r="C29" i="130" s="1"/>
  <c r="B60" i="130"/>
  <c r="B29" i="130" s="1"/>
  <c r="L59" i="130"/>
  <c r="L101" i="130" s="1"/>
  <c r="K59" i="130"/>
  <c r="K101" i="130" s="1"/>
  <c r="J59" i="130"/>
  <c r="J28" i="130" s="1"/>
  <c r="I59" i="130"/>
  <c r="I28" i="130" s="1"/>
  <c r="H59" i="130"/>
  <c r="H28" i="130" s="1"/>
  <c r="G59" i="130"/>
  <c r="G28" i="130" s="1"/>
  <c r="F59" i="130"/>
  <c r="F28" i="130" s="1"/>
  <c r="E59" i="130"/>
  <c r="E101" i="130" s="1"/>
  <c r="D59" i="130"/>
  <c r="D101" i="130" s="1"/>
  <c r="C59" i="130"/>
  <c r="C101" i="130" s="1"/>
  <c r="B59" i="130"/>
  <c r="L58" i="130"/>
  <c r="L27" i="130" s="1"/>
  <c r="K58" i="130"/>
  <c r="K100" i="130" s="1"/>
  <c r="J58" i="130"/>
  <c r="J27" i="130" s="1"/>
  <c r="I58" i="130"/>
  <c r="I100" i="130" s="1"/>
  <c r="H58" i="130"/>
  <c r="G58" i="130"/>
  <c r="F58" i="130"/>
  <c r="F100" i="130" s="1"/>
  <c r="E58" i="130"/>
  <c r="E100" i="130" s="1"/>
  <c r="D58" i="130"/>
  <c r="D27" i="130" s="1"/>
  <c r="C58" i="130"/>
  <c r="C100" i="130" s="1"/>
  <c r="B58" i="130"/>
  <c r="B27" i="130" s="1"/>
  <c r="K31" i="130"/>
  <c r="C31" i="130"/>
  <c r="B31" i="130"/>
  <c r="L30" i="130"/>
  <c r="J30" i="130"/>
  <c r="F30" i="130"/>
  <c r="I29" i="130"/>
  <c r="H29" i="130"/>
  <c r="G29" i="130"/>
  <c r="E29" i="130"/>
  <c r="L28" i="130"/>
  <c r="D28" i="130"/>
  <c r="C28" i="130"/>
  <c r="B28" i="130"/>
  <c r="K27" i="130"/>
  <c r="G27" i="130"/>
  <c r="H101" i="130" l="1"/>
  <c r="B103" i="130"/>
  <c r="G31" i="130"/>
  <c r="G32" i="130" s="1"/>
  <c r="I31" i="130"/>
  <c r="J100" i="130"/>
  <c r="H103" i="130"/>
  <c r="C63" i="130"/>
  <c r="C99" i="130" s="1"/>
  <c r="I63" i="130"/>
  <c r="I99" i="130" s="1"/>
  <c r="I106" i="130" s="1"/>
  <c r="F101" i="130"/>
  <c r="K63" i="130"/>
  <c r="K99" i="130" s="1"/>
  <c r="H106" i="130"/>
  <c r="B100" i="130"/>
  <c r="D100" i="130"/>
  <c r="C27" i="130"/>
  <c r="F63" i="130"/>
  <c r="F99" i="130" s="1"/>
  <c r="E27" i="130"/>
  <c r="D30" i="130"/>
  <c r="D32" i="130" s="1"/>
  <c r="G63" i="130"/>
  <c r="G99" i="130" s="1"/>
  <c r="G106" i="130" s="1"/>
  <c r="F27" i="130"/>
  <c r="K28" i="130"/>
  <c r="K32" i="130" s="1"/>
  <c r="Q31" i="130" s="1"/>
  <c r="Q32" i="130" s="1"/>
  <c r="E30" i="130"/>
  <c r="H63" i="130"/>
  <c r="H99" i="130" s="1"/>
  <c r="L100" i="130"/>
  <c r="H14" i="131"/>
  <c r="H6" i="131"/>
  <c r="G13" i="131"/>
  <c r="G9" i="131"/>
  <c r="F12" i="131"/>
  <c r="H13" i="131"/>
  <c r="G5" i="131"/>
  <c r="G8" i="131"/>
  <c r="F11" i="131"/>
  <c r="H12" i="131"/>
  <c r="G15" i="131"/>
  <c r="G7" i="131"/>
  <c r="F10" i="131"/>
  <c r="H11" i="131"/>
  <c r="G14" i="131"/>
  <c r="G6" i="131"/>
  <c r="F9" i="131"/>
  <c r="F5" i="131"/>
  <c r="F8" i="131"/>
  <c r="F15" i="131"/>
  <c r="F7" i="131"/>
  <c r="L32" i="130"/>
  <c r="L9" i="130"/>
  <c r="C32" i="130"/>
  <c r="C106" i="130"/>
  <c r="K106" i="130"/>
  <c r="C12" i="130"/>
  <c r="C14" i="130"/>
  <c r="C13" i="130" s="1"/>
  <c r="C19" i="130"/>
  <c r="K9" i="130"/>
  <c r="K18" i="130"/>
  <c r="K15" i="130"/>
  <c r="K17" i="130"/>
  <c r="B12" i="130"/>
  <c r="G18" i="130"/>
  <c r="B18" i="130"/>
  <c r="B32" i="130"/>
  <c r="B14" i="130"/>
  <c r="B13" i="130" s="1"/>
  <c r="J32" i="130"/>
  <c r="G19" i="130"/>
  <c r="G12" i="130"/>
  <c r="G14" i="130"/>
  <c r="G13" i="130" s="1"/>
  <c r="D19" i="130"/>
  <c r="D12" i="130"/>
  <c r="D14" i="130"/>
  <c r="D13" i="130" s="1"/>
  <c r="L12" i="130"/>
  <c r="F106" i="130"/>
  <c r="B63" i="130"/>
  <c r="B99" i="130" s="1"/>
  <c r="B106" i="130" s="1"/>
  <c r="J63" i="130"/>
  <c r="J99" i="130" s="1"/>
  <c r="J106" i="130" s="1"/>
  <c r="G101" i="130"/>
  <c r="C102" i="130"/>
  <c r="K102" i="130"/>
  <c r="G103" i="130"/>
  <c r="J102" i="130"/>
  <c r="E28" i="130"/>
  <c r="E32" i="130" s="1"/>
  <c r="D102" i="130"/>
  <c r="L102" i="130"/>
  <c r="L104" i="130"/>
  <c r="B102" i="130"/>
  <c r="H27" i="130"/>
  <c r="D31" i="130"/>
  <c r="D18" i="130" s="1"/>
  <c r="I27" i="130"/>
  <c r="E31" i="130"/>
  <c r="E18" i="130" s="1"/>
  <c r="D63" i="130"/>
  <c r="D99" i="130" s="1"/>
  <c r="D106" i="130" s="1"/>
  <c r="L63" i="130"/>
  <c r="L99" i="130" s="1"/>
  <c r="I101" i="130"/>
  <c r="I103" i="130"/>
  <c r="F102" i="130"/>
  <c r="G100" i="130"/>
  <c r="C103" i="130"/>
  <c r="K103" i="130"/>
  <c r="F31" i="130"/>
  <c r="F18" i="130" s="1"/>
  <c r="H31" i="130"/>
  <c r="H100" i="130"/>
  <c r="E63" i="130"/>
  <c r="E99" i="130" s="1"/>
  <c r="E106" i="130" s="1"/>
  <c r="Q33" i="130" l="1"/>
  <c r="M100" i="130"/>
  <c r="M103" i="130"/>
  <c r="Q34" i="130"/>
  <c r="L106" i="130"/>
  <c r="M101" i="130"/>
  <c r="F32" i="130"/>
  <c r="M104" i="130"/>
  <c r="I32" i="130"/>
  <c r="H32" i="130"/>
  <c r="B19" i="130"/>
  <c r="H18" i="130"/>
  <c r="J9" i="130"/>
  <c r="J15" i="130"/>
  <c r="J14" i="130"/>
  <c r="J13" i="130" s="1"/>
  <c r="J17" i="130"/>
  <c r="J12" i="130"/>
  <c r="M99" i="130"/>
  <c r="M102" i="130"/>
  <c r="J19" i="130"/>
  <c r="K16" i="130"/>
  <c r="K14" i="130"/>
  <c r="K13" i="130" s="1"/>
  <c r="K12" i="130"/>
  <c r="K19" i="130"/>
  <c r="M18" i="130"/>
  <c r="J18" i="130"/>
  <c r="E14" i="130"/>
  <c r="E13" i="130" s="1"/>
  <c r="E12" i="130"/>
  <c r="E19" i="130"/>
  <c r="F19" i="130"/>
  <c r="F12" i="130"/>
  <c r="F14" i="130"/>
  <c r="F13" i="130" s="1"/>
  <c r="J16" i="130"/>
  <c r="H9" i="130" l="1"/>
  <c r="H12" i="130"/>
  <c r="H19" i="130"/>
  <c r="H14" i="130"/>
  <c r="H13" i="130" s="1"/>
  <c r="I9" i="130"/>
  <c r="I12" i="130"/>
  <c r="I19" i="130"/>
  <c r="I14" i="130"/>
  <c r="I13" i="130" s="1"/>
  <c r="I18" i="130"/>
  <c r="M12" i="130"/>
  <c r="M106" i="130"/>
  <c r="L58" i="56" l="1"/>
  <c r="K58" i="56"/>
  <c r="J58" i="56"/>
  <c r="I58" i="56"/>
  <c r="H58" i="56"/>
  <c r="G58" i="56"/>
  <c r="F58" i="56"/>
  <c r="E58" i="56"/>
  <c r="D58" i="56"/>
  <c r="C58" i="56"/>
  <c r="B58" i="56"/>
  <c r="L27" i="56" l="1"/>
  <c r="L104" i="56"/>
  <c r="L100" i="56"/>
  <c r="K100" i="56"/>
  <c r="L59" i="56"/>
  <c r="L28" i="56" s="1"/>
  <c r="L60" i="56"/>
  <c r="L102" i="56" s="1"/>
  <c r="L61" i="56"/>
  <c r="L103" i="56" s="1"/>
  <c r="L62" i="56"/>
  <c r="L31" i="56" s="1"/>
  <c r="L8" i="56" s="1"/>
  <c r="L30" i="56" l="1"/>
  <c r="L6" i="56"/>
  <c r="L29" i="56"/>
  <c r="L32" i="56" s="1"/>
  <c r="L63" i="56"/>
  <c r="L99" i="56" s="1"/>
  <c r="L106" i="56" s="1"/>
  <c r="L101" i="56"/>
  <c r="H8" i="54"/>
  <c r="I8" i="54"/>
  <c r="L7" i="56" l="1"/>
  <c r="L9" i="56"/>
  <c r="L12" i="56"/>
  <c r="L15" i="49"/>
  <c r="N15" i="49" s="1"/>
  <c r="J7" i="109" l="1"/>
  <c r="J16" i="127" l="1"/>
  <c r="T8" i="127" s="1"/>
  <c r="I16" i="127"/>
  <c r="S8" i="127" s="1"/>
  <c r="H16" i="127"/>
  <c r="R8" i="127" s="1"/>
  <c r="G16" i="127"/>
  <c r="Q8" i="127" s="1"/>
  <c r="F16" i="127"/>
  <c r="P8" i="127" s="1"/>
  <c r="E16" i="127"/>
  <c r="O8" i="127" s="1"/>
  <c r="D16" i="127"/>
  <c r="N8" i="127" s="1"/>
  <c r="C16" i="127"/>
  <c r="M8" i="127" s="1"/>
  <c r="B16" i="127"/>
  <c r="L9" i="127" s="1"/>
  <c r="T15" i="127" l="1"/>
  <c r="T11" i="127"/>
  <c r="R15" i="127"/>
  <c r="R11" i="127"/>
  <c r="T14" i="127"/>
  <c r="T10" i="127"/>
  <c r="R14" i="127"/>
  <c r="R10" i="127"/>
  <c r="L16" i="127"/>
  <c r="T13" i="127"/>
  <c r="T9" i="127"/>
  <c r="L14" i="127"/>
  <c r="R13" i="127"/>
  <c r="R9" i="127"/>
  <c r="T16" i="127"/>
  <c r="T12" i="127"/>
  <c r="R16" i="127"/>
  <c r="R12" i="127"/>
  <c r="L15" i="127"/>
  <c r="S16" i="127"/>
  <c r="S15" i="127"/>
  <c r="S14" i="127"/>
  <c r="S13" i="127"/>
  <c r="S12" i="127"/>
  <c r="S11" i="127"/>
  <c r="S10" i="127"/>
  <c r="S9" i="127"/>
  <c r="L13" i="127"/>
  <c r="Q16" i="127"/>
  <c r="Q15" i="127"/>
  <c r="Q14" i="127"/>
  <c r="Q13" i="127"/>
  <c r="Q12" i="127"/>
  <c r="Q11" i="127"/>
  <c r="Q10" i="127"/>
  <c r="Q9" i="127"/>
  <c r="L12" i="127"/>
  <c r="P16" i="127"/>
  <c r="P15" i="127"/>
  <c r="P14" i="127"/>
  <c r="P13" i="127"/>
  <c r="P12" i="127"/>
  <c r="P11" i="127"/>
  <c r="P10" i="127"/>
  <c r="P9" i="127"/>
  <c r="L11" i="127"/>
  <c r="O16" i="127"/>
  <c r="O15" i="127"/>
  <c r="O14" i="127"/>
  <c r="O13" i="127"/>
  <c r="O12" i="127"/>
  <c r="O11" i="127"/>
  <c r="O10" i="127"/>
  <c r="O9" i="127"/>
  <c r="L10" i="127"/>
  <c r="N16" i="127"/>
  <c r="N15" i="127"/>
  <c r="N14" i="127"/>
  <c r="N13" i="127"/>
  <c r="N12" i="127"/>
  <c r="N11" i="127"/>
  <c r="N10" i="127"/>
  <c r="N9" i="127"/>
  <c r="L8" i="127"/>
  <c r="M16" i="127"/>
  <c r="M15" i="127"/>
  <c r="M14" i="127"/>
  <c r="M13" i="127"/>
  <c r="M12" i="127"/>
  <c r="M11" i="127"/>
  <c r="M10" i="127"/>
  <c r="M9" i="127"/>
  <c r="C7" i="124" l="1"/>
  <c r="D7" i="124"/>
  <c r="E7" i="124"/>
  <c r="F7" i="124"/>
  <c r="H8" i="124"/>
  <c r="H9" i="124" s="1"/>
  <c r="C6" i="124"/>
  <c r="C8" i="124" s="1"/>
  <c r="C9" i="124" s="1"/>
  <c r="D6" i="124"/>
  <c r="E6" i="124"/>
  <c r="F6" i="124"/>
  <c r="B6" i="124"/>
  <c r="E8" i="124" l="1"/>
  <c r="E9" i="124" s="1"/>
  <c r="D8" i="124"/>
  <c r="D9" i="124" s="1"/>
  <c r="F8" i="124"/>
  <c r="F9" i="124" s="1"/>
  <c r="B8" i="124"/>
  <c r="B9" i="124" s="1"/>
  <c r="O7" i="67" l="1"/>
  <c r="O8" i="67" l="1"/>
  <c r="O10" i="67"/>
  <c r="O9" i="67"/>
  <c r="B101" i="56"/>
  <c r="C100" i="56"/>
  <c r="D100" i="56"/>
  <c r="E100" i="56"/>
  <c r="F100" i="56"/>
  <c r="G100" i="56"/>
  <c r="H100" i="56"/>
  <c r="I100" i="56"/>
  <c r="J100" i="56"/>
  <c r="B100" i="56"/>
  <c r="B59" i="56"/>
  <c r="M100" i="56" l="1"/>
  <c r="O11" i="67"/>
  <c r="P140" i="48" l="1"/>
  <c r="Q140" i="48"/>
  <c r="R140" i="48"/>
  <c r="S140" i="48"/>
  <c r="T140" i="48"/>
  <c r="O140" i="48"/>
  <c r="P139" i="48"/>
  <c r="Q139" i="48"/>
  <c r="R139" i="48"/>
  <c r="S139" i="48"/>
  <c r="T139" i="48"/>
  <c r="O139" i="48"/>
  <c r="P138" i="48"/>
  <c r="Q138" i="48"/>
  <c r="R138" i="48"/>
  <c r="S138" i="48"/>
  <c r="T138" i="48"/>
  <c r="O138" i="48"/>
  <c r="T132" i="48"/>
  <c r="T133" i="48"/>
  <c r="T134" i="48"/>
  <c r="P132" i="48"/>
  <c r="Q132" i="48"/>
  <c r="R132" i="48"/>
  <c r="S132" i="48"/>
  <c r="P133" i="48"/>
  <c r="Q133" i="48"/>
  <c r="R133" i="48"/>
  <c r="S133" i="48"/>
  <c r="P134" i="48"/>
  <c r="Q134" i="48"/>
  <c r="R134" i="48"/>
  <c r="S134" i="48"/>
  <c r="O134" i="48" l="1"/>
  <c r="O133" i="48"/>
  <c r="O132" i="48"/>
  <c r="P86" i="115" l="1"/>
  <c r="L15" i="115"/>
  <c r="L18" i="115"/>
  <c r="L23" i="115"/>
  <c r="L26" i="115"/>
  <c r="L31" i="115"/>
  <c r="L34" i="115"/>
  <c r="L39" i="115"/>
  <c r="L42" i="115"/>
  <c r="L47" i="115"/>
  <c r="L50" i="115"/>
  <c r="K12" i="115"/>
  <c r="K20" i="115"/>
  <c r="K27" i="115"/>
  <c r="K28" i="115"/>
  <c r="K36" i="115"/>
  <c r="K44" i="115"/>
  <c r="K52" i="115"/>
  <c r="H10" i="115"/>
  <c r="I10" i="115"/>
  <c r="J10" i="115"/>
  <c r="H11" i="115"/>
  <c r="I11" i="115"/>
  <c r="J11" i="115"/>
  <c r="L11" i="115" s="1"/>
  <c r="H12" i="115"/>
  <c r="I12" i="115"/>
  <c r="J12" i="115"/>
  <c r="H13" i="115"/>
  <c r="I13" i="115"/>
  <c r="J13" i="115"/>
  <c r="L13" i="115" s="1"/>
  <c r="H14" i="115"/>
  <c r="I14" i="115"/>
  <c r="J14" i="115"/>
  <c r="L14" i="115" s="1"/>
  <c r="H15" i="115"/>
  <c r="I15" i="115"/>
  <c r="J15" i="115"/>
  <c r="K15" i="115" s="1"/>
  <c r="H16" i="115"/>
  <c r="I16" i="115"/>
  <c r="J16" i="115"/>
  <c r="K16" i="115" s="1"/>
  <c r="H17" i="115"/>
  <c r="I17" i="115"/>
  <c r="J17" i="115"/>
  <c r="K17" i="115" s="1"/>
  <c r="H18" i="115"/>
  <c r="I18" i="115"/>
  <c r="J18" i="115"/>
  <c r="K18" i="115" s="1"/>
  <c r="H19" i="115"/>
  <c r="I19" i="115"/>
  <c r="J19" i="115"/>
  <c r="L19" i="115" s="1"/>
  <c r="H20" i="115"/>
  <c r="I20" i="115"/>
  <c r="J20" i="115"/>
  <c r="L20" i="115" s="1"/>
  <c r="H21" i="115"/>
  <c r="I21" i="115"/>
  <c r="J21" i="115"/>
  <c r="L21" i="115" s="1"/>
  <c r="H22" i="115"/>
  <c r="I22" i="115"/>
  <c r="J22" i="115"/>
  <c r="L22" i="115" s="1"/>
  <c r="H23" i="115"/>
  <c r="I23" i="115"/>
  <c r="J23" i="115"/>
  <c r="K23" i="115" s="1"/>
  <c r="H24" i="115"/>
  <c r="I24" i="115"/>
  <c r="J24" i="115"/>
  <c r="L24" i="115" s="1"/>
  <c r="H25" i="115"/>
  <c r="I25" i="115"/>
  <c r="J25" i="115"/>
  <c r="K25" i="115" s="1"/>
  <c r="H26" i="115"/>
  <c r="I26" i="115"/>
  <c r="J26" i="115"/>
  <c r="K26" i="115" s="1"/>
  <c r="H27" i="115"/>
  <c r="I27" i="115"/>
  <c r="J27" i="115"/>
  <c r="L27" i="115" s="1"/>
  <c r="H28" i="115"/>
  <c r="I28" i="115"/>
  <c r="J28" i="115"/>
  <c r="L28" i="115" s="1"/>
  <c r="H29" i="115"/>
  <c r="I29" i="115"/>
  <c r="J29" i="115"/>
  <c r="L29" i="115" s="1"/>
  <c r="H30" i="115"/>
  <c r="I30" i="115"/>
  <c r="J30" i="115"/>
  <c r="L30" i="115" s="1"/>
  <c r="H31" i="115"/>
  <c r="I31" i="115"/>
  <c r="J31" i="115"/>
  <c r="K31" i="115" s="1"/>
  <c r="H32" i="115"/>
  <c r="I32" i="115"/>
  <c r="J32" i="115"/>
  <c r="K32" i="115" s="1"/>
  <c r="H33" i="115"/>
  <c r="I33" i="115"/>
  <c r="J33" i="115"/>
  <c r="K33" i="115" s="1"/>
  <c r="H34" i="115"/>
  <c r="I34" i="115"/>
  <c r="J34" i="115"/>
  <c r="K34" i="115" s="1"/>
  <c r="H35" i="115"/>
  <c r="I35" i="115"/>
  <c r="J35" i="115"/>
  <c r="L35" i="115" s="1"/>
  <c r="H36" i="115"/>
  <c r="I36" i="115"/>
  <c r="J36" i="115"/>
  <c r="L36" i="115" s="1"/>
  <c r="H37" i="115"/>
  <c r="I37" i="115"/>
  <c r="J37" i="115"/>
  <c r="L37" i="115" s="1"/>
  <c r="H38" i="115"/>
  <c r="I38" i="115"/>
  <c r="J38" i="115"/>
  <c r="L38" i="115" s="1"/>
  <c r="H39" i="115"/>
  <c r="I39" i="115"/>
  <c r="J39" i="115"/>
  <c r="K39" i="115" s="1"/>
  <c r="H40" i="115"/>
  <c r="I40" i="115"/>
  <c r="J40" i="115"/>
  <c r="L40" i="115" s="1"/>
  <c r="H41" i="115"/>
  <c r="I41" i="115"/>
  <c r="J41" i="115"/>
  <c r="K41" i="115" s="1"/>
  <c r="H42" i="115"/>
  <c r="I42" i="115"/>
  <c r="J42" i="115"/>
  <c r="K42" i="115" s="1"/>
  <c r="H43" i="115"/>
  <c r="I43" i="115"/>
  <c r="J43" i="115"/>
  <c r="L43" i="115" s="1"/>
  <c r="H44" i="115"/>
  <c r="I44" i="115"/>
  <c r="J44" i="115"/>
  <c r="L44" i="115" s="1"/>
  <c r="H45" i="115"/>
  <c r="I45" i="115"/>
  <c r="J45" i="115"/>
  <c r="L45" i="115" s="1"/>
  <c r="H46" i="115"/>
  <c r="I46" i="115"/>
  <c r="J46" i="115"/>
  <c r="L46" i="115" s="1"/>
  <c r="H47" i="115"/>
  <c r="I47" i="115"/>
  <c r="J47" i="115"/>
  <c r="K47" i="115" s="1"/>
  <c r="H48" i="115"/>
  <c r="I48" i="115"/>
  <c r="J48" i="115"/>
  <c r="K48" i="115" s="1"/>
  <c r="H49" i="115"/>
  <c r="I49" i="115"/>
  <c r="J49" i="115"/>
  <c r="K49" i="115" s="1"/>
  <c r="H50" i="115"/>
  <c r="I50" i="115"/>
  <c r="J50" i="115"/>
  <c r="K50" i="115" s="1"/>
  <c r="H51" i="115"/>
  <c r="I51" i="115"/>
  <c r="J51" i="115"/>
  <c r="L51" i="115" s="1"/>
  <c r="H52" i="115"/>
  <c r="I52" i="115"/>
  <c r="J52" i="115"/>
  <c r="L52" i="115" s="1"/>
  <c r="H53" i="115"/>
  <c r="I53" i="115"/>
  <c r="J53" i="115"/>
  <c r="L53" i="115" s="1"/>
  <c r="H54" i="115"/>
  <c r="I54" i="115"/>
  <c r="J54" i="115"/>
  <c r="K11" i="115" s="1"/>
  <c r="G11" i="115"/>
  <c r="G12" i="115"/>
  <c r="G13" i="115"/>
  <c r="G14" i="115"/>
  <c r="G15" i="115"/>
  <c r="G16" i="115"/>
  <c r="G17" i="115"/>
  <c r="G18" i="115"/>
  <c r="G19" i="115"/>
  <c r="G20" i="115"/>
  <c r="G21" i="115"/>
  <c r="G22" i="115"/>
  <c r="G23" i="115"/>
  <c r="G25" i="115"/>
  <c r="G26" i="115"/>
  <c r="G27" i="115"/>
  <c r="G28" i="115"/>
  <c r="G29" i="115"/>
  <c r="G30" i="115"/>
  <c r="G31" i="115"/>
  <c r="G32" i="115"/>
  <c r="G33" i="115"/>
  <c r="G34" i="115"/>
  <c r="G35" i="115"/>
  <c r="G36" i="115"/>
  <c r="G37" i="115"/>
  <c r="G38" i="115"/>
  <c r="G39" i="115"/>
  <c r="G40" i="115"/>
  <c r="G41" i="115"/>
  <c r="G42" i="115"/>
  <c r="G43" i="115"/>
  <c r="G44" i="115"/>
  <c r="G45" i="115"/>
  <c r="G46" i="115"/>
  <c r="G47" i="115"/>
  <c r="G48" i="115"/>
  <c r="G49" i="115"/>
  <c r="G50" i="115"/>
  <c r="G51" i="115"/>
  <c r="G52" i="115"/>
  <c r="G53" i="115"/>
  <c r="G54" i="115"/>
  <c r="G10" i="115"/>
  <c r="F13" i="115"/>
  <c r="F21" i="115"/>
  <c r="F29" i="115"/>
  <c r="F37" i="115"/>
  <c r="F45" i="115"/>
  <c r="F53" i="115"/>
  <c r="C10" i="115"/>
  <c r="D10" i="115"/>
  <c r="E10" i="115"/>
  <c r="F10" i="115" s="1"/>
  <c r="C11" i="115"/>
  <c r="D11" i="115"/>
  <c r="E11" i="115"/>
  <c r="C12" i="115"/>
  <c r="D12" i="115"/>
  <c r="E12" i="115"/>
  <c r="C13" i="115"/>
  <c r="D13" i="115"/>
  <c r="E13" i="115"/>
  <c r="C14" i="115"/>
  <c r="D14" i="115"/>
  <c r="E14" i="115"/>
  <c r="F14" i="115" s="1"/>
  <c r="C15" i="115"/>
  <c r="D15" i="115"/>
  <c r="E15" i="115"/>
  <c r="C16" i="115"/>
  <c r="D16" i="115"/>
  <c r="E16" i="115"/>
  <c r="F16" i="115" s="1"/>
  <c r="C17" i="115"/>
  <c r="D17" i="115"/>
  <c r="E17" i="115"/>
  <c r="F17" i="115" s="1"/>
  <c r="C18" i="115"/>
  <c r="D18" i="115"/>
  <c r="E18" i="115"/>
  <c r="F18" i="115" s="1"/>
  <c r="C19" i="115"/>
  <c r="D19" i="115"/>
  <c r="E19" i="115"/>
  <c r="F19" i="115" s="1"/>
  <c r="D20" i="115"/>
  <c r="E20" i="115"/>
  <c r="C21" i="115"/>
  <c r="D21" i="115"/>
  <c r="E21" i="115"/>
  <c r="C22" i="115"/>
  <c r="D22" i="115"/>
  <c r="E22" i="115"/>
  <c r="F22" i="115" s="1"/>
  <c r="C23" i="115"/>
  <c r="D23" i="115"/>
  <c r="E23" i="115"/>
  <c r="C24" i="115"/>
  <c r="D24" i="115"/>
  <c r="E24" i="115"/>
  <c r="F24" i="115" s="1"/>
  <c r="C25" i="115"/>
  <c r="D25" i="115"/>
  <c r="E25" i="115"/>
  <c r="F25" i="115" s="1"/>
  <c r="C26" i="115"/>
  <c r="D26" i="115"/>
  <c r="E26" i="115"/>
  <c r="F26" i="115" s="1"/>
  <c r="C27" i="115"/>
  <c r="D27" i="115"/>
  <c r="E27" i="115"/>
  <c r="F27" i="115" s="1"/>
  <c r="C28" i="115"/>
  <c r="D28" i="115"/>
  <c r="E28" i="115"/>
  <c r="C29" i="115"/>
  <c r="D29" i="115"/>
  <c r="E29" i="115"/>
  <c r="C30" i="115"/>
  <c r="D30" i="115"/>
  <c r="E30" i="115"/>
  <c r="F30" i="115" s="1"/>
  <c r="C31" i="115"/>
  <c r="D31" i="115"/>
  <c r="E31" i="115"/>
  <c r="D32" i="115"/>
  <c r="E32" i="115"/>
  <c r="F32" i="115" s="1"/>
  <c r="C33" i="115"/>
  <c r="D33" i="115"/>
  <c r="E33" i="115"/>
  <c r="F33" i="115" s="1"/>
  <c r="C34" i="115"/>
  <c r="D34" i="115"/>
  <c r="E34" i="115"/>
  <c r="F34" i="115" s="1"/>
  <c r="C35" i="115"/>
  <c r="D35" i="115"/>
  <c r="E35" i="115"/>
  <c r="F35" i="115" s="1"/>
  <c r="C36" i="115"/>
  <c r="D36" i="115"/>
  <c r="E36" i="115"/>
  <c r="F36" i="115" s="1"/>
  <c r="C37" i="115"/>
  <c r="D37" i="115"/>
  <c r="E37" i="115"/>
  <c r="C38" i="115"/>
  <c r="D38" i="115"/>
  <c r="E38" i="115"/>
  <c r="F38" i="115" s="1"/>
  <c r="C39" i="115"/>
  <c r="D39" i="115"/>
  <c r="E39" i="115"/>
  <c r="C40" i="115"/>
  <c r="D40" i="115"/>
  <c r="E40" i="115"/>
  <c r="F40" i="115" s="1"/>
  <c r="C41" i="115"/>
  <c r="D41" i="115"/>
  <c r="E41" i="115"/>
  <c r="F41" i="115" s="1"/>
  <c r="C42" i="115"/>
  <c r="D42" i="115"/>
  <c r="E42" i="115"/>
  <c r="F42" i="115" s="1"/>
  <c r="C43" i="115"/>
  <c r="D43" i="115"/>
  <c r="E43" i="115"/>
  <c r="F43" i="115" s="1"/>
  <c r="C44" i="115"/>
  <c r="D44" i="115"/>
  <c r="E44" i="115"/>
  <c r="F44" i="115" s="1"/>
  <c r="C45" i="115"/>
  <c r="D45" i="115"/>
  <c r="E45" i="115"/>
  <c r="C46" i="115"/>
  <c r="D46" i="115"/>
  <c r="E46" i="115"/>
  <c r="F46" i="115" s="1"/>
  <c r="C47" i="115"/>
  <c r="D47" i="115"/>
  <c r="E47" i="115"/>
  <c r="C48" i="115"/>
  <c r="D48" i="115"/>
  <c r="E48" i="115"/>
  <c r="F48" i="115" s="1"/>
  <c r="C49" i="115"/>
  <c r="D49" i="115"/>
  <c r="E49" i="115"/>
  <c r="F49" i="115" s="1"/>
  <c r="C50" i="115"/>
  <c r="D50" i="115"/>
  <c r="E50" i="115"/>
  <c r="F50" i="115" s="1"/>
  <c r="C51" i="115"/>
  <c r="D51" i="115"/>
  <c r="E51" i="115"/>
  <c r="F51" i="115" s="1"/>
  <c r="D52" i="115"/>
  <c r="E52" i="115"/>
  <c r="C53" i="115"/>
  <c r="D53" i="115"/>
  <c r="E53" i="115"/>
  <c r="C54" i="115"/>
  <c r="D54" i="115"/>
  <c r="E54" i="115"/>
  <c r="F12" i="115" s="1"/>
  <c r="B21" i="115"/>
  <c r="B22" i="115"/>
  <c r="B23" i="115"/>
  <c r="B26" i="115"/>
  <c r="B27" i="115"/>
  <c r="B28" i="115"/>
  <c r="B29" i="115"/>
  <c r="B30" i="115"/>
  <c r="B31" i="115"/>
  <c r="B33" i="115"/>
  <c r="B34" i="115"/>
  <c r="B36" i="115"/>
  <c r="B38" i="115"/>
  <c r="B39" i="115"/>
  <c r="B40" i="115"/>
  <c r="B41" i="115"/>
  <c r="B43" i="115"/>
  <c r="B44" i="115"/>
  <c r="B47" i="115"/>
  <c r="B48" i="115"/>
  <c r="B49" i="115"/>
  <c r="B50" i="115"/>
  <c r="B53" i="115"/>
  <c r="B54" i="115"/>
  <c r="B11" i="115"/>
  <c r="B12" i="115"/>
  <c r="B13" i="115"/>
  <c r="B14" i="115"/>
  <c r="B15" i="115"/>
  <c r="B16" i="115"/>
  <c r="B17" i="115"/>
  <c r="B18" i="115"/>
  <c r="B19" i="115"/>
  <c r="B10" i="115"/>
  <c r="G17" i="112"/>
  <c r="I17" i="112" s="1"/>
  <c r="G11" i="112"/>
  <c r="I11" i="112" s="1"/>
  <c r="G14" i="112"/>
  <c r="I14" i="112" s="1"/>
  <c r="G9" i="112"/>
  <c r="I9" i="112" s="1"/>
  <c r="G16" i="112"/>
  <c r="I16" i="112" s="1"/>
  <c r="G12" i="112"/>
  <c r="I12" i="112" s="1"/>
  <c r="G18" i="112"/>
  <c r="I18" i="112" s="1"/>
  <c r="G10" i="112"/>
  <c r="I10" i="112" s="1"/>
  <c r="G13" i="112"/>
  <c r="I13" i="112" s="1"/>
  <c r="G20" i="112"/>
  <c r="I20" i="112" s="1"/>
  <c r="G15" i="112"/>
  <c r="I15" i="112" s="1"/>
  <c r="F11" i="115" l="1"/>
  <c r="F47" i="115"/>
  <c r="F39" i="115"/>
  <c r="F31" i="115"/>
  <c r="F23" i="115"/>
  <c r="F15" i="115"/>
  <c r="K54" i="115"/>
  <c r="K46" i="115"/>
  <c r="K38" i="115"/>
  <c r="K30" i="115"/>
  <c r="K22" i="115"/>
  <c r="K14" i="115"/>
  <c r="F54" i="115"/>
  <c r="K53" i="115"/>
  <c r="K45" i="115"/>
  <c r="K37" i="115"/>
  <c r="K29" i="115"/>
  <c r="K21" i="115"/>
  <c r="K13" i="115"/>
  <c r="L49" i="115"/>
  <c r="L41" i="115"/>
  <c r="L33" i="115"/>
  <c r="L25" i="115"/>
  <c r="L17" i="115"/>
  <c r="L32" i="115"/>
  <c r="L10" i="115"/>
  <c r="L54" i="115"/>
  <c r="L48" i="115"/>
  <c r="L16" i="115"/>
  <c r="F52" i="115"/>
  <c r="F20" i="115"/>
  <c r="L12" i="115"/>
  <c r="K40" i="115"/>
  <c r="K24" i="115"/>
  <c r="F28" i="115"/>
  <c r="K51" i="115"/>
  <c r="K43" i="115"/>
  <c r="K35" i="115"/>
  <c r="K19" i="115"/>
  <c r="K10" i="115"/>
  <c r="K6" i="113"/>
  <c r="L6" i="113"/>
  <c r="K7" i="113"/>
  <c r="L7" i="113"/>
  <c r="K8" i="113"/>
  <c r="L8" i="113"/>
  <c r="K9" i="113"/>
  <c r="L9" i="113"/>
  <c r="K10" i="113"/>
  <c r="L10" i="113"/>
  <c r="K11" i="113"/>
  <c r="L11" i="113"/>
  <c r="K12" i="113"/>
  <c r="L12" i="113"/>
  <c r="K13" i="113"/>
  <c r="L13" i="113"/>
  <c r="K14" i="113"/>
  <c r="L14" i="113"/>
  <c r="K15" i="113"/>
  <c r="L15" i="113"/>
  <c r="K16" i="113"/>
  <c r="L16" i="113"/>
  <c r="K17" i="113"/>
  <c r="L17" i="113"/>
  <c r="K18" i="113"/>
  <c r="L18" i="113"/>
  <c r="K19" i="113"/>
  <c r="L19" i="113"/>
  <c r="K20" i="113"/>
  <c r="L20" i="113"/>
  <c r="K21" i="113"/>
  <c r="L21" i="113"/>
  <c r="K22" i="113"/>
  <c r="L22" i="113"/>
  <c r="K23" i="113"/>
  <c r="L23" i="113"/>
  <c r="K24" i="113"/>
  <c r="L24" i="113"/>
  <c r="K25" i="113"/>
  <c r="L25" i="113"/>
  <c r="K26" i="113"/>
  <c r="L26" i="113"/>
  <c r="K27" i="113"/>
  <c r="L27" i="113"/>
  <c r="K28" i="113"/>
  <c r="L28" i="113"/>
  <c r="K29" i="113"/>
  <c r="L29" i="113"/>
  <c r="K30" i="113"/>
  <c r="L30" i="113"/>
  <c r="K31" i="113"/>
  <c r="L31" i="113"/>
  <c r="K32" i="113"/>
  <c r="L32" i="113"/>
  <c r="K33" i="113"/>
  <c r="L33" i="113"/>
  <c r="K34" i="113"/>
  <c r="L34" i="113"/>
  <c r="K35" i="113"/>
  <c r="L35" i="113"/>
  <c r="K36" i="113"/>
  <c r="L36" i="113"/>
  <c r="K37" i="113"/>
  <c r="L37" i="113"/>
  <c r="K38" i="113"/>
  <c r="L38" i="113"/>
  <c r="K39" i="113"/>
  <c r="L39" i="113"/>
  <c r="K40" i="113"/>
  <c r="L40" i="113"/>
  <c r="K41" i="113"/>
  <c r="L41" i="113"/>
  <c r="K42" i="113"/>
  <c r="L42" i="113"/>
  <c r="K43" i="113"/>
  <c r="L43" i="113"/>
  <c r="K44" i="113"/>
  <c r="L44" i="113"/>
  <c r="K45" i="113"/>
  <c r="L45" i="113"/>
  <c r="K46" i="113"/>
  <c r="L46" i="113"/>
  <c r="K47" i="113"/>
  <c r="L47" i="113"/>
  <c r="K48" i="113"/>
  <c r="L48" i="113"/>
  <c r="K49" i="113"/>
  <c r="L49" i="113"/>
  <c r="L5" i="113"/>
  <c r="K5" i="113"/>
  <c r="H6" i="114"/>
  <c r="H7" i="114"/>
  <c r="H8" i="114"/>
  <c r="H9" i="114"/>
  <c r="H10" i="114"/>
  <c r="H11" i="114"/>
  <c r="H12" i="114"/>
  <c r="H13" i="114"/>
  <c r="H14" i="114"/>
  <c r="H15" i="114"/>
  <c r="H5" i="114"/>
  <c r="G6" i="114"/>
  <c r="G7" i="114"/>
  <c r="G8" i="114"/>
  <c r="G9" i="114"/>
  <c r="G10" i="114"/>
  <c r="G11" i="114"/>
  <c r="G12" i="114"/>
  <c r="G13" i="114"/>
  <c r="G14" i="114"/>
  <c r="G15" i="114"/>
  <c r="G5" i="114"/>
  <c r="J9" i="109" l="1"/>
  <c r="J10" i="109"/>
  <c r="J11" i="109"/>
  <c r="J12" i="109"/>
  <c r="J13" i="109"/>
  <c r="J14" i="109"/>
  <c r="J15" i="109"/>
  <c r="J16" i="109"/>
  <c r="J17" i="109"/>
  <c r="J18" i="109"/>
  <c r="J19" i="109"/>
  <c r="J20" i="109"/>
  <c r="J21" i="109"/>
  <c r="J22" i="109"/>
  <c r="J23" i="109"/>
  <c r="J24" i="109"/>
  <c r="J8" i="109"/>
  <c r="Q10" i="26" l="1"/>
  <c r="P7" i="105" l="1"/>
  <c r="P8" i="105"/>
  <c r="P9" i="105"/>
  <c r="P10" i="105"/>
  <c r="P11" i="105"/>
  <c r="P12" i="105"/>
  <c r="P13" i="105"/>
  <c r="P14" i="105"/>
  <c r="P15" i="105"/>
  <c r="P16" i="105"/>
  <c r="P18" i="105"/>
  <c r="P19" i="105"/>
  <c r="P20" i="105"/>
  <c r="P21" i="105"/>
  <c r="P22" i="105"/>
  <c r="P23" i="105"/>
  <c r="P24" i="105"/>
  <c r="P25" i="105"/>
  <c r="P26" i="105"/>
  <c r="O7" i="105"/>
  <c r="O8" i="105"/>
  <c r="O9" i="105"/>
  <c r="O10" i="105"/>
  <c r="O11" i="105"/>
  <c r="O12" i="105"/>
  <c r="O13" i="105"/>
  <c r="O14" i="105"/>
  <c r="O15" i="105"/>
  <c r="O16" i="105"/>
  <c r="O17" i="105"/>
  <c r="O18" i="105"/>
  <c r="O19" i="105"/>
  <c r="O20" i="105"/>
  <c r="O21" i="105"/>
  <c r="O22" i="105"/>
  <c r="O23" i="105"/>
  <c r="O24" i="105"/>
  <c r="O25" i="105"/>
  <c r="O26" i="105"/>
  <c r="H5" i="42" l="1"/>
  <c r="H10" i="42"/>
  <c r="H11" i="42"/>
  <c r="H10" i="41" l="1"/>
  <c r="H8" i="41"/>
  <c r="H6" i="41"/>
  <c r="N27" i="35"/>
  <c r="M27" i="35"/>
  <c r="L27" i="35"/>
  <c r="K27" i="35"/>
  <c r="I27" i="35"/>
  <c r="J27" i="35"/>
  <c r="I26" i="35"/>
  <c r="J26" i="35"/>
  <c r="K26" i="35"/>
  <c r="L26" i="35"/>
  <c r="M26" i="35"/>
  <c r="N26" i="35"/>
  <c r="J6" i="105"/>
  <c r="J13" i="105"/>
  <c r="J14" i="105"/>
  <c r="J22" i="105"/>
  <c r="I8" i="105"/>
  <c r="I16" i="105"/>
  <c r="I24" i="105"/>
  <c r="H6" i="105"/>
  <c r="H7" i="105"/>
  <c r="J7" i="105" s="1"/>
  <c r="H8" i="105"/>
  <c r="J8" i="105" s="1"/>
  <c r="H9" i="105"/>
  <c r="J9" i="105" s="1"/>
  <c r="H10" i="105"/>
  <c r="J10" i="105" s="1"/>
  <c r="H11" i="105"/>
  <c r="J11" i="105" s="1"/>
  <c r="H12" i="105"/>
  <c r="J12" i="105" s="1"/>
  <c r="H13" i="105"/>
  <c r="H14" i="105"/>
  <c r="H15" i="105"/>
  <c r="J15" i="105" s="1"/>
  <c r="H16" i="105"/>
  <c r="J16" i="105" s="1"/>
  <c r="H17" i="105"/>
  <c r="J17" i="105" s="1"/>
  <c r="H18" i="105"/>
  <c r="J18" i="105" s="1"/>
  <c r="H19" i="105"/>
  <c r="J19" i="105" s="1"/>
  <c r="H20" i="105"/>
  <c r="J20" i="105" s="1"/>
  <c r="H21" i="105"/>
  <c r="J21" i="105" s="1"/>
  <c r="H22" i="105"/>
  <c r="H23" i="105"/>
  <c r="J23" i="105" s="1"/>
  <c r="H24" i="105"/>
  <c r="J24" i="105" s="1"/>
  <c r="H25" i="105"/>
  <c r="J25" i="105" s="1"/>
  <c r="H26" i="105"/>
  <c r="J26" i="105" s="1"/>
  <c r="H5" i="105"/>
  <c r="J5" i="105" s="1"/>
  <c r="G6" i="105"/>
  <c r="I6" i="105" s="1"/>
  <c r="G7" i="105"/>
  <c r="I7" i="105" s="1"/>
  <c r="G8" i="105"/>
  <c r="G9" i="105"/>
  <c r="I9" i="105" s="1"/>
  <c r="G10" i="105"/>
  <c r="I10" i="105" s="1"/>
  <c r="G11" i="105"/>
  <c r="I11" i="105" s="1"/>
  <c r="G12" i="105"/>
  <c r="I12" i="105" s="1"/>
  <c r="G13" i="105"/>
  <c r="I13" i="105" s="1"/>
  <c r="G14" i="105"/>
  <c r="I14" i="105" s="1"/>
  <c r="G15" i="105"/>
  <c r="I15" i="105" s="1"/>
  <c r="G16" i="105"/>
  <c r="G17" i="105"/>
  <c r="I17" i="105" s="1"/>
  <c r="G18" i="105"/>
  <c r="I18" i="105" s="1"/>
  <c r="G19" i="105"/>
  <c r="I19" i="105" s="1"/>
  <c r="G20" i="105"/>
  <c r="I20" i="105" s="1"/>
  <c r="G21" i="105"/>
  <c r="I21" i="105" s="1"/>
  <c r="G22" i="105"/>
  <c r="I22" i="105" s="1"/>
  <c r="G23" i="105"/>
  <c r="I23" i="105" s="1"/>
  <c r="G24" i="105"/>
  <c r="G25" i="105"/>
  <c r="I25" i="105" s="1"/>
  <c r="G26" i="105"/>
  <c r="I26" i="105" s="1"/>
  <c r="G27" i="105"/>
  <c r="I27" i="105" s="1"/>
  <c r="G5" i="105"/>
  <c r="I5" i="105" s="1"/>
  <c r="N18" i="103" l="1"/>
  <c r="N19" i="103"/>
  <c r="N20" i="103"/>
  <c r="N21" i="103"/>
  <c r="N22" i="103"/>
  <c r="N23" i="103"/>
  <c r="N24" i="103"/>
  <c r="N25" i="103"/>
  <c r="N26" i="103"/>
  <c r="N27" i="103"/>
  <c r="N28" i="103"/>
  <c r="N29" i="103"/>
  <c r="N30" i="103"/>
  <c r="N17" i="103"/>
  <c r="L18" i="103"/>
  <c r="L19" i="103"/>
  <c r="L20" i="103"/>
  <c r="L21" i="103"/>
  <c r="L22" i="103"/>
  <c r="L23" i="103"/>
  <c r="L24" i="103"/>
  <c r="L25" i="103"/>
  <c r="L26" i="103"/>
  <c r="L27" i="103"/>
  <c r="L28" i="103"/>
  <c r="L29" i="103"/>
  <c r="L30" i="103"/>
  <c r="L17" i="103"/>
  <c r="C21" i="38" l="1"/>
  <c r="F17" i="20" l="1"/>
  <c r="E17" i="20"/>
  <c r="F16" i="20"/>
  <c r="E16" i="20"/>
  <c r="F15" i="20"/>
  <c r="E15" i="20"/>
  <c r="F14" i="20"/>
  <c r="E14" i="20"/>
  <c r="F13" i="20"/>
  <c r="E13" i="20"/>
  <c r="F12" i="20"/>
  <c r="E12" i="20"/>
  <c r="F11" i="20"/>
  <c r="E11" i="20"/>
  <c r="F10" i="20"/>
  <c r="E10" i="20"/>
  <c r="F9" i="20"/>
  <c r="E9" i="20"/>
  <c r="F8" i="20"/>
  <c r="E8" i="20"/>
  <c r="F7" i="20"/>
  <c r="E7" i="20"/>
  <c r="F6" i="20"/>
  <c r="E6" i="20"/>
  <c r="J15" i="49"/>
  <c r="O15" i="49" l="1"/>
  <c r="C9" i="101"/>
  <c r="C8" i="101"/>
  <c r="C7" i="101"/>
  <c r="C6" i="101"/>
  <c r="C5" i="101"/>
  <c r="L26" i="33" l="1"/>
  <c r="L25" i="33"/>
  <c r="L19" i="33"/>
  <c r="V8" i="27" l="1"/>
  <c r="K144" i="98" l="1"/>
  <c r="J144" i="98"/>
  <c r="K143" i="98"/>
  <c r="J143" i="98"/>
  <c r="K142" i="98"/>
  <c r="J142" i="98"/>
  <c r="K141" i="98"/>
  <c r="J141" i="98"/>
  <c r="K140" i="98"/>
  <c r="J140" i="98"/>
  <c r="K139" i="98"/>
  <c r="J139" i="98"/>
  <c r="K138" i="98"/>
  <c r="J138" i="98"/>
  <c r="K137" i="98"/>
  <c r="J137" i="98"/>
  <c r="K136" i="98"/>
  <c r="J136" i="98"/>
  <c r="K135" i="98"/>
  <c r="J135" i="98"/>
  <c r="K134" i="98"/>
  <c r="J134" i="98"/>
  <c r="K133" i="98"/>
  <c r="J133" i="98"/>
  <c r="K132" i="98"/>
  <c r="J132" i="98"/>
  <c r="K131" i="98"/>
  <c r="J131" i="98"/>
  <c r="K130" i="98"/>
  <c r="J130" i="98"/>
  <c r="K129" i="98"/>
  <c r="J129" i="98"/>
  <c r="K128" i="98"/>
  <c r="J128" i="98"/>
  <c r="K127" i="98"/>
  <c r="J127" i="98"/>
  <c r="K126" i="98"/>
  <c r="J126" i="98"/>
  <c r="K125" i="98"/>
  <c r="J125" i="98"/>
  <c r="K124" i="98"/>
  <c r="J124" i="98"/>
  <c r="K123" i="98"/>
  <c r="J123" i="98"/>
  <c r="K122" i="98"/>
  <c r="J122" i="98"/>
  <c r="K121" i="98"/>
  <c r="J121" i="98"/>
  <c r="K120" i="98"/>
  <c r="J120" i="98"/>
  <c r="K119" i="98"/>
  <c r="J119" i="98"/>
  <c r="K118" i="98"/>
  <c r="J118" i="98"/>
  <c r="K117" i="98"/>
  <c r="J117" i="98"/>
  <c r="K116" i="98"/>
  <c r="J116" i="98"/>
  <c r="K115" i="98"/>
  <c r="J115" i="98"/>
  <c r="K114" i="98"/>
  <c r="J114" i="98"/>
  <c r="K113" i="98"/>
  <c r="J113" i="98"/>
  <c r="K112" i="98"/>
  <c r="J112" i="98"/>
  <c r="K111" i="98"/>
  <c r="J111" i="98"/>
  <c r="K110" i="98"/>
  <c r="J110" i="98"/>
  <c r="K109" i="98"/>
  <c r="J109" i="98"/>
  <c r="K108" i="98"/>
  <c r="J108" i="98"/>
  <c r="K107" i="98"/>
  <c r="J107" i="98"/>
  <c r="K106" i="98"/>
  <c r="J106" i="98"/>
  <c r="K105" i="98"/>
  <c r="J105" i="98"/>
  <c r="K104" i="98"/>
  <c r="J104" i="98"/>
  <c r="K103" i="98"/>
  <c r="J103" i="98"/>
  <c r="K102" i="98"/>
  <c r="J102" i="98"/>
  <c r="K101" i="98"/>
  <c r="J101" i="98"/>
  <c r="S91" i="98"/>
  <c r="W91" i="98" s="1"/>
  <c r="R91" i="98"/>
  <c r="V91" i="98" s="1"/>
  <c r="S90" i="98"/>
  <c r="W90" i="98" s="1"/>
  <c r="R90" i="98"/>
  <c r="V90" i="98" s="1"/>
  <c r="S89" i="98"/>
  <c r="W89" i="98" s="1"/>
  <c r="R89" i="98"/>
  <c r="V89" i="98" s="1"/>
  <c r="S88" i="98"/>
  <c r="W88" i="98" s="1"/>
  <c r="R88" i="98"/>
  <c r="V88" i="98" s="1"/>
  <c r="S87" i="98"/>
  <c r="W87" i="98" s="1"/>
  <c r="R87" i="98"/>
  <c r="V87" i="98" s="1"/>
  <c r="S86" i="98"/>
  <c r="W86" i="98" s="1"/>
  <c r="R86" i="98"/>
  <c r="V86" i="98" s="1"/>
  <c r="S85" i="98"/>
  <c r="W85" i="98" s="1"/>
  <c r="R85" i="98"/>
  <c r="V85" i="98" s="1"/>
  <c r="S84" i="98"/>
  <c r="W84" i="98" s="1"/>
  <c r="R84" i="98"/>
  <c r="V84" i="98" s="1"/>
  <c r="S83" i="98"/>
  <c r="W83" i="98" s="1"/>
  <c r="R83" i="98"/>
  <c r="V83" i="98" s="1"/>
  <c r="S82" i="98"/>
  <c r="W82" i="98" s="1"/>
  <c r="R82" i="98"/>
  <c r="V82" i="98" s="1"/>
  <c r="S81" i="98"/>
  <c r="W81" i="98" s="1"/>
  <c r="R81" i="98"/>
  <c r="V81" i="98" s="1"/>
  <c r="S80" i="98"/>
  <c r="W80" i="98" s="1"/>
  <c r="R80" i="98"/>
  <c r="V80" i="98" s="1"/>
  <c r="S79" i="98"/>
  <c r="W79" i="98" s="1"/>
  <c r="R79" i="98"/>
  <c r="V79" i="98" s="1"/>
  <c r="S78" i="98"/>
  <c r="W78" i="98" s="1"/>
  <c r="R78" i="98"/>
  <c r="V78" i="98" s="1"/>
  <c r="S77" i="98"/>
  <c r="W77" i="98" s="1"/>
  <c r="R77" i="98"/>
  <c r="V77" i="98" s="1"/>
  <c r="S76" i="98"/>
  <c r="W76" i="98" s="1"/>
  <c r="R76" i="98"/>
  <c r="V76" i="98" s="1"/>
  <c r="S75" i="98"/>
  <c r="W75" i="98" s="1"/>
  <c r="R75" i="98"/>
  <c r="V75" i="98" s="1"/>
  <c r="S74" i="98"/>
  <c r="W74" i="98" s="1"/>
  <c r="R74" i="98"/>
  <c r="V74" i="98" s="1"/>
  <c r="S73" i="98"/>
  <c r="W73" i="98" s="1"/>
  <c r="R73" i="98"/>
  <c r="V73" i="98" s="1"/>
  <c r="S72" i="98"/>
  <c r="W72" i="98" s="1"/>
  <c r="R72" i="98"/>
  <c r="V72" i="98" s="1"/>
  <c r="S71" i="98"/>
  <c r="W71" i="98" s="1"/>
  <c r="R71" i="98"/>
  <c r="V71" i="98" s="1"/>
  <c r="S70" i="98"/>
  <c r="W70" i="98" s="1"/>
  <c r="R70" i="98"/>
  <c r="V70" i="98" s="1"/>
  <c r="S69" i="98"/>
  <c r="W69" i="98" s="1"/>
  <c r="R69" i="98"/>
  <c r="V69" i="98" s="1"/>
  <c r="S68" i="98"/>
  <c r="W68" i="98" s="1"/>
  <c r="R68" i="98"/>
  <c r="V68" i="98" s="1"/>
  <c r="S67" i="98"/>
  <c r="W67" i="98" s="1"/>
  <c r="R67" i="98"/>
  <c r="V67" i="98" s="1"/>
  <c r="S66" i="98"/>
  <c r="W66" i="98" s="1"/>
  <c r="R66" i="98"/>
  <c r="V66" i="98" s="1"/>
  <c r="S65" i="98"/>
  <c r="W65" i="98" s="1"/>
  <c r="R65" i="98"/>
  <c r="V65" i="98" s="1"/>
  <c r="S64" i="98"/>
  <c r="W64" i="98" s="1"/>
  <c r="R64" i="98"/>
  <c r="V64" i="98" s="1"/>
  <c r="S63" i="98"/>
  <c r="W63" i="98" s="1"/>
  <c r="R63" i="98"/>
  <c r="V63" i="98" s="1"/>
  <c r="S62" i="98"/>
  <c r="W62" i="98" s="1"/>
  <c r="R62" i="98"/>
  <c r="V62" i="98" s="1"/>
  <c r="S61" i="98"/>
  <c r="W61" i="98" s="1"/>
  <c r="R61" i="98"/>
  <c r="V61" i="98" s="1"/>
  <c r="S60" i="98"/>
  <c r="W60" i="98" s="1"/>
  <c r="R60" i="98"/>
  <c r="V60" i="98" s="1"/>
  <c r="S59" i="98"/>
  <c r="W59" i="98" s="1"/>
  <c r="R59" i="98"/>
  <c r="V59" i="98" s="1"/>
  <c r="S58" i="98"/>
  <c r="W58" i="98" s="1"/>
  <c r="R58" i="98"/>
  <c r="V58" i="98" s="1"/>
  <c r="S57" i="98"/>
  <c r="W57" i="98" s="1"/>
  <c r="R57" i="98"/>
  <c r="V57" i="98" s="1"/>
  <c r="S56" i="98"/>
  <c r="W56" i="98" s="1"/>
  <c r="R56" i="98"/>
  <c r="V56" i="98" s="1"/>
  <c r="S55" i="98"/>
  <c r="W55" i="98" s="1"/>
  <c r="R55" i="98"/>
  <c r="V55" i="98" s="1"/>
  <c r="S54" i="98"/>
  <c r="W54" i="98" s="1"/>
  <c r="R54" i="98"/>
  <c r="V54" i="98" s="1"/>
  <c r="S53" i="98"/>
  <c r="W53" i="98" s="1"/>
  <c r="R53" i="98"/>
  <c r="V53" i="98" s="1"/>
  <c r="S52" i="98"/>
  <c r="W52" i="98" s="1"/>
  <c r="R52" i="98"/>
  <c r="V52" i="98" s="1"/>
  <c r="S51" i="98"/>
  <c r="W51" i="98" s="1"/>
  <c r="R51" i="98"/>
  <c r="V51" i="98" s="1"/>
  <c r="S50" i="98"/>
  <c r="W50" i="98" s="1"/>
  <c r="R50" i="98"/>
  <c r="V50" i="98" s="1"/>
  <c r="S49" i="98"/>
  <c r="W49" i="98" s="1"/>
  <c r="R49" i="98"/>
  <c r="V49" i="98" s="1"/>
  <c r="S48" i="98"/>
  <c r="W48" i="98" s="1"/>
  <c r="R48" i="98"/>
  <c r="V48" i="98" s="1"/>
  <c r="E6" i="11" l="1"/>
  <c r="F6" i="11"/>
  <c r="E9" i="7" l="1"/>
  <c r="F9" i="7"/>
  <c r="G9" i="7"/>
  <c r="H9" i="7"/>
  <c r="I9" i="7"/>
  <c r="J9" i="7"/>
  <c r="K9" i="7"/>
  <c r="L9" i="7"/>
  <c r="C9" i="7"/>
  <c r="B9" i="7"/>
  <c r="L12" i="49"/>
  <c r="B7" i="91" l="1"/>
  <c r="B6" i="91"/>
  <c r="B5" i="91"/>
  <c r="C5" i="91"/>
  <c r="D5" i="91"/>
  <c r="E5" i="91"/>
  <c r="F5" i="91"/>
  <c r="G5" i="91"/>
  <c r="H5" i="91"/>
  <c r="I5" i="91"/>
  <c r="J5" i="91"/>
  <c r="K5" i="91"/>
  <c r="L5" i="91"/>
  <c r="M5" i="91"/>
  <c r="N5" i="91"/>
  <c r="C6" i="91"/>
  <c r="D6" i="91"/>
  <c r="E6" i="91"/>
  <c r="F6" i="91"/>
  <c r="G6" i="91"/>
  <c r="H6" i="91"/>
  <c r="I6" i="91"/>
  <c r="J6" i="91"/>
  <c r="K6" i="91"/>
  <c r="L6" i="91"/>
  <c r="M6" i="91"/>
  <c r="N6" i="91"/>
  <c r="C7" i="91"/>
  <c r="D7" i="91"/>
  <c r="E7" i="91"/>
  <c r="F7" i="91"/>
  <c r="G7" i="91"/>
  <c r="H7" i="91"/>
  <c r="I7" i="91"/>
  <c r="J7" i="91"/>
  <c r="K7" i="91"/>
  <c r="L7" i="91"/>
  <c r="M7" i="91"/>
  <c r="N7" i="91"/>
  <c r="B8" i="91"/>
  <c r="C8" i="91"/>
  <c r="D8" i="91"/>
  <c r="E8" i="91"/>
  <c r="F8" i="91"/>
  <c r="G8" i="91"/>
  <c r="H8" i="91"/>
  <c r="I8" i="91"/>
  <c r="J8" i="91"/>
  <c r="K8" i="91"/>
  <c r="L8" i="91"/>
  <c r="M8" i="91"/>
  <c r="N8" i="91"/>
  <c r="N9" i="89" l="1"/>
  <c r="O9" i="89"/>
  <c r="P9" i="89"/>
  <c r="Q9" i="89"/>
  <c r="R9" i="89"/>
  <c r="S9" i="89"/>
  <c r="T9" i="89"/>
  <c r="U9" i="89"/>
  <c r="V9" i="89"/>
  <c r="W9" i="89"/>
  <c r="N10" i="89"/>
  <c r="O10" i="89"/>
  <c r="P10" i="89"/>
  <c r="Q10" i="89"/>
  <c r="R10" i="89"/>
  <c r="S10" i="89"/>
  <c r="T10" i="89"/>
  <c r="U10" i="89"/>
  <c r="V10" i="89"/>
  <c r="W10" i="89"/>
  <c r="N11" i="89"/>
  <c r="O11" i="89"/>
  <c r="P11" i="89"/>
  <c r="Q11" i="89"/>
  <c r="R11" i="89"/>
  <c r="S11" i="89"/>
  <c r="T11" i="89"/>
  <c r="U11" i="89"/>
  <c r="V11" i="89"/>
  <c r="W11" i="89"/>
  <c r="N12" i="89"/>
  <c r="O12" i="89"/>
  <c r="P12" i="89"/>
  <c r="Q12" i="89"/>
  <c r="R12" i="89"/>
  <c r="S12" i="89"/>
  <c r="T12" i="89"/>
  <c r="U12" i="89"/>
  <c r="V12" i="89"/>
  <c r="W12" i="89"/>
  <c r="N15" i="89"/>
  <c r="O15" i="89"/>
  <c r="P15" i="89"/>
  <c r="Q15" i="89"/>
  <c r="R15" i="89"/>
  <c r="S15" i="89"/>
  <c r="T15" i="89"/>
  <c r="U15" i="89"/>
  <c r="V15" i="89"/>
  <c r="W15" i="89"/>
  <c r="AT167" i="89"/>
  <c r="AS167" i="89"/>
  <c r="AR167" i="89"/>
  <c r="AQ167" i="89"/>
  <c r="AP167" i="89"/>
  <c r="AO167" i="89"/>
  <c r="AN167" i="89"/>
  <c r="AM167" i="89"/>
  <c r="AL167" i="89"/>
  <c r="AK167" i="89"/>
  <c r="AJ167" i="89"/>
  <c r="AI167" i="89"/>
  <c r="AH167" i="89"/>
  <c r="AT156" i="89"/>
  <c r="AS156" i="89"/>
  <c r="AR156" i="89"/>
  <c r="AQ156" i="89"/>
  <c r="AP156" i="89"/>
  <c r="AO156" i="89"/>
  <c r="AN156" i="89"/>
  <c r="AM156" i="89"/>
  <c r="AL156" i="89"/>
  <c r="AK156" i="89"/>
  <c r="AJ156" i="89"/>
  <c r="AI156" i="89"/>
  <c r="AH156" i="89"/>
  <c r="AT155" i="89"/>
  <c r="AS155" i="89"/>
  <c r="AR155" i="89"/>
  <c r="AQ155" i="89"/>
  <c r="AP155" i="89"/>
  <c r="AO155" i="89"/>
  <c r="AN155" i="89"/>
  <c r="AM155" i="89"/>
  <c r="AL155" i="89"/>
  <c r="AK155" i="89"/>
  <c r="AJ155" i="89"/>
  <c r="AI155" i="89"/>
  <c r="AH155" i="89"/>
  <c r="AT146" i="89"/>
  <c r="AS146" i="89"/>
  <c r="AR146" i="89"/>
  <c r="AQ146" i="89"/>
  <c r="AP146" i="89"/>
  <c r="AO146" i="89"/>
  <c r="AN146" i="89"/>
  <c r="AM146" i="89"/>
  <c r="AL146" i="89"/>
  <c r="AK146" i="89"/>
  <c r="AJ146" i="89"/>
  <c r="AI146" i="89"/>
  <c r="AH146" i="89"/>
  <c r="AT136" i="89"/>
  <c r="AS136" i="89"/>
  <c r="AR136" i="89"/>
  <c r="AQ136" i="89"/>
  <c r="AP136" i="89"/>
  <c r="AO136" i="89"/>
  <c r="AN136" i="89"/>
  <c r="AM136" i="89"/>
  <c r="AL136" i="89"/>
  <c r="AK136" i="89"/>
  <c r="AJ136" i="89"/>
  <c r="AI136" i="89"/>
  <c r="AH136" i="89"/>
  <c r="AT135" i="89"/>
  <c r="AS135" i="89"/>
  <c r="AR135" i="89"/>
  <c r="AQ135" i="89"/>
  <c r="AP135" i="89"/>
  <c r="AO135" i="89"/>
  <c r="AN135" i="89"/>
  <c r="AM135" i="89"/>
  <c r="AL135" i="89"/>
  <c r="AK135" i="89"/>
  <c r="AJ135" i="89"/>
  <c r="AI135" i="89"/>
  <c r="AH135" i="89"/>
  <c r="N10" i="2" l="1"/>
  <c r="B11" i="74" l="1"/>
  <c r="C6" i="74" l="1"/>
  <c r="C9" i="74"/>
  <c r="C8" i="74"/>
  <c r="C7" i="74"/>
  <c r="C11" i="74"/>
  <c r="K35" i="86"/>
  <c r="K37" i="86"/>
  <c r="K40" i="86"/>
  <c r="K41" i="86"/>
  <c r="K42" i="86"/>
  <c r="K43" i="86"/>
  <c r="K34" i="86"/>
  <c r="J41" i="86"/>
  <c r="L41" i="86" s="1"/>
  <c r="J43" i="86"/>
  <c r="L43" i="86" s="1"/>
  <c r="B39" i="86"/>
  <c r="B41" i="86"/>
  <c r="G35" i="86"/>
  <c r="G36" i="86"/>
  <c r="C37" i="86"/>
  <c r="C38" i="86"/>
  <c r="E38" i="86"/>
  <c r="E39" i="86"/>
  <c r="G39" i="86"/>
  <c r="F42" i="86"/>
  <c r="H42" i="86"/>
  <c r="E34" i="86"/>
  <c r="B18" i="86"/>
  <c r="B35" i="86" s="1"/>
  <c r="C18" i="86"/>
  <c r="C35" i="86" s="1"/>
  <c r="D18" i="86"/>
  <c r="D35" i="86" s="1"/>
  <c r="E18" i="86"/>
  <c r="E35" i="86" s="1"/>
  <c r="F18" i="86"/>
  <c r="F35" i="86" s="1"/>
  <c r="G18" i="86"/>
  <c r="H18" i="86"/>
  <c r="H35" i="86" s="1"/>
  <c r="B19" i="86"/>
  <c r="B36" i="86" s="1"/>
  <c r="C19" i="86"/>
  <c r="C36" i="86" s="1"/>
  <c r="D19" i="86"/>
  <c r="D36" i="86" s="1"/>
  <c r="E19" i="86"/>
  <c r="E36" i="86" s="1"/>
  <c r="F19" i="86"/>
  <c r="F36" i="86" s="1"/>
  <c r="G19" i="86"/>
  <c r="H19" i="86"/>
  <c r="H36" i="86" s="1"/>
  <c r="B20" i="86"/>
  <c r="J37" i="86" s="1"/>
  <c r="L37" i="86" s="1"/>
  <c r="C20" i="86"/>
  <c r="D20" i="86"/>
  <c r="D37" i="86" s="1"/>
  <c r="E20" i="86"/>
  <c r="E37" i="86" s="1"/>
  <c r="F20" i="86"/>
  <c r="F37" i="86" s="1"/>
  <c r="G20" i="86"/>
  <c r="G37" i="86" s="1"/>
  <c r="H20" i="86"/>
  <c r="H37" i="86" s="1"/>
  <c r="B21" i="86"/>
  <c r="J38" i="86" s="1"/>
  <c r="C21" i="86"/>
  <c r="D21" i="86"/>
  <c r="D38" i="86" s="1"/>
  <c r="E21" i="86"/>
  <c r="F21" i="86"/>
  <c r="F38" i="86" s="1"/>
  <c r="G21" i="86"/>
  <c r="G38" i="86" s="1"/>
  <c r="H21" i="86"/>
  <c r="H38" i="86" s="1"/>
  <c r="B22" i="86"/>
  <c r="J39" i="86" s="1"/>
  <c r="C22" i="86"/>
  <c r="C39" i="86" s="1"/>
  <c r="D22" i="86"/>
  <c r="D39" i="86" s="1"/>
  <c r="E22" i="86"/>
  <c r="F22" i="86"/>
  <c r="F39" i="86" s="1"/>
  <c r="G22" i="86"/>
  <c r="H22" i="86"/>
  <c r="H39" i="86" s="1"/>
  <c r="B23" i="86"/>
  <c r="J40" i="86" s="1"/>
  <c r="L40" i="86" s="1"/>
  <c r="C23" i="86"/>
  <c r="C40" i="86" s="1"/>
  <c r="D23" i="86"/>
  <c r="D40" i="86" s="1"/>
  <c r="H23" i="86"/>
  <c r="H40" i="86" s="1"/>
  <c r="B24" i="86"/>
  <c r="C24" i="86"/>
  <c r="C41" i="86" s="1"/>
  <c r="D24" i="86"/>
  <c r="D41" i="86" s="1"/>
  <c r="E24" i="86"/>
  <c r="E41" i="86" s="1"/>
  <c r="F24" i="86"/>
  <c r="F41" i="86" s="1"/>
  <c r="G24" i="86"/>
  <c r="G41" i="86" s="1"/>
  <c r="H24" i="86"/>
  <c r="H41" i="86" s="1"/>
  <c r="B25" i="86"/>
  <c r="B42" i="86" s="1"/>
  <c r="C25" i="86"/>
  <c r="C42" i="86" s="1"/>
  <c r="D25" i="86"/>
  <c r="D42" i="86" s="1"/>
  <c r="E25" i="86"/>
  <c r="E42" i="86" s="1"/>
  <c r="F25" i="86"/>
  <c r="G25" i="86"/>
  <c r="G42" i="86" s="1"/>
  <c r="H25" i="86"/>
  <c r="B26" i="86"/>
  <c r="B43" i="86" s="1"/>
  <c r="C26" i="86"/>
  <c r="C43" i="86" s="1"/>
  <c r="D26" i="86"/>
  <c r="D43" i="86" s="1"/>
  <c r="E26" i="86"/>
  <c r="E43" i="86" s="1"/>
  <c r="F26" i="86"/>
  <c r="F43" i="86" s="1"/>
  <c r="G26" i="86"/>
  <c r="G43" i="86" s="1"/>
  <c r="H26" i="86"/>
  <c r="H43" i="86" s="1"/>
  <c r="C17" i="86"/>
  <c r="C34" i="86" s="1"/>
  <c r="D17" i="86"/>
  <c r="D34" i="86" s="1"/>
  <c r="E17" i="86"/>
  <c r="F17" i="86"/>
  <c r="F34" i="86" s="1"/>
  <c r="G17" i="86"/>
  <c r="G34" i="86" s="1"/>
  <c r="H17" i="86"/>
  <c r="H34" i="86" s="1"/>
  <c r="B17" i="86"/>
  <c r="J34" i="86" s="1"/>
  <c r="L34" i="86" s="1"/>
  <c r="K39" i="86" l="1"/>
  <c r="L39" i="86" s="1"/>
  <c r="K38" i="86"/>
  <c r="L38" i="86"/>
  <c r="B40" i="86"/>
  <c r="J42" i="86"/>
  <c r="L42" i="86" s="1"/>
  <c r="B38" i="86"/>
  <c r="J35" i="86"/>
  <c r="L35" i="86" s="1"/>
  <c r="J36" i="86"/>
  <c r="K36" i="86" s="1"/>
  <c r="B37" i="86"/>
  <c r="B34" i="86"/>
  <c r="L36" i="86"/>
  <c r="K15" i="85"/>
  <c r="K17" i="85"/>
  <c r="K23" i="85"/>
  <c r="K25" i="85"/>
  <c r="J16" i="85"/>
  <c r="J17" i="85"/>
  <c r="J18" i="85"/>
  <c r="J20" i="85"/>
  <c r="J24" i="85"/>
  <c r="J25" i="85"/>
  <c r="J26" i="85"/>
  <c r="I14" i="85"/>
  <c r="J14" i="85" s="1"/>
  <c r="I15" i="85"/>
  <c r="J15" i="85" s="1"/>
  <c r="I16" i="85"/>
  <c r="I17" i="85"/>
  <c r="I18" i="85"/>
  <c r="I19" i="85"/>
  <c r="J19" i="85" s="1"/>
  <c r="I20" i="85"/>
  <c r="I21" i="85"/>
  <c r="J21" i="85" s="1"/>
  <c r="I22" i="85"/>
  <c r="J22" i="85" s="1"/>
  <c r="I23" i="85"/>
  <c r="J23" i="85" s="1"/>
  <c r="I24" i="85"/>
  <c r="I25" i="85"/>
  <c r="I26" i="85"/>
  <c r="I13" i="85"/>
  <c r="J13" i="85" s="1"/>
  <c r="D26" i="85"/>
  <c r="B11" i="85"/>
  <c r="B12" i="85"/>
  <c r="B13" i="85"/>
  <c r="G13" i="85" s="1"/>
  <c r="B14" i="85"/>
  <c r="H14" i="85" s="1"/>
  <c r="B19" i="85"/>
  <c r="G19" i="85" s="1"/>
  <c r="B20" i="85"/>
  <c r="G20" i="85" s="1"/>
  <c r="B21" i="85"/>
  <c r="G21" i="85" s="1"/>
  <c r="B22" i="85"/>
  <c r="H22" i="85" s="1"/>
  <c r="D7" i="85"/>
  <c r="B7" i="85" s="1"/>
  <c r="D8" i="85"/>
  <c r="B8" i="85" s="1"/>
  <c r="D9" i="85"/>
  <c r="B9" i="85" s="1"/>
  <c r="D10" i="85"/>
  <c r="B10" i="85" s="1"/>
  <c r="D11" i="85"/>
  <c r="D12" i="85"/>
  <c r="D13" i="85"/>
  <c r="K13" i="85" s="1"/>
  <c r="D14" i="85"/>
  <c r="K14" i="85" s="1"/>
  <c r="D15" i="85"/>
  <c r="B15" i="85" s="1"/>
  <c r="G15" i="85" s="1"/>
  <c r="D16" i="85"/>
  <c r="B16" i="85" s="1"/>
  <c r="D17" i="85"/>
  <c r="D18" i="85"/>
  <c r="K18" i="85" s="1"/>
  <c r="D19" i="85"/>
  <c r="K19" i="85" s="1"/>
  <c r="D20" i="85"/>
  <c r="K20" i="85" s="1"/>
  <c r="D21" i="85"/>
  <c r="K21" i="85" s="1"/>
  <c r="D22" i="85"/>
  <c r="K22" i="85" s="1"/>
  <c r="D23" i="85"/>
  <c r="B23" i="85" s="1"/>
  <c r="G23" i="85" s="1"/>
  <c r="D24" i="85"/>
  <c r="B24" i="85" s="1"/>
  <c r="D25" i="85"/>
  <c r="D6" i="85"/>
  <c r="B6" i="85" s="1"/>
  <c r="B9" i="27"/>
  <c r="H17" i="85" l="1"/>
  <c r="G16" i="85"/>
  <c r="H16" i="85"/>
  <c r="G24" i="85"/>
  <c r="H24" i="85"/>
  <c r="H23" i="85"/>
  <c r="H15" i="85"/>
  <c r="K24" i="85"/>
  <c r="K16" i="85"/>
  <c r="B18" i="85"/>
  <c r="G18" i="85" s="1"/>
  <c r="G22" i="85"/>
  <c r="G14" i="85"/>
  <c r="H20" i="85"/>
  <c r="H21" i="85"/>
  <c r="B25" i="85"/>
  <c r="G25" i="85" s="1"/>
  <c r="B17" i="85"/>
  <c r="G17" i="85" s="1"/>
  <c r="H19" i="85"/>
  <c r="H13" i="85"/>
  <c r="H18" i="85"/>
  <c r="N41" i="84"/>
  <c r="N10" i="84"/>
  <c r="N42" i="84"/>
  <c r="N35" i="84"/>
  <c r="N23" i="84"/>
  <c r="N21" i="84"/>
  <c r="N20" i="84"/>
  <c r="O20" i="84" s="1"/>
  <c r="P20" i="84" s="1"/>
  <c r="N28" i="84"/>
  <c r="O28" i="84" s="1"/>
  <c r="P28" i="84" s="1"/>
  <c r="N11" i="84"/>
  <c r="O11" i="84" s="1"/>
  <c r="P11" i="84" s="1"/>
  <c r="N12" i="84"/>
  <c r="O12" i="84" s="1"/>
  <c r="P12" i="84" s="1"/>
  <c r="N19" i="84"/>
  <c r="O19" i="84" s="1"/>
  <c r="P19" i="84" s="1"/>
  <c r="N29" i="84"/>
  <c r="O29" i="84" s="1"/>
  <c r="P29" i="84" s="1"/>
  <c r="N24" i="84"/>
  <c r="O24" i="84" s="1"/>
  <c r="P24" i="84" s="1"/>
  <c r="N36" i="84"/>
  <c r="O36" i="84" s="1"/>
  <c r="P36" i="84" s="1"/>
  <c r="N25" i="84"/>
  <c r="O25" i="84" s="1"/>
  <c r="P25" i="84" s="1"/>
  <c r="N14" i="84"/>
  <c r="O14" i="84" s="1"/>
  <c r="P14" i="84" s="1"/>
  <c r="N31" i="84"/>
  <c r="O31" i="84" s="1"/>
  <c r="P31" i="84" s="1"/>
  <c r="N16" i="84"/>
  <c r="O16" i="84" s="1"/>
  <c r="P16" i="84" s="1"/>
  <c r="O8" i="84"/>
  <c r="P8" i="84" s="1"/>
  <c r="N15" i="84"/>
  <c r="O15" i="84" s="1"/>
  <c r="P15" i="84" s="1"/>
  <c r="N32" i="84"/>
  <c r="O32" i="84" s="1"/>
  <c r="P32" i="84" s="1"/>
  <c r="N22" i="84"/>
  <c r="O22" i="84" s="1"/>
  <c r="P22" i="84" s="1"/>
  <c r="N33" i="84"/>
  <c r="O33" i="84" s="1"/>
  <c r="P33" i="84" s="1"/>
  <c r="N37" i="84"/>
  <c r="O37" i="84" s="1"/>
  <c r="P37" i="84" s="1"/>
  <c r="N39" i="84"/>
  <c r="O39" i="84" s="1"/>
  <c r="P39" i="84" s="1"/>
  <c r="N40" i="84"/>
  <c r="O40" i="84" s="1"/>
  <c r="P40" i="84" s="1"/>
  <c r="N38" i="84"/>
  <c r="O38" i="84" s="1"/>
  <c r="P38" i="84" s="1"/>
  <c r="H25" i="85" l="1"/>
  <c r="N30" i="84"/>
  <c r="O30" i="84"/>
  <c r="P30" i="84" s="1"/>
  <c r="N17" i="84"/>
  <c r="O17" i="84" s="1"/>
  <c r="P17" i="84" s="1"/>
  <c r="O23" i="84"/>
  <c r="P23" i="84" s="1"/>
  <c r="O35" i="84"/>
  <c r="P35" i="84" s="1"/>
  <c r="O42" i="84"/>
  <c r="P42" i="84" s="1"/>
  <c r="O10" i="84"/>
  <c r="P10" i="84" s="1"/>
  <c r="O21" i="84"/>
  <c r="P21" i="84" s="1"/>
  <c r="O41" i="84"/>
  <c r="P41" i="84" s="1"/>
  <c r="Q6" i="81"/>
  <c r="R6" i="81"/>
  <c r="S6" i="81"/>
  <c r="T6" i="81"/>
  <c r="U6" i="81"/>
  <c r="V6" i="81"/>
  <c r="W6" i="81"/>
  <c r="X6" i="81"/>
  <c r="Y6" i="81"/>
  <c r="Z6" i="81"/>
  <c r="AA6" i="81"/>
  <c r="AB6" i="81"/>
  <c r="AC6" i="81"/>
  <c r="AD6" i="81"/>
  <c r="Q7" i="81"/>
  <c r="R7" i="81"/>
  <c r="S7" i="81"/>
  <c r="T7" i="81"/>
  <c r="U7" i="81"/>
  <c r="V7" i="81"/>
  <c r="W7" i="81"/>
  <c r="X7" i="81"/>
  <c r="Y7" i="81"/>
  <c r="Z7" i="81"/>
  <c r="AA7" i="81"/>
  <c r="AB7" i="81"/>
  <c r="AC7" i="81"/>
  <c r="AD7" i="81"/>
  <c r="AE7" i="81"/>
  <c r="Q8" i="81"/>
  <c r="R8" i="81"/>
  <c r="S8" i="81"/>
  <c r="T8" i="81"/>
  <c r="U8" i="81"/>
  <c r="V8" i="81"/>
  <c r="W8" i="81"/>
  <c r="X8" i="81"/>
  <c r="Y8" i="81"/>
  <c r="Z8" i="81"/>
  <c r="AA8" i="81"/>
  <c r="AB8" i="81"/>
  <c r="AC8" i="81"/>
  <c r="AD8" i="81"/>
  <c r="AE8" i="81"/>
  <c r="Q9" i="81"/>
  <c r="R9" i="81"/>
  <c r="S9" i="81"/>
  <c r="T9" i="81"/>
  <c r="U9" i="81"/>
  <c r="V9" i="81"/>
  <c r="W9" i="81"/>
  <c r="X9" i="81"/>
  <c r="Y9" i="81"/>
  <c r="Z9" i="81"/>
  <c r="AA9" i="81"/>
  <c r="AB9" i="81"/>
  <c r="AC9" i="81"/>
  <c r="AD9" i="81"/>
  <c r="AE9" i="81"/>
  <c r="Q10" i="81"/>
  <c r="R10" i="81"/>
  <c r="S10" i="81"/>
  <c r="T10" i="81"/>
  <c r="U10" i="81"/>
  <c r="V10" i="81"/>
  <c r="W10" i="81"/>
  <c r="X10" i="81"/>
  <c r="Y10" i="81"/>
  <c r="Z10" i="81"/>
  <c r="AA10" i="81"/>
  <c r="AB10" i="81"/>
  <c r="AC10" i="81"/>
  <c r="AD10" i="81"/>
  <c r="AE10" i="81"/>
  <c r="Q11" i="81"/>
  <c r="R11" i="81"/>
  <c r="S11" i="81"/>
  <c r="T11" i="81"/>
  <c r="U11" i="81"/>
  <c r="V11" i="81"/>
  <c r="W11" i="81"/>
  <c r="X11" i="81"/>
  <c r="Q12" i="81"/>
  <c r="R12" i="81"/>
  <c r="S12" i="81"/>
  <c r="T12" i="81"/>
  <c r="U12" i="81"/>
  <c r="V12" i="81"/>
  <c r="W12" i="81"/>
  <c r="X12" i="81"/>
  <c r="Y12" i="81"/>
  <c r="Z12" i="81"/>
  <c r="AA12" i="81"/>
  <c r="AB12" i="81"/>
  <c r="AC12" i="81"/>
  <c r="AD12" i="81"/>
  <c r="AE12" i="81"/>
  <c r="Q13" i="81"/>
  <c r="R13" i="81"/>
  <c r="S13" i="81"/>
  <c r="T13" i="81"/>
  <c r="U13" i="81"/>
  <c r="V13" i="81"/>
  <c r="W13" i="81"/>
  <c r="X13" i="81"/>
  <c r="Y13" i="81"/>
  <c r="Z13" i="81"/>
  <c r="AA13" i="81"/>
  <c r="AB13" i="81"/>
  <c r="AC13" i="81"/>
  <c r="AD13" i="81"/>
  <c r="AE13" i="81"/>
  <c r="Q14" i="81"/>
  <c r="R14" i="81"/>
  <c r="S14" i="81"/>
  <c r="T14" i="81"/>
  <c r="U14" i="81"/>
  <c r="V14" i="81"/>
  <c r="W14" i="81"/>
  <c r="X14" i="81"/>
  <c r="Y14" i="81"/>
  <c r="Z14" i="81"/>
  <c r="AA14" i="81"/>
  <c r="AB14" i="81"/>
  <c r="AC14" i="81"/>
  <c r="AD14" i="81"/>
  <c r="AE14" i="81"/>
  <c r="Q15" i="81"/>
  <c r="R15" i="81"/>
  <c r="S15" i="81"/>
  <c r="T15" i="81"/>
  <c r="U15" i="81"/>
  <c r="V15" i="81"/>
  <c r="W15" i="81"/>
  <c r="X15" i="81"/>
  <c r="Y15" i="81"/>
  <c r="Z15" i="81"/>
  <c r="AA15" i="81"/>
  <c r="AB15" i="81"/>
  <c r="AC15" i="81"/>
  <c r="AD15" i="81"/>
  <c r="AE15" i="81"/>
  <c r="R5" i="81"/>
  <c r="S5" i="81"/>
  <c r="T5" i="81"/>
  <c r="U5" i="81"/>
  <c r="V5" i="81"/>
  <c r="W5" i="81"/>
  <c r="X5" i="81"/>
  <c r="Y5" i="81"/>
  <c r="Z5" i="81"/>
  <c r="AA5" i="81"/>
  <c r="AB5" i="81"/>
  <c r="AC5" i="81"/>
  <c r="AD5" i="81"/>
  <c r="Q5" i="81"/>
  <c r="E8" i="76" l="1"/>
  <c r="E9" i="76"/>
  <c r="E10" i="76"/>
  <c r="E11" i="76"/>
  <c r="E12" i="76"/>
  <c r="E13" i="76"/>
  <c r="E14" i="76"/>
  <c r="E15" i="76"/>
  <c r="E16" i="76"/>
  <c r="E17" i="76"/>
  <c r="E18" i="76"/>
  <c r="E19" i="76"/>
  <c r="E20" i="76"/>
  <c r="E21" i="76"/>
  <c r="E22" i="76"/>
  <c r="E23" i="76"/>
  <c r="E24" i="76"/>
  <c r="E25" i="76"/>
  <c r="E26" i="76"/>
  <c r="E27" i="76"/>
  <c r="E28" i="76"/>
  <c r="E7" i="76"/>
  <c r="T73" i="73" l="1"/>
  <c r="T74" i="73"/>
  <c r="T75" i="73"/>
  <c r="T76" i="73"/>
  <c r="T77" i="73"/>
  <c r="T78" i="73"/>
  <c r="T79" i="73"/>
  <c r="T80" i="73"/>
  <c r="T81" i="73"/>
  <c r="T82" i="73"/>
  <c r="T83" i="73"/>
  <c r="T84" i="73"/>
  <c r="T85" i="73"/>
  <c r="T72" i="73"/>
  <c r="S85" i="73"/>
  <c r="S73" i="73"/>
  <c r="S74" i="73"/>
  <c r="S75" i="73"/>
  <c r="S76" i="73"/>
  <c r="S77" i="73"/>
  <c r="S78" i="73"/>
  <c r="S79" i="73"/>
  <c r="S80" i="73"/>
  <c r="S81" i="73"/>
  <c r="S82" i="73"/>
  <c r="S83" i="73"/>
  <c r="S84" i="73"/>
  <c r="S72" i="73"/>
  <c r="R73" i="73"/>
  <c r="R74" i="73"/>
  <c r="R75" i="73"/>
  <c r="R76" i="73"/>
  <c r="R77" i="73"/>
  <c r="R78" i="73"/>
  <c r="R79" i="73"/>
  <c r="R80" i="73"/>
  <c r="R81" i="73"/>
  <c r="R82" i="73"/>
  <c r="R83" i="73"/>
  <c r="R84" i="73"/>
  <c r="R85" i="73"/>
  <c r="R72" i="73"/>
  <c r="Q73" i="73"/>
  <c r="Q74" i="73"/>
  <c r="Q75" i="73"/>
  <c r="Q76" i="73"/>
  <c r="Q77" i="73"/>
  <c r="Q78" i="73"/>
  <c r="Q79" i="73"/>
  <c r="Q80" i="73"/>
  <c r="Q81" i="73"/>
  <c r="Q82" i="73"/>
  <c r="Q83" i="73"/>
  <c r="Q84" i="73"/>
  <c r="Q85" i="73"/>
  <c r="Q72" i="73"/>
  <c r="C21" i="75"/>
  <c r="C5" i="75" s="1"/>
  <c r="D21" i="75"/>
  <c r="D8" i="75" s="1"/>
  <c r="E21" i="75"/>
  <c r="E11" i="75" s="1"/>
  <c r="F21" i="75"/>
  <c r="F6" i="75" s="1"/>
  <c r="G21" i="75"/>
  <c r="G9" i="75" s="1"/>
  <c r="H21" i="75"/>
  <c r="H9" i="75" s="1"/>
  <c r="I21" i="75"/>
  <c r="I7" i="75" s="1"/>
  <c r="J21" i="75"/>
  <c r="J10" i="75" s="1"/>
  <c r="K21" i="75"/>
  <c r="K5" i="75" s="1"/>
  <c r="L21" i="75"/>
  <c r="L8" i="75" s="1"/>
  <c r="M21" i="75"/>
  <c r="M11" i="75" s="1"/>
  <c r="N21" i="75"/>
  <c r="N6" i="75" s="1"/>
  <c r="O21" i="75"/>
  <c r="O9" i="75" s="1"/>
  <c r="B21" i="75"/>
  <c r="B11" i="75" s="1"/>
  <c r="G6" i="73"/>
  <c r="K6" i="73" s="1"/>
  <c r="H7" i="73"/>
  <c r="L7" i="73" s="1"/>
  <c r="H8" i="73"/>
  <c r="L8" i="73" s="1"/>
  <c r="H9" i="73"/>
  <c r="L9" i="73" s="1"/>
  <c r="H10" i="73"/>
  <c r="L10" i="73" s="1"/>
  <c r="H11" i="73"/>
  <c r="L11" i="73" s="1"/>
  <c r="H12" i="73"/>
  <c r="L12" i="73" s="1"/>
  <c r="H13" i="73"/>
  <c r="L13" i="73" s="1"/>
  <c r="H14" i="73"/>
  <c r="L14" i="73" s="1"/>
  <c r="H15" i="73"/>
  <c r="L15" i="73" s="1"/>
  <c r="H16" i="73"/>
  <c r="L16" i="73" s="1"/>
  <c r="H17" i="73"/>
  <c r="L17" i="73" s="1"/>
  <c r="H18" i="73"/>
  <c r="L18" i="73" s="1"/>
  <c r="H19" i="73"/>
  <c r="L19" i="73" s="1"/>
  <c r="H6" i="73"/>
  <c r="L6" i="73" s="1"/>
  <c r="G7" i="73"/>
  <c r="K7" i="73" s="1"/>
  <c r="G8" i="73"/>
  <c r="K8" i="73" s="1"/>
  <c r="G9" i="73"/>
  <c r="K9" i="73" s="1"/>
  <c r="G10" i="73"/>
  <c r="K10" i="73" s="1"/>
  <c r="G11" i="73"/>
  <c r="K11" i="73" s="1"/>
  <c r="G12" i="73"/>
  <c r="K12" i="73" s="1"/>
  <c r="G13" i="73"/>
  <c r="K13" i="73" s="1"/>
  <c r="G14" i="73"/>
  <c r="K14" i="73" s="1"/>
  <c r="G15" i="73"/>
  <c r="K15" i="73" s="1"/>
  <c r="G16" i="73"/>
  <c r="K16" i="73" s="1"/>
  <c r="G17" i="73"/>
  <c r="K17" i="73" s="1"/>
  <c r="G18" i="73"/>
  <c r="K18" i="73" s="1"/>
  <c r="G19" i="73"/>
  <c r="K19" i="73" s="1"/>
  <c r="B10" i="75" l="1"/>
  <c r="L11" i="75"/>
  <c r="D11" i="75"/>
  <c r="I10" i="75"/>
  <c r="N9" i="75"/>
  <c r="F9" i="75"/>
  <c r="K8" i="75"/>
  <c r="C8" i="75"/>
  <c r="H7" i="75"/>
  <c r="M6" i="75"/>
  <c r="E6" i="75"/>
  <c r="J5" i="75"/>
  <c r="B9" i="75"/>
  <c r="K11" i="75"/>
  <c r="C11" i="75"/>
  <c r="H10" i="75"/>
  <c r="M9" i="75"/>
  <c r="E9" i="75"/>
  <c r="J8" i="75"/>
  <c r="O7" i="75"/>
  <c r="G7" i="75"/>
  <c r="L6" i="75"/>
  <c r="D6" i="75"/>
  <c r="I5" i="75"/>
  <c r="B8" i="75"/>
  <c r="J11" i="75"/>
  <c r="O10" i="75"/>
  <c r="G10" i="75"/>
  <c r="L9" i="75"/>
  <c r="D9" i="75"/>
  <c r="I8" i="75"/>
  <c r="N7" i="75"/>
  <c r="F7" i="75"/>
  <c r="K6" i="75"/>
  <c r="C6" i="75"/>
  <c r="H5" i="75"/>
  <c r="B7" i="75"/>
  <c r="I11" i="75"/>
  <c r="N10" i="75"/>
  <c r="F10" i="75"/>
  <c r="K9" i="75"/>
  <c r="C9" i="75"/>
  <c r="H8" i="75"/>
  <c r="M7" i="75"/>
  <c r="E7" i="75"/>
  <c r="J6" i="75"/>
  <c r="O5" i="75"/>
  <c r="G5" i="75"/>
  <c r="B6" i="75"/>
  <c r="H11" i="75"/>
  <c r="M10" i="75"/>
  <c r="E10" i="75"/>
  <c r="J9" i="75"/>
  <c r="O8" i="75"/>
  <c r="G8" i="75"/>
  <c r="L7" i="75"/>
  <c r="D7" i="75"/>
  <c r="I6" i="75"/>
  <c r="N5" i="75"/>
  <c r="F5" i="75"/>
  <c r="O11" i="75"/>
  <c r="G11" i="75"/>
  <c r="L10" i="75"/>
  <c r="D10" i="75"/>
  <c r="I9" i="75"/>
  <c r="N8" i="75"/>
  <c r="F8" i="75"/>
  <c r="K7" i="75"/>
  <c r="C7" i="75"/>
  <c r="H6" i="75"/>
  <c r="M5" i="75"/>
  <c r="E5" i="75"/>
  <c r="B5" i="75"/>
  <c r="N11" i="75"/>
  <c r="F11" i="75"/>
  <c r="K10" i="75"/>
  <c r="C10" i="75"/>
  <c r="M8" i="75"/>
  <c r="E8" i="75"/>
  <c r="J7" i="75"/>
  <c r="O6" i="75"/>
  <c r="G6" i="75"/>
  <c r="L5" i="75"/>
  <c r="D5" i="75"/>
  <c r="P76" i="66" l="1"/>
  <c r="P77" i="66"/>
  <c r="P78" i="66"/>
  <c r="P79" i="66"/>
  <c r="P80" i="66"/>
  <c r="P81" i="66"/>
  <c r="Q81" i="66" s="1"/>
  <c r="P82" i="66"/>
  <c r="P83" i="66"/>
  <c r="P84" i="66"/>
  <c r="P85" i="66"/>
  <c r="P86" i="66"/>
  <c r="P87" i="66"/>
  <c r="P88" i="66"/>
  <c r="P89" i="66"/>
  <c r="Q89" i="66" s="1"/>
  <c r="P90" i="66"/>
  <c r="Q90" i="66" s="1"/>
  <c r="P91" i="66"/>
  <c r="P92" i="66"/>
  <c r="P63" i="66"/>
  <c r="P64" i="66"/>
  <c r="P65" i="66"/>
  <c r="P66" i="66"/>
  <c r="P67" i="66"/>
  <c r="Q67" i="66" s="1"/>
  <c r="P68" i="66"/>
  <c r="Q68" i="66" s="1"/>
  <c r="P69" i="66"/>
  <c r="Q69" i="66" s="1"/>
  <c r="P70" i="66"/>
  <c r="P71" i="66"/>
  <c r="P72" i="66"/>
  <c r="Q72" i="66" s="1"/>
  <c r="P73" i="66"/>
  <c r="P74" i="66"/>
  <c r="Q74" i="66" s="1"/>
  <c r="P75" i="66"/>
  <c r="Q75" i="66" s="1"/>
  <c r="P62" i="66"/>
  <c r="Q62" i="66" s="1"/>
  <c r="N91" i="66"/>
  <c r="N92" i="66"/>
  <c r="N88" i="66"/>
  <c r="O88" i="66" s="1"/>
  <c r="N89" i="66"/>
  <c r="O89" i="66" s="1"/>
  <c r="N90" i="66"/>
  <c r="O90" i="66" s="1"/>
  <c r="N74" i="66"/>
  <c r="N75" i="66"/>
  <c r="O75" i="66" s="1"/>
  <c r="N76" i="66"/>
  <c r="O76" i="66" s="1"/>
  <c r="N77" i="66"/>
  <c r="N78" i="66"/>
  <c r="N79" i="66"/>
  <c r="O79" i="66" s="1"/>
  <c r="N80" i="66"/>
  <c r="O80" i="66" s="1"/>
  <c r="N81" i="66"/>
  <c r="O81" i="66" s="1"/>
  <c r="N82" i="66"/>
  <c r="N83" i="66"/>
  <c r="O83" i="66" s="1"/>
  <c r="N84" i="66"/>
  <c r="O84" i="66" s="1"/>
  <c r="N85" i="66"/>
  <c r="O85" i="66" s="1"/>
  <c r="N86" i="66"/>
  <c r="N87" i="66"/>
  <c r="O87" i="66" s="1"/>
  <c r="N63" i="66"/>
  <c r="O63" i="66" s="1"/>
  <c r="N64" i="66"/>
  <c r="O64" i="66" s="1"/>
  <c r="N65" i="66"/>
  <c r="N66" i="66"/>
  <c r="O66" i="66" s="1"/>
  <c r="N67" i="66"/>
  <c r="O67" i="66" s="1"/>
  <c r="N68" i="66"/>
  <c r="O68" i="66" s="1"/>
  <c r="N69" i="66"/>
  <c r="O69" i="66" s="1"/>
  <c r="N70" i="66"/>
  <c r="O70" i="66" s="1"/>
  <c r="N71" i="66"/>
  <c r="O71" i="66" s="1"/>
  <c r="N72" i="66"/>
  <c r="O72" i="66" s="1"/>
  <c r="N73" i="66"/>
  <c r="N62" i="66"/>
  <c r="O62" i="66" s="1"/>
  <c r="Q66" i="66" l="1"/>
  <c r="Q88" i="66"/>
  <c r="Q80" i="66"/>
  <c r="Q73" i="66"/>
  <c r="Q65" i="66"/>
  <c r="Q87" i="66"/>
  <c r="Q64" i="66"/>
  <c r="Q86" i="66"/>
  <c r="Q78" i="66"/>
  <c r="Q71" i="66"/>
  <c r="Q63" i="66"/>
  <c r="Q85" i="66"/>
  <c r="Q70" i="66"/>
  <c r="Q92" i="66"/>
  <c r="Q84" i="66"/>
  <c r="O86" i="66"/>
  <c r="O78" i="66"/>
  <c r="O92" i="66"/>
  <c r="Q79" i="66"/>
  <c r="O77" i="66"/>
  <c r="O91" i="66"/>
  <c r="Q77" i="66"/>
  <c r="Q76" i="66"/>
  <c r="O73" i="66"/>
  <c r="O65" i="66"/>
  <c r="O82" i="66"/>
  <c r="O74" i="66"/>
  <c r="Q91" i="66"/>
  <c r="Q83" i="66"/>
  <c r="Q82" i="66"/>
  <c r="R6" i="65" l="1"/>
  <c r="R7" i="65"/>
  <c r="R8" i="65"/>
  <c r="Q10" i="65"/>
  <c r="Q11" i="65"/>
  <c r="Q12" i="65"/>
  <c r="Q13" i="65"/>
  <c r="Q14" i="65"/>
  <c r="Q15" i="65"/>
  <c r="Q16" i="65"/>
  <c r="D8" i="65"/>
  <c r="E8" i="65" s="1"/>
  <c r="D9" i="65"/>
  <c r="E9" i="65" s="1"/>
  <c r="D10" i="65"/>
  <c r="E10" i="65" s="1"/>
  <c r="D11" i="65"/>
  <c r="E11" i="65" s="1"/>
  <c r="D12" i="65"/>
  <c r="E12" i="65" s="1"/>
  <c r="D13" i="65"/>
  <c r="E13" i="65" s="1"/>
  <c r="D14" i="65"/>
  <c r="E14" i="65" s="1"/>
  <c r="D15" i="65"/>
  <c r="E15" i="65" s="1"/>
  <c r="D16" i="65"/>
  <c r="E16" i="65" s="1"/>
  <c r="D17" i="65"/>
  <c r="E17" i="65" s="1"/>
  <c r="D7" i="65"/>
  <c r="E7" i="65" s="1"/>
  <c r="C8" i="61" l="1"/>
  <c r="N8" i="61" s="1"/>
  <c r="C9" i="61"/>
  <c r="M9" i="61" s="1"/>
  <c r="C10" i="61"/>
  <c r="J10" i="61" s="1"/>
  <c r="C11" i="61"/>
  <c r="C12" i="61"/>
  <c r="O12" i="61" s="1"/>
  <c r="C14" i="61"/>
  <c r="J14" i="61" s="1"/>
  <c r="C15" i="61"/>
  <c r="K15" i="61" s="1"/>
  <c r="C16" i="61"/>
  <c r="M16" i="61" s="1"/>
  <c r="C17" i="61"/>
  <c r="C18" i="61"/>
  <c r="C19" i="61"/>
  <c r="L19" i="61" s="1"/>
  <c r="C20" i="61"/>
  <c r="C21" i="61"/>
  <c r="J21" i="61" s="1"/>
  <c r="C22" i="61"/>
  <c r="K22" i="61" s="1"/>
  <c r="C23" i="61"/>
  <c r="C24" i="61"/>
  <c r="O24" i="61" s="1"/>
  <c r="C13" i="61"/>
  <c r="L13" i="61" s="1"/>
  <c r="M11" i="61"/>
  <c r="J8" i="61"/>
  <c r="J9" i="61"/>
  <c r="K9" i="61"/>
  <c r="L9" i="61"/>
  <c r="N9" i="61"/>
  <c r="O9" i="61"/>
  <c r="M10" i="61"/>
  <c r="N10" i="61"/>
  <c r="O10" i="61"/>
  <c r="J11" i="61"/>
  <c r="K11" i="61"/>
  <c r="L11" i="61"/>
  <c r="N11" i="61"/>
  <c r="O11" i="61"/>
  <c r="N12" i="61"/>
  <c r="J13" i="61"/>
  <c r="K13" i="61"/>
  <c r="N13" i="61"/>
  <c r="O13" i="61"/>
  <c r="N14" i="61"/>
  <c r="J15" i="61"/>
  <c r="M15" i="61"/>
  <c r="O15" i="61"/>
  <c r="J16" i="61"/>
  <c r="L16" i="61"/>
  <c r="J17" i="61"/>
  <c r="K17" i="61"/>
  <c r="L17" i="61"/>
  <c r="M17" i="61"/>
  <c r="N17" i="61"/>
  <c r="O17" i="61"/>
  <c r="J18" i="61"/>
  <c r="K18" i="61"/>
  <c r="L18" i="61"/>
  <c r="M18" i="61"/>
  <c r="N18" i="61"/>
  <c r="O18" i="61"/>
  <c r="K19" i="61"/>
  <c r="J20" i="61"/>
  <c r="K20" i="61"/>
  <c r="L20" i="61"/>
  <c r="M20" i="61"/>
  <c r="N20" i="61"/>
  <c r="O20" i="61"/>
  <c r="J23" i="61"/>
  <c r="K23" i="61"/>
  <c r="L23" i="61"/>
  <c r="M23" i="61"/>
  <c r="N23" i="61"/>
  <c r="O23" i="61"/>
  <c r="K24" i="61"/>
  <c r="L24" i="61"/>
  <c r="N24" i="61"/>
  <c r="M8" i="61"/>
  <c r="O8"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32" i="61"/>
  <c r="I33" i="61"/>
  <c r="I34" i="61"/>
  <c r="I35" i="61"/>
  <c r="I36" i="61"/>
  <c r="I31" i="61"/>
  <c r="AJ98" i="61"/>
  <c r="AJ92" i="61"/>
  <c r="AJ89" i="61"/>
  <c r="AJ86" i="61"/>
  <c r="AJ84" i="61"/>
  <c r="AJ73" i="61"/>
  <c r="AJ72" i="61"/>
  <c r="AJ71" i="61"/>
  <c r="AJ74" i="61"/>
  <c r="AJ75" i="61"/>
  <c r="AJ76" i="61"/>
  <c r="AJ77" i="61"/>
  <c r="AJ78" i="61"/>
  <c r="AJ79" i="61"/>
  <c r="AJ80" i="61"/>
  <c r="AJ81" i="61"/>
  <c r="AJ82" i="61"/>
  <c r="AJ83" i="61"/>
  <c r="AJ85" i="61"/>
  <c r="AJ87" i="61"/>
  <c r="AJ88" i="61"/>
  <c r="AJ90" i="61"/>
  <c r="AJ91" i="61"/>
  <c r="AJ93" i="61"/>
  <c r="AJ94" i="61"/>
  <c r="AJ95" i="61"/>
  <c r="AJ96" i="61"/>
  <c r="AJ97" i="61"/>
  <c r="AJ99" i="61"/>
  <c r="AJ100" i="61"/>
  <c r="AJ101" i="61"/>
  <c r="AJ102" i="61"/>
  <c r="AE101" i="61"/>
  <c r="AE99" i="61"/>
  <c r="AE98" i="61"/>
  <c r="AE97" i="61"/>
  <c r="AE95" i="61"/>
  <c r="AE92" i="61"/>
  <c r="AE91" i="61"/>
  <c r="AE90" i="61"/>
  <c r="AE89" i="61"/>
  <c r="AE86" i="61"/>
  <c r="AE85" i="61"/>
  <c r="AE84" i="61"/>
  <c r="AE83" i="61"/>
  <c r="AE82" i="61"/>
  <c r="AE80" i="61"/>
  <c r="AE79" i="61"/>
  <c r="AE76" i="61"/>
  <c r="AE73" i="61"/>
  <c r="AE72" i="61"/>
  <c r="AE71" i="61"/>
  <c r="AE74" i="61"/>
  <c r="AE75" i="61"/>
  <c r="AE77" i="61"/>
  <c r="AE78" i="61"/>
  <c r="AE81" i="61"/>
  <c r="AE87" i="61"/>
  <c r="AE88" i="61"/>
  <c r="AE93" i="61"/>
  <c r="AE94" i="61"/>
  <c r="AE96" i="61"/>
  <c r="AE100" i="61"/>
  <c r="AE102" i="61"/>
  <c r="Z101" i="61"/>
  <c r="Z99" i="61"/>
  <c r="Z98" i="61"/>
  <c r="Z97" i="61"/>
  <c r="Z95" i="61"/>
  <c r="Z92" i="61"/>
  <c r="Z91" i="61"/>
  <c r="Z90" i="61"/>
  <c r="Z85" i="61"/>
  <c r="Z84" i="61"/>
  <c r="Z83" i="61"/>
  <c r="Z82" i="61"/>
  <c r="Z80" i="61"/>
  <c r="Z76" i="61"/>
  <c r="Z72" i="61"/>
  <c r="Z73" i="61"/>
  <c r="Z74" i="61"/>
  <c r="Z75" i="61"/>
  <c r="Z77" i="61"/>
  <c r="Z78" i="61"/>
  <c r="Z79" i="61"/>
  <c r="Z81" i="61"/>
  <c r="Z86" i="61"/>
  <c r="Z87" i="61"/>
  <c r="Z88" i="61"/>
  <c r="Z89" i="61"/>
  <c r="Z93" i="61"/>
  <c r="Z94" i="61"/>
  <c r="Z96" i="61"/>
  <c r="Z100" i="61"/>
  <c r="Z102" i="61"/>
  <c r="Z71" i="61"/>
  <c r="U101" i="61"/>
  <c r="U99" i="61"/>
  <c r="U98" i="61"/>
  <c r="U97" i="61"/>
  <c r="U95" i="61"/>
  <c r="U92" i="61"/>
  <c r="U91" i="61"/>
  <c r="U90" i="61"/>
  <c r="U85" i="61"/>
  <c r="U84" i="61"/>
  <c r="U83" i="61"/>
  <c r="U82" i="61"/>
  <c r="U80" i="61"/>
  <c r="U76" i="61"/>
  <c r="U72" i="61"/>
  <c r="U73" i="61"/>
  <c r="U71" i="61"/>
  <c r="U74" i="61"/>
  <c r="U75" i="61"/>
  <c r="U77" i="61"/>
  <c r="U78" i="61"/>
  <c r="U79" i="61"/>
  <c r="U81" i="61"/>
  <c r="U86" i="61"/>
  <c r="U87" i="61"/>
  <c r="U88" i="61"/>
  <c r="U89" i="61"/>
  <c r="U93" i="61"/>
  <c r="U94" i="61"/>
  <c r="U96" i="61"/>
  <c r="U100" i="61"/>
  <c r="U102" i="61"/>
  <c r="P101" i="61"/>
  <c r="P98" i="61"/>
  <c r="P99" i="61"/>
  <c r="P97" i="61"/>
  <c r="P95" i="61"/>
  <c r="P91" i="61"/>
  <c r="P92" i="61"/>
  <c r="P90" i="61"/>
  <c r="P85" i="61"/>
  <c r="P84" i="61"/>
  <c r="P83" i="61"/>
  <c r="P82" i="61"/>
  <c r="P80" i="61"/>
  <c r="P76" i="61"/>
  <c r="P72" i="61"/>
  <c r="P73" i="61"/>
  <c r="P71" i="61"/>
  <c r="P74" i="61"/>
  <c r="P75" i="61"/>
  <c r="P77" i="61"/>
  <c r="P78" i="61"/>
  <c r="P79" i="61"/>
  <c r="P81" i="61"/>
  <c r="P86" i="61"/>
  <c r="P87" i="61"/>
  <c r="P88" i="61"/>
  <c r="P89" i="61"/>
  <c r="P93" i="61"/>
  <c r="P94" i="61"/>
  <c r="P96" i="61"/>
  <c r="P100" i="61"/>
  <c r="P102" i="61"/>
  <c r="K101" i="61"/>
  <c r="K99" i="61"/>
  <c r="K98" i="61"/>
  <c r="K97" i="61"/>
  <c r="K95" i="61"/>
  <c r="K92" i="61"/>
  <c r="K91" i="61"/>
  <c r="K90" i="61"/>
  <c r="K85" i="61"/>
  <c r="K84" i="61"/>
  <c r="K83" i="61"/>
  <c r="K82" i="61"/>
  <c r="K80" i="61"/>
  <c r="K76" i="61"/>
  <c r="K72" i="61"/>
  <c r="K71" i="61"/>
  <c r="K73" i="61"/>
  <c r="K74" i="61"/>
  <c r="K75" i="61"/>
  <c r="K77" i="61"/>
  <c r="K78" i="61"/>
  <c r="K79" i="61"/>
  <c r="K81" i="61"/>
  <c r="K86" i="61"/>
  <c r="K87" i="61"/>
  <c r="K88" i="61"/>
  <c r="K89" i="61"/>
  <c r="K93" i="61"/>
  <c r="K94" i="61"/>
  <c r="K96" i="61"/>
  <c r="K100" i="61"/>
  <c r="K102" i="61"/>
  <c r="F101" i="61"/>
  <c r="F99" i="61"/>
  <c r="F98" i="61"/>
  <c r="F97" i="61"/>
  <c r="F95" i="61"/>
  <c r="F92" i="61"/>
  <c r="F90" i="61"/>
  <c r="F85" i="61"/>
  <c r="F83" i="61"/>
  <c r="F80" i="61"/>
  <c r="F76" i="61"/>
  <c r="F74" i="61"/>
  <c r="F75" i="61"/>
  <c r="F77" i="61"/>
  <c r="F78" i="61"/>
  <c r="F79" i="61"/>
  <c r="F81" i="61"/>
  <c r="F82" i="61"/>
  <c r="F84" i="61"/>
  <c r="F86" i="61"/>
  <c r="F87" i="61"/>
  <c r="F88" i="61"/>
  <c r="F89" i="61"/>
  <c r="F91" i="61"/>
  <c r="F93" i="61"/>
  <c r="F94" i="61"/>
  <c r="F96" i="61"/>
  <c r="F100" i="61"/>
  <c r="F102" i="61"/>
  <c r="F73" i="61"/>
  <c r="F72" i="61"/>
  <c r="F71" i="61"/>
  <c r="F11" i="60"/>
  <c r="E11" i="60"/>
  <c r="B11" i="60"/>
  <c r="J22" i="61" l="1"/>
  <c r="M24" i="61"/>
  <c r="O21" i="61"/>
  <c r="K16" i="61"/>
  <c r="O14" i="61"/>
  <c r="O22" i="61"/>
  <c r="M14" i="61"/>
  <c r="J24" i="61"/>
  <c r="N22" i="61"/>
  <c r="N15" i="61"/>
  <c r="L14" i="61"/>
  <c r="M12" i="61"/>
  <c r="M22" i="61"/>
  <c r="O16" i="61"/>
  <c r="K14" i="61"/>
  <c r="L12" i="61"/>
  <c r="L22" i="61"/>
  <c r="N16" i="61"/>
  <c r="L15" i="61"/>
  <c r="K12" i="61"/>
  <c r="G7" i="60"/>
  <c r="J10" i="60"/>
  <c r="L10" i="61"/>
  <c r="N21" i="61"/>
  <c r="J19" i="61"/>
  <c r="M21" i="61"/>
  <c r="L21" i="61"/>
  <c r="K21" i="61"/>
  <c r="O19" i="61"/>
  <c r="N19" i="61"/>
  <c r="M19" i="61"/>
  <c r="M13" i="61"/>
  <c r="J12" i="61"/>
  <c r="K10" i="61"/>
  <c r="L8" i="61"/>
  <c r="K8" i="61"/>
  <c r="K5" i="60"/>
  <c r="K10" i="60"/>
  <c r="K8" i="60"/>
  <c r="K7" i="60"/>
  <c r="K9" i="60"/>
  <c r="K6" i="60"/>
  <c r="J9" i="60"/>
  <c r="J6" i="60"/>
  <c r="J8" i="60"/>
  <c r="J7" i="60"/>
  <c r="J5" i="60"/>
  <c r="D11" i="60"/>
  <c r="I6" i="60" s="1"/>
  <c r="C11" i="60"/>
  <c r="H8" i="60" s="1"/>
  <c r="G8" i="60"/>
  <c r="G9" i="60"/>
  <c r="G6" i="60"/>
  <c r="G5" i="60"/>
  <c r="G10" i="60"/>
  <c r="I8" i="60" l="1"/>
  <c r="I9" i="60"/>
  <c r="I7" i="60"/>
  <c r="I10" i="60"/>
  <c r="H10" i="60"/>
  <c r="H9" i="60"/>
  <c r="H5" i="60"/>
  <c r="H7" i="60"/>
  <c r="H6" i="60"/>
  <c r="J11" i="60"/>
  <c r="I5" i="60"/>
  <c r="K11" i="60"/>
  <c r="G11" i="60"/>
  <c r="N7" i="67"/>
  <c r="K11" i="67"/>
  <c r="J9" i="67"/>
  <c r="L10" i="67"/>
  <c r="L9" i="67"/>
  <c r="L8" i="67"/>
  <c r="L7" i="67"/>
  <c r="I11" i="60" l="1"/>
  <c r="H11" i="60"/>
  <c r="I8" i="67"/>
  <c r="I9" i="67"/>
  <c r="I10" i="67"/>
  <c r="I7" i="67"/>
  <c r="M8" i="67"/>
  <c r="J10" i="67"/>
  <c r="J8" i="67"/>
  <c r="J7" i="67"/>
  <c r="L11" i="67"/>
  <c r="N9" i="67"/>
  <c r="N10" i="67"/>
  <c r="N8" i="67"/>
  <c r="J11" i="67" l="1"/>
  <c r="M10" i="67"/>
  <c r="M7" i="67"/>
  <c r="I11" i="67"/>
  <c r="M9" i="67"/>
  <c r="N11" i="67"/>
  <c r="M11" i="67" l="1"/>
  <c r="C27" i="56"/>
  <c r="D27" i="56"/>
  <c r="E27" i="56"/>
  <c r="F27" i="56"/>
  <c r="G27" i="56"/>
  <c r="H27" i="56"/>
  <c r="I27" i="56"/>
  <c r="J27" i="56"/>
  <c r="K27" i="56"/>
  <c r="C59" i="56"/>
  <c r="D59" i="56"/>
  <c r="E59" i="56"/>
  <c r="F59" i="56"/>
  <c r="G59" i="56"/>
  <c r="H59" i="56"/>
  <c r="I59" i="56"/>
  <c r="J59" i="56"/>
  <c r="K59" i="56"/>
  <c r="C60" i="56"/>
  <c r="D60" i="56"/>
  <c r="E60" i="56"/>
  <c r="F60" i="56"/>
  <c r="G60" i="56"/>
  <c r="H60" i="56"/>
  <c r="I60" i="56"/>
  <c r="J60" i="56"/>
  <c r="K60" i="56"/>
  <c r="C61" i="56"/>
  <c r="D61" i="56"/>
  <c r="E61" i="56"/>
  <c r="F61" i="56"/>
  <c r="G61" i="56"/>
  <c r="H61" i="56"/>
  <c r="I61" i="56"/>
  <c r="J61" i="56"/>
  <c r="K61" i="56"/>
  <c r="C62" i="56"/>
  <c r="D62" i="56"/>
  <c r="E62" i="56"/>
  <c r="F62" i="56"/>
  <c r="G62" i="56"/>
  <c r="H62" i="56"/>
  <c r="I62" i="56"/>
  <c r="J62" i="56"/>
  <c r="K62" i="56"/>
  <c r="B28" i="56"/>
  <c r="B60" i="56"/>
  <c r="B61" i="56"/>
  <c r="B62" i="56"/>
  <c r="B27" i="56"/>
  <c r="K31" i="56" l="1"/>
  <c r="K104" i="56"/>
  <c r="E29" i="56"/>
  <c r="E102" i="56"/>
  <c r="C30" i="56"/>
  <c r="C103" i="56"/>
  <c r="I31" i="56"/>
  <c r="I8" i="56" s="1"/>
  <c r="I104" i="56"/>
  <c r="B29" i="56"/>
  <c r="B102" i="56"/>
  <c r="B63" i="56"/>
  <c r="B99" i="56" s="1"/>
  <c r="E31" i="56"/>
  <c r="E8" i="56" s="1"/>
  <c r="E104" i="56"/>
  <c r="F30" i="56"/>
  <c r="F103" i="56"/>
  <c r="G29" i="56"/>
  <c r="G7" i="56" s="1"/>
  <c r="G102" i="56"/>
  <c r="H28" i="56"/>
  <c r="H63" i="56"/>
  <c r="H99" i="56" s="1"/>
  <c r="H101" i="56"/>
  <c r="B7" i="56"/>
  <c r="D31" i="56"/>
  <c r="D8" i="56" s="1"/>
  <c r="D104" i="56"/>
  <c r="E30" i="56"/>
  <c r="E103" i="56"/>
  <c r="F29" i="56"/>
  <c r="F102" i="56"/>
  <c r="G28" i="56"/>
  <c r="G63" i="56"/>
  <c r="G99" i="56" s="1"/>
  <c r="G101" i="56"/>
  <c r="J31" i="56"/>
  <c r="J8" i="56" s="1"/>
  <c r="J104" i="56"/>
  <c r="D28" i="56"/>
  <c r="D101" i="56"/>
  <c r="D63" i="56"/>
  <c r="D99" i="56" s="1"/>
  <c r="D30" i="56"/>
  <c r="D103" i="56"/>
  <c r="C28" i="56"/>
  <c r="C101" i="56"/>
  <c r="C63" i="56"/>
  <c r="C99" i="56" s="1"/>
  <c r="D29" i="56"/>
  <c r="D102" i="56"/>
  <c r="K29" i="56"/>
  <c r="K102" i="56"/>
  <c r="H31" i="56"/>
  <c r="H8" i="56" s="1"/>
  <c r="H104" i="56"/>
  <c r="J29" i="56"/>
  <c r="J32" i="56" s="1"/>
  <c r="J102" i="56"/>
  <c r="B31" i="56"/>
  <c r="B8" i="56" s="1"/>
  <c r="B104" i="56"/>
  <c r="B106" i="56" s="1"/>
  <c r="G31" i="56"/>
  <c r="G8" i="56" s="1"/>
  <c r="G104" i="56"/>
  <c r="H30" i="56"/>
  <c r="H6" i="56" s="1"/>
  <c r="H103" i="56"/>
  <c r="I29" i="56"/>
  <c r="I102" i="56"/>
  <c r="J28" i="56"/>
  <c r="J101" i="56"/>
  <c r="J63" i="56"/>
  <c r="J99" i="56" s="1"/>
  <c r="C31" i="56"/>
  <c r="C8" i="56" s="1"/>
  <c r="C104" i="56"/>
  <c r="F28" i="56"/>
  <c r="F32" i="56" s="1"/>
  <c r="F63" i="56"/>
  <c r="F99" i="56" s="1"/>
  <c r="F106" i="56" s="1"/>
  <c r="F101" i="56"/>
  <c r="K30" i="56"/>
  <c r="K103" i="56"/>
  <c r="E28" i="56"/>
  <c r="E32" i="56" s="1"/>
  <c r="E63" i="56"/>
  <c r="E99" i="56" s="1"/>
  <c r="E106" i="56" s="1"/>
  <c r="E101" i="56"/>
  <c r="J30" i="56"/>
  <c r="J103" i="56"/>
  <c r="C29" i="56"/>
  <c r="C102" i="56"/>
  <c r="I30" i="56"/>
  <c r="I103" i="56"/>
  <c r="K28" i="56"/>
  <c r="K101" i="56"/>
  <c r="K63" i="56"/>
  <c r="K99" i="56" s="1"/>
  <c r="K106" i="56" s="1"/>
  <c r="B30" i="56"/>
  <c r="B32" i="56" s="1"/>
  <c r="B103" i="56"/>
  <c r="F31" i="56"/>
  <c r="F8" i="56" s="1"/>
  <c r="F104" i="56"/>
  <c r="G30" i="56"/>
  <c r="G6" i="56" s="1"/>
  <c r="G103" i="56"/>
  <c r="H29" i="56"/>
  <c r="H102" i="56"/>
  <c r="I28" i="56"/>
  <c r="I7" i="56" s="1"/>
  <c r="I101" i="56"/>
  <c r="I63" i="56"/>
  <c r="I99" i="56" s="1"/>
  <c r="F6" i="56"/>
  <c r="K8" i="56"/>
  <c r="Q34" i="56"/>
  <c r="J7" i="56"/>
  <c r="K6" i="56"/>
  <c r="C6" i="56"/>
  <c r="H7" i="56"/>
  <c r="D6" i="56"/>
  <c r="J6" i="56"/>
  <c r="I6" i="56"/>
  <c r="F7" i="56"/>
  <c r="E7" i="56"/>
  <c r="D7" i="56"/>
  <c r="K7" i="56"/>
  <c r="C7" i="56"/>
  <c r="E6" i="56"/>
  <c r="C32" i="56"/>
  <c r="D32" i="56"/>
  <c r="H32" i="56"/>
  <c r="K32" i="56"/>
  <c r="G32" i="56"/>
  <c r="I65" i="55"/>
  <c r="I66" i="55"/>
  <c r="I67" i="55"/>
  <c r="I68" i="55"/>
  <c r="I69" i="55"/>
  <c r="I70" i="55"/>
  <c r="I71" i="55"/>
  <c r="I72" i="55"/>
  <c r="I73" i="55"/>
  <c r="I74" i="55"/>
  <c r="I64" i="55"/>
  <c r="H65" i="55"/>
  <c r="H66" i="55"/>
  <c r="H67" i="55"/>
  <c r="H68" i="55"/>
  <c r="H69" i="55"/>
  <c r="H70" i="55"/>
  <c r="H71" i="55"/>
  <c r="H72" i="55"/>
  <c r="H73" i="55"/>
  <c r="H74" i="55"/>
  <c r="H75" i="55"/>
  <c r="H64" i="55"/>
  <c r="M9" i="50"/>
  <c r="M13" i="50"/>
  <c r="M15" i="50"/>
  <c r="N16" i="50"/>
  <c r="H7" i="50"/>
  <c r="F7" i="50"/>
  <c r="G7" i="50"/>
  <c r="F8" i="50"/>
  <c r="G8" i="50"/>
  <c r="H8" i="50"/>
  <c r="F9" i="50"/>
  <c r="G9" i="50"/>
  <c r="H9" i="50"/>
  <c r="F10" i="50"/>
  <c r="G10" i="50"/>
  <c r="H10" i="50"/>
  <c r="F11" i="50"/>
  <c r="G11" i="50"/>
  <c r="H11" i="50"/>
  <c r="F12" i="50"/>
  <c r="G12" i="50"/>
  <c r="H12" i="50"/>
  <c r="F13" i="50"/>
  <c r="G13" i="50"/>
  <c r="H13" i="50"/>
  <c r="F14" i="50"/>
  <c r="G14" i="50"/>
  <c r="H14" i="50"/>
  <c r="F15" i="50"/>
  <c r="G15" i="50"/>
  <c r="H15" i="50"/>
  <c r="F16" i="50"/>
  <c r="G16" i="50"/>
  <c r="H16" i="50"/>
  <c r="G17" i="50"/>
  <c r="F17" i="50"/>
  <c r="F6" i="50"/>
  <c r="G6" i="50"/>
  <c r="H6" i="50"/>
  <c r="M104" i="56" l="1"/>
  <c r="D106" i="56"/>
  <c r="D18" i="56"/>
  <c r="Q33" i="56"/>
  <c r="B6" i="56"/>
  <c r="B18" i="56" s="1"/>
  <c r="I32" i="56"/>
  <c r="M103" i="56"/>
  <c r="G106" i="56"/>
  <c r="J106" i="56"/>
  <c r="M102" i="56"/>
  <c r="M99" i="56"/>
  <c r="M106" i="56" s="1"/>
  <c r="H106" i="56"/>
  <c r="I106" i="56"/>
  <c r="M101" i="56"/>
  <c r="C106" i="56"/>
  <c r="N14" i="50"/>
  <c r="M7" i="50"/>
  <c r="N12" i="50"/>
  <c r="N10" i="50"/>
  <c r="N8" i="50"/>
  <c r="M16" i="50"/>
  <c r="M14" i="50"/>
  <c r="M12" i="50"/>
  <c r="M10" i="50"/>
  <c r="M8" i="50"/>
  <c r="N6" i="50"/>
  <c r="M11" i="50"/>
  <c r="M6" i="50"/>
  <c r="N9" i="50"/>
  <c r="O16" i="50"/>
  <c r="O14" i="50"/>
  <c r="O12" i="50"/>
  <c r="O10" i="50"/>
  <c r="O8" i="50"/>
  <c r="O15" i="50"/>
  <c r="O13" i="50"/>
  <c r="O11" i="50"/>
  <c r="O9" i="50"/>
  <c r="O7" i="50"/>
  <c r="O6" i="50"/>
  <c r="N15" i="50"/>
  <c r="N13" i="50"/>
  <c r="N7" i="50"/>
  <c r="Q31" i="56"/>
  <c r="Q32" i="56" s="1"/>
  <c r="K15" i="56"/>
  <c r="K9" i="56"/>
  <c r="J15" i="56"/>
  <c r="J9" i="56"/>
  <c r="M12" i="56"/>
  <c r="I18" i="56"/>
  <c r="I9" i="56"/>
  <c r="H18" i="56"/>
  <c r="H9" i="56"/>
  <c r="M18" i="56"/>
  <c r="C18" i="56"/>
  <c r="E18" i="56"/>
  <c r="F12" i="56"/>
  <c r="F19" i="56"/>
  <c r="F14" i="56"/>
  <c r="F13" i="56" s="1"/>
  <c r="I12" i="56"/>
  <c r="I19" i="56"/>
  <c r="I14" i="56"/>
  <c r="I13" i="56" s="1"/>
  <c r="F18" i="56"/>
  <c r="J17" i="56"/>
  <c r="G18" i="56"/>
  <c r="J18" i="56"/>
  <c r="C12" i="56"/>
  <c r="C14" i="56"/>
  <c r="C13" i="56" s="1"/>
  <c r="C19" i="56"/>
  <c r="K12" i="56"/>
  <c r="K14" i="56"/>
  <c r="K13" i="56" s="1"/>
  <c r="K16" i="56"/>
  <c r="K19" i="56"/>
  <c r="B12" i="56"/>
  <c r="B19" i="56"/>
  <c r="B14" i="56"/>
  <c r="B13" i="56" s="1"/>
  <c r="J16" i="56"/>
  <c r="J12" i="56"/>
  <c r="J14" i="56"/>
  <c r="J13" i="56" s="1"/>
  <c r="J19" i="56"/>
  <c r="D12" i="56"/>
  <c r="D14" i="56"/>
  <c r="D13" i="56" s="1"/>
  <c r="D19" i="56"/>
  <c r="G12" i="56"/>
  <c r="G14" i="56"/>
  <c r="G13" i="56" s="1"/>
  <c r="G19" i="56"/>
  <c r="K18" i="56"/>
  <c r="K17" i="56"/>
  <c r="E12" i="56"/>
  <c r="E19" i="56"/>
  <c r="E14" i="56"/>
  <c r="E13" i="56" s="1"/>
  <c r="H12" i="56"/>
  <c r="H14" i="56"/>
  <c r="H13" i="56" s="1"/>
  <c r="H19" i="56"/>
  <c r="H17" i="50"/>
  <c r="C6" i="14"/>
  <c r="C7" i="14"/>
  <c r="C8" i="14"/>
  <c r="C9" i="14"/>
  <c r="C10" i="14"/>
  <c r="C11" i="14"/>
  <c r="C12" i="14"/>
  <c r="C13" i="14"/>
  <c r="C14" i="14"/>
  <c r="C15" i="14"/>
  <c r="C5" i="14"/>
  <c r="B16" i="14"/>
  <c r="C16" i="14" s="1"/>
  <c r="N15" i="53" l="1"/>
  <c r="N14" i="53" s="1"/>
  <c r="O15" i="53"/>
  <c r="O14" i="53" s="1"/>
  <c r="P15" i="53"/>
  <c r="P14" i="53" s="1"/>
  <c r="M12" i="53"/>
  <c r="M15" i="53" s="1"/>
  <c r="C12" i="53"/>
  <c r="C15" i="53" s="1"/>
  <c r="B12" i="53"/>
  <c r="B15" i="53" s="1"/>
  <c r="D12" i="53"/>
  <c r="D15" i="53" s="1"/>
  <c r="E12" i="53"/>
  <c r="E15" i="53" s="1"/>
  <c r="F12" i="53"/>
  <c r="F15" i="53" s="1"/>
  <c r="G12" i="53"/>
  <c r="G15" i="53" s="1"/>
  <c r="G14" i="53" s="1"/>
  <c r="H12" i="53"/>
  <c r="I12" i="53"/>
  <c r="I15" i="53" s="1"/>
  <c r="I14" i="53" s="1"/>
  <c r="J12" i="53"/>
  <c r="K12" i="53"/>
  <c r="K15" i="53" s="1"/>
  <c r="L12" i="53"/>
  <c r="L15" i="53" s="1"/>
  <c r="J15" i="53" l="1"/>
  <c r="J14" i="53" s="1"/>
  <c r="H15" i="53"/>
  <c r="H14" i="53" s="1"/>
  <c r="B14" i="53"/>
  <c r="F14" i="53"/>
  <c r="M14" i="53"/>
  <c r="E14" i="53"/>
  <c r="L14" i="53"/>
  <c r="D14" i="53"/>
  <c r="K14" i="53"/>
  <c r="C14" i="53"/>
  <c r="K15" i="49" l="1"/>
  <c r="M15" i="49" s="1"/>
  <c r="P15" i="49" s="1"/>
  <c r="K6" i="49"/>
  <c r="M6" i="49" s="1"/>
  <c r="K7" i="49"/>
  <c r="M7" i="49" s="1"/>
  <c r="K8" i="49"/>
  <c r="M8" i="49" s="1"/>
  <c r="K9" i="49"/>
  <c r="M9" i="49" s="1"/>
  <c r="K10" i="49"/>
  <c r="M10" i="49" s="1"/>
  <c r="K11" i="49"/>
  <c r="M11" i="49" s="1"/>
  <c r="M12" i="49"/>
  <c r="K13" i="49"/>
  <c r="M13" i="49" s="1"/>
  <c r="K14" i="49"/>
  <c r="M14" i="49" s="1"/>
  <c r="L6" i="49"/>
  <c r="N6" i="49" s="1"/>
  <c r="L7" i="49"/>
  <c r="N7" i="49" s="1"/>
  <c r="L8" i="49"/>
  <c r="N8" i="49" s="1"/>
  <c r="L9" i="49"/>
  <c r="N9" i="49" s="1"/>
  <c r="L10" i="49"/>
  <c r="N10" i="49" s="1"/>
  <c r="L11" i="49"/>
  <c r="N11" i="49" s="1"/>
  <c r="N12" i="49"/>
  <c r="L13" i="49"/>
  <c r="N13" i="49" s="1"/>
  <c r="L14" i="49"/>
  <c r="N14" i="49" s="1"/>
  <c r="J6" i="49"/>
  <c r="J7" i="49"/>
  <c r="J8" i="49"/>
  <c r="J9" i="49"/>
  <c r="J10" i="49"/>
  <c r="J11" i="49"/>
  <c r="J12" i="49"/>
  <c r="J13" i="49"/>
  <c r="J14" i="49"/>
  <c r="H18" i="48"/>
  <c r="G18" i="48" s="1"/>
  <c r="H31" i="48"/>
  <c r="G31" i="48" s="1"/>
  <c r="H46" i="48"/>
  <c r="G46" i="48" s="1"/>
  <c r="H28" i="48"/>
  <c r="G28" i="48" s="1"/>
  <c r="H17" i="48"/>
  <c r="G17" i="48" s="1"/>
  <c r="H19" i="48"/>
  <c r="G19" i="48" s="1"/>
  <c r="H23" i="48"/>
  <c r="G23" i="48" s="1"/>
  <c r="H16" i="48"/>
  <c r="G16" i="48" s="1"/>
  <c r="H36" i="48"/>
  <c r="G36" i="48" s="1"/>
  <c r="H32" i="48"/>
  <c r="G32" i="48" s="1"/>
  <c r="H21" i="48"/>
  <c r="G21" i="48" s="1"/>
  <c r="H38" i="48"/>
  <c r="G38" i="48" s="1"/>
  <c r="H10" i="48"/>
  <c r="G10" i="48" s="1"/>
  <c r="H33" i="48"/>
  <c r="G33" i="48" s="1"/>
  <c r="H14" i="48"/>
  <c r="G14" i="48" s="1"/>
  <c r="H11" i="48"/>
  <c r="G11" i="48" s="1"/>
  <c r="H42" i="48"/>
  <c r="G42" i="48" s="1"/>
  <c r="H44" i="48"/>
  <c r="G44" i="48" s="1"/>
  <c r="H39" i="48"/>
  <c r="G39" i="48" s="1"/>
  <c r="H47" i="48"/>
  <c r="G47" i="48" s="1"/>
  <c r="H24" i="48"/>
  <c r="G24" i="48" s="1"/>
  <c r="H25" i="48"/>
  <c r="G25" i="48" s="1"/>
  <c r="H35" i="48"/>
  <c r="G35" i="48" s="1"/>
  <c r="H34" i="48"/>
  <c r="G34" i="48" s="1"/>
  <c r="H43" i="48"/>
  <c r="G43" i="48" s="1"/>
  <c r="H27" i="48"/>
  <c r="G27" i="48" s="1"/>
  <c r="H37" i="48"/>
  <c r="G37" i="48" s="1"/>
  <c r="H13" i="48"/>
  <c r="G13" i="48" s="1"/>
  <c r="H40" i="48"/>
  <c r="G40" i="48" s="1"/>
  <c r="G29" i="48"/>
  <c r="H26" i="48"/>
  <c r="G26" i="48" s="1"/>
  <c r="H20" i="48"/>
  <c r="G20" i="48" s="1"/>
  <c r="H22" i="48"/>
  <c r="G22" i="48" s="1"/>
  <c r="H45" i="48"/>
  <c r="G45" i="48" s="1"/>
  <c r="H41" i="48"/>
  <c r="G41" i="48" s="1"/>
  <c r="H12" i="48"/>
  <c r="G12" i="48" s="1"/>
  <c r="H15" i="48"/>
  <c r="G15" i="48" s="1"/>
  <c r="O10" i="49" l="1"/>
  <c r="O9" i="49"/>
  <c r="O8" i="49"/>
  <c r="O7" i="49"/>
  <c r="O14" i="49"/>
  <c r="O13" i="49"/>
  <c r="O12" i="49"/>
  <c r="O11" i="49"/>
  <c r="P10" i="49"/>
  <c r="P11" i="49"/>
  <c r="P14" i="49"/>
  <c r="P8" i="49"/>
  <c r="P7" i="49"/>
  <c r="P9" i="49"/>
  <c r="P6" i="49"/>
  <c r="P13" i="49"/>
  <c r="P12" i="49"/>
  <c r="O6" i="49"/>
  <c r="H13" i="41" l="1"/>
  <c r="C16" i="41"/>
  <c r="D16" i="41"/>
  <c r="E16" i="41"/>
  <c r="G16" i="41"/>
  <c r="B16" i="41"/>
  <c r="H16" i="41" l="1"/>
  <c r="H29" i="41"/>
  <c r="H15" i="42"/>
  <c r="E15" i="42"/>
  <c r="H14" i="42"/>
  <c r="E14" i="42"/>
  <c r="H13" i="42"/>
  <c r="E13" i="42"/>
  <c r="H12" i="42"/>
  <c r="E12" i="42"/>
  <c r="E11" i="42"/>
  <c r="E10" i="42"/>
  <c r="H9" i="42"/>
  <c r="E9" i="42"/>
  <c r="H8" i="42"/>
  <c r="E8" i="42"/>
  <c r="H7" i="42"/>
  <c r="E7" i="42"/>
  <c r="E5" i="42"/>
  <c r="H6" i="42"/>
  <c r="E6" i="42"/>
  <c r="Q11" i="40" l="1"/>
  <c r="R11" i="40"/>
  <c r="S11" i="40"/>
  <c r="Q10" i="40"/>
  <c r="R10" i="40"/>
  <c r="S10" i="40"/>
  <c r="P11" i="40"/>
  <c r="O11" i="40"/>
  <c r="N11" i="40"/>
  <c r="M11" i="40"/>
  <c r="L11" i="40"/>
  <c r="K11" i="40"/>
  <c r="J11" i="40"/>
  <c r="I11" i="40"/>
  <c r="H11" i="40"/>
  <c r="G11" i="40"/>
  <c r="F11" i="40"/>
  <c r="E11" i="40"/>
  <c r="D11" i="40"/>
  <c r="C11" i="40"/>
  <c r="B11" i="40"/>
  <c r="P10" i="40"/>
  <c r="O10" i="40"/>
  <c r="N10" i="40"/>
  <c r="M10" i="40"/>
  <c r="L10" i="40"/>
  <c r="K10" i="40"/>
  <c r="J10" i="40"/>
  <c r="I10" i="40"/>
  <c r="H10" i="40"/>
  <c r="G10" i="40"/>
  <c r="F10" i="40"/>
  <c r="E10" i="40"/>
  <c r="D10" i="40"/>
  <c r="C10" i="40"/>
  <c r="B10" i="40"/>
  <c r="C6" i="38" l="1"/>
  <c r="C7" i="38"/>
  <c r="C8" i="38"/>
  <c r="C9" i="38"/>
  <c r="C10" i="38"/>
  <c r="C11" i="38"/>
  <c r="C12" i="38"/>
  <c r="C13" i="38"/>
  <c r="C14" i="38"/>
  <c r="C15" i="38"/>
  <c r="C16" i="38"/>
  <c r="C17" i="38"/>
  <c r="C18" i="38"/>
  <c r="C19" i="38"/>
  <c r="C20" i="38"/>
  <c r="C5" i="38"/>
  <c r="L12" i="35"/>
  <c r="N21" i="35"/>
  <c r="J23" i="35"/>
  <c r="I8" i="35"/>
  <c r="J8" i="35"/>
  <c r="K8" i="35"/>
  <c r="L8" i="35"/>
  <c r="M8" i="35"/>
  <c r="N8" i="35"/>
  <c r="I9" i="35"/>
  <c r="J9" i="35"/>
  <c r="K9" i="35"/>
  <c r="L9" i="35"/>
  <c r="M9" i="35"/>
  <c r="N9" i="35"/>
  <c r="J10" i="35"/>
  <c r="K10" i="35"/>
  <c r="L10" i="35"/>
  <c r="M10" i="35"/>
  <c r="N10" i="35"/>
  <c r="J11" i="35"/>
  <c r="I12" i="35"/>
  <c r="I13" i="35"/>
  <c r="J13" i="35"/>
  <c r="N13" i="35"/>
  <c r="J14" i="35"/>
  <c r="K14" i="35"/>
  <c r="I15" i="35"/>
  <c r="J15" i="35"/>
  <c r="K15" i="35"/>
  <c r="L15" i="35"/>
  <c r="M15" i="35"/>
  <c r="J16" i="35"/>
  <c r="K16" i="35"/>
  <c r="L16" i="35"/>
  <c r="M16" i="35"/>
  <c r="N16" i="35"/>
  <c r="I17" i="35"/>
  <c r="J17" i="35"/>
  <c r="K17" i="35"/>
  <c r="L17" i="35"/>
  <c r="M17" i="35"/>
  <c r="N17" i="35"/>
  <c r="J18" i="35"/>
  <c r="K18" i="35"/>
  <c r="L18" i="35"/>
  <c r="M18" i="35"/>
  <c r="N18" i="35"/>
  <c r="J19" i="35"/>
  <c r="I20" i="35"/>
  <c r="L20" i="35"/>
  <c r="I21" i="35"/>
  <c r="J21" i="35"/>
  <c r="K21" i="35"/>
  <c r="M21" i="35"/>
  <c r="J22" i="35"/>
  <c r="K22" i="35"/>
  <c r="I23" i="35"/>
  <c r="K23" i="35"/>
  <c r="L23" i="35"/>
  <c r="M23" i="35"/>
  <c r="N23" i="35"/>
  <c r="J24" i="35"/>
  <c r="L24" i="35"/>
  <c r="M24" i="35"/>
  <c r="N24" i="35"/>
  <c r="I25" i="35"/>
  <c r="J25" i="35"/>
  <c r="K25" i="35"/>
  <c r="L25" i="35"/>
  <c r="M25" i="35"/>
  <c r="N25" i="35"/>
  <c r="I7" i="35"/>
  <c r="J7" i="35"/>
  <c r="K7" i="35"/>
  <c r="L7" i="35"/>
  <c r="M7" i="35"/>
  <c r="N7" i="35"/>
  <c r="K24" i="35" l="1"/>
  <c r="I22" i="35"/>
  <c r="N19" i="35"/>
  <c r="I14" i="35"/>
  <c r="N11" i="35"/>
  <c r="N12" i="35"/>
  <c r="M11" i="35"/>
  <c r="I24" i="35"/>
  <c r="M20" i="35"/>
  <c r="L19" i="35"/>
  <c r="I16" i="35"/>
  <c r="M12" i="35"/>
  <c r="L11" i="35"/>
  <c r="N22" i="35"/>
  <c r="K19" i="35"/>
  <c r="N14" i="35"/>
  <c r="M13" i="35"/>
  <c r="K11" i="35"/>
  <c r="M19" i="35"/>
  <c r="M22" i="35"/>
  <c r="L21" i="35"/>
  <c r="K20" i="35"/>
  <c r="I18" i="35"/>
  <c r="N15" i="35"/>
  <c r="M14" i="35"/>
  <c r="L13" i="35"/>
  <c r="K12" i="35"/>
  <c r="I10" i="35"/>
  <c r="N20" i="35"/>
  <c r="L22" i="35"/>
  <c r="J20" i="35"/>
  <c r="I19" i="35"/>
  <c r="L14" i="35"/>
  <c r="K13" i="35"/>
  <c r="J12" i="35"/>
  <c r="I11" i="35"/>
  <c r="P8" i="34" l="1"/>
  <c r="P9" i="34"/>
  <c r="P10" i="34"/>
  <c r="P11" i="34"/>
  <c r="P12" i="34"/>
  <c r="P13" i="34"/>
  <c r="P14" i="34"/>
  <c r="P15" i="34"/>
  <c r="P16" i="34"/>
  <c r="P17" i="34"/>
  <c r="P18" i="34"/>
  <c r="P19" i="34"/>
  <c r="P20" i="34"/>
  <c r="P21" i="34"/>
  <c r="P22" i="34"/>
  <c r="P23" i="34"/>
  <c r="P24" i="34"/>
  <c r="P25" i="34"/>
  <c r="P26" i="34"/>
  <c r="P27" i="34"/>
  <c r="P7" i="34"/>
  <c r="L8" i="34"/>
  <c r="M8" i="34"/>
  <c r="L10" i="34"/>
  <c r="M11" i="34"/>
  <c r="L14" i="34"/>
  <c r="M14" i="34"/>
  <c r="M15" i="34"/>
  <c r="L16" i="34"/>
  <c r="M16" i="34"/>
  <c r="O17" i="34"/>
  <c r="L18" i="34"/>
  <c r="M19" i="34"/>
  <c r="L22" i="34"/>
  <c r="M22" i="34"/>
  <c r="M23" i="34"/>
  <c r="L24" i="34"/>
  <c r="M24" i="34"/>
  <c r="O25" i="34"/>
  <c r="L26" i="34"/>
  <c r="M27" i="34"/>
  <c r="I8" i="34"/>
  <c r="O8" i="34" s="1"/>
  <c r="I9" i="34"/>
  <c r="O9" i="34" s="1"/>
  <c r="I10" i="34"/>
  <c r="O10" i="34" s="1"/>
  <c r="I11" i="34"/>
  <c r="N11" i="34" s="1"/>
  <c r="I12" i="34"/>
  <c r="O12" i="34" s="1"/>
  <c r="I13" i="34"/>
  <c r="N13" i="34" s="1"/>
  <c r="I14" i="34"/>
  <c r="O14" i="34" s="1"/>
  <c r="I15" i="34"/>
  <c r="N15" i="34" s="1"/>
  <c r="I16" i="34"/>
  <c r="O16" i="34" s="1"/>
  <c r="I17" i="34"/>
  <c r="I18" i="34"/>
  <c r="O18" i="34" s="1"/>
  <c r="I19" i="34"/>
  <c r="N19" i="34" s="1"/>
  <c r="I20" i="34"/>
  <c r="O20" i="34" s="1"/>
  <c r="I21" i="34"/>
  <c r="O21" i="34" s="1"/>
  <c r="I22" i="34"/>
  <c r="O22" i="34" s="1"/>
  <c r="I23" i="34"/>
  <c r="N23" i="34" s="1"/>
  <c r="I24" i="34"/>
  <c r="O24" i="34" s="1"/>
  <c r="I25" i="34"/>
  <c r="I26" i="34"/>
  <c r="I27" i="34"/>
  <c r="N27" i="34" s="1"/>
  <c r="I7" i="34"/>
  <c r="O7" i="34" s="1"/>
  <c r="H8" i="34"/>
  <c r="H9" i="34"/>
  <c r="M9" i="34" s="1"/>
  <c r="H10" i="34"/>
  <c r="M10" i="34" s="1"/>
  <c r="H11" i="34"/>
  <c r="H12" i="34"/>
  <c r="H13" i="34"/>
  <c r="H14" i="34"/>
  <c r="H15" i="34"/>
  <c r="H16" i="34"/>
  <c r="H17" i="34"/>
  <c r="M17" i="34" s="1"/>
  <c r="H18" i="34"/>
  <c r="M18" i="34" s="1"/>
  <c r="H19" i="34"/>
  <c r="H20" i="34"/>
  <c r="H21" i="34"/>
  <c r="H22" i="34"/>
  <c r="H23" i="34"/>
  <c r="H24" i="34"/>
  <c r="H25" i="34"/>
  <c r="H29" i="34" s="1"/>
  <c r="H26" i="34"/>
  <c r="M26" i="34" s="1"/>
  <c r="H27" i="34"/>
  <c r="H7" i="34"/>
  <c r="K8" i="34"/>
  <c r="K9" i="34"/>
  <c r="L9" i="34" s="1"/>
  <c r="K10" i="34"/>
  <c r="N10" i="34" s="1"/>
  <c r="K11" i="34"/>
  <c r="L11" i="34" s="1"/>
  <c r="K12" i="34"/>
  <c r="L12" i="34" s="1"/>
  <c r="K13" i="34"/>
  <c r="L13" i="34" s="1"/>
  <c r="K14" i="34"/>
  <c r="K15" i="34"/>
  <c r="L15" i="34" s="1"/>
  <c r="K16" i="34"/>
  <c r="K17" i="34"/>
  <c r="L17" i="34" s="1"/>
  <c r="K18" i="34"/>
  <c r="N18" i="34" s="1"/>
  <c r="K19" i="34"/>
  <c r="L19" i="34" s="1"/>
  <c r="K20" i="34"/>
  <c r="L20" i="34" s="1"/>
  <c r="K21" i="34"/>
  <c r="L21" i="34" s="1"/>
  <c r="K22" i="34"/>
  <c r="K23" i="34"/>
  <c r="L23" i="34" s="1"/>
  <c r="K24" i="34"/>
  <c r="K25" i="34"/>
  <c r="L25" i="34" s="1"/>
  <c r="K26" i="34"/>
  <c r="N26" i="34" s="1"/>
  <c r="K27" i="34"/>
  <c r="L27" i="34" s="1"/>
  <c r="K7" i="34"/>
  <c r="M7" i="34" s="1"/>
  <c r="N8" i="32"/>
  <c r="O8" i="32"/>
  <c r="P8" i="32"/>
  <c r="Q8" i="32"/>
  <c r="R8" i="32"/>
  <c r="S8" i="32"/>
  <c r="T8" i="32"/>
  <c r="U8" i="32"/>
  <c r="V8" i="32"/>
  <c r="W8" i="32"/>
  <c r="X8" i="32"/>
  <c r="Y8" i="32"/>
  <c r="N9" i="32"/>
  <c r="O9" i="32"/>
  <c r="P9" i="32"/>
  <c r="Q9" i="32"/>
  <c r="R9" i="32"/>
  <c r="S9" i="32"/>
  <c r="T9" i="32"/>
  <c r="U9" i="32"/>
  <c r="V9" i="32"/>
  <c r="W9" i="32"/>
  <c r="X9" i="32"/>
  <c r="Y9" i="32"/>
  <c r="N10" i="32"/>
  <c r="O10" i="32"/>
  <c r="P10" i="32"/>
  <c r="Q10" i="32"/>
  <c r="R10" i="32"/>
  <c r="S10" i="32"/>
  <c r="T10" i="32"/>
  <c r="U10" i="32"/>
  <c r="V10" i="32"/>
  <c r="W10" i="32"/>
  <c r="X10" i="32"/>
  <c r="Y10" i="32"/>
  <c r="N11" i="32"/>
  <c r="O11" i="32"/>
  <c r="P11" i="32"/>
  <c r="Q11" i="32"/>
  <c r="R11" i="32"/>
  <c r="S11" i="32"/>
  <c r="T11" i="32"/>
  <c r="U11" i="32"/>
  <c r="V11" i="32"/>
  <c r="W11" i="32"/>
  <c r="X11" i="32"/>
  <c r="Y11" i="32"/>
  <c r="N12" i="32"/>
  <c r="O12" i="32"/>
  <c r="P12" i="32"/>
  <c r="Q12" i="32"/>
  <c r="R12" i="32"/>
  <c r="S12" i="32"/>
  <c r="T12" i="32"/>
  <c r="U12" i="32"/>
  <c r="V12" i="32"/>
  <c r="W12" i="32"/>
  <c r="X12" i="32"/>
  <c r="Y12" i="32"/>
  <c r="N13" i="32"/>
  <c r="O13" i="32"/>
  <c r="P13" i="32"/>
  <c r="Q13" i="32"/>
  <c r="R13" i="32"/>
  <c r="S13" i="32"/>
  <c r="T13" i="32"/>
  <c r="U13" i="32"/>
  <c r="V13" i="32"/>
  <c r="W13" i="32"/>
  <c r="X13" i="32"/>
  <c r="Y13" i="32"/>
  <c r="N14" i="32"/>
  <c r="O14" i="32"/>
  <c r="P14" i="32"/>
  <c r="Q14" i="32"/>
  <c r="R14" i="32"/>
  <c r="S14" i="32"/>
  <c r="T14" i="32"/>
  <c r="U14" i="32"/>
  <c r="V14" i="32"/>
  <c r="W14" i="32"/>
  <c r="X14" i="32"/>
  <c r="Y14" i="32"/>
  <c r="N15" i="32"/>
  <c r="O15" i="32"/>
  <c r="P15" i="32"/>
  <c r="Q15" i="32"/>
  <c r="R15" i="32"/>
  <c r="S15" i="32"/>
  <c r="T15" i="32"/>
  <c r="U15" i="32"/>
  <c r="V15" i="32"/>
  <c r="W15" i="32"/>
  <c r="X15" i="32"/>
  <c r="Y15" i="32"/>
  <c r="N16" i="32"/>
  <c r="O16" i="32"/>
  <c r="P16" i="32"/>
  <c r="Q16" i="32"/>
  <c r="R16" i="32"/>
  <c r="S16" i="32"/>
  <c r="T16" i="32"/>
  <c r="U16" i="32"/>
  <c r="V16" i="32"/>
  <c r="W16" i="32"/>
  <c r="X16" i="32"/>
  <c r="Y16" i="32"/>
  <c r="N17" i="32"/>
  <c r="O17" i="32"/>
  <c r="P17" i="32"/>
  <c r="Q17" i="32"/>
  <c r="R17" i="32"/>
  <c r="S17" i="32"/>
  <c r="T17" i="32"/>
  <c r="U17" i="32"/>
  <c r="V17" i="32"/>
  <c r="W17" i="32"/>
  <c r="X17" i="32"/>
  <c r="Y17" i="32"/>
  <c r="N18" i="32"/>
  <c r="O18" i="32"/>
  <c r="P18" i="32"/>
  <c r="Q18" i="32"/>
  <c r="R18" i="32"/>
  <c r="S18" i="32"/>
  <c r="T18" i="32"/>
  <c r="U18" i="32"/>
  <c r="V18" i="32"/>
  <c r="W18" i="32"/>
  <c r="X18" i="32"/>
  <c r="Y18" i="32"/>
  <c r="N19" i="32"/>
  <c r="O19" i="32"/>
  <c r="P19" i="32"/>
  <c r="Q19" i="32"/>
  <c r="R19" i="32"/>
  <c r="S19" i="32"/>
  <c r="T19" i="32"/>
  <c r="U19" i="32"/>
  <c r="V19" i="32"/>
  <c r="W19" i="32"/>
  <c r="X19" i="32"/>
  <c r="Y19" i="32"/>
  <c r="N20" i="32"/>
  <c r="O20" i="32"/>
  <c r="P20" i="32"/>
  <c r="Q20" i="32"/>
  <c r="R20" i="32"/>
  <c r="S20" i="32"/>
  <c r="T20" i="32"/>
  <c r="U20" i="32"/>
  <c r="V20" i="32"/>
  <c r="W20" i="32"/>
  <c r="X20" i="32"/>
  <c r="Y20" i="32"/>
  <c r="N21" i="32"/>
  <c r="O21" i="32"/>
  <c r="P21" i="32"/>
  <c r="Q21" i="32"/>
  <c r="R21" i="32"/>
  <c r="S21" i="32"/>
  <c r="T21" i="32"/>
  <c r="U21" i="32"/>
  <c r="V21" i="32"/>
  <c r="W21" i="32"/>
  <c r="X21" i="32"/>
  <c r="Y21" i="32"/>
  <c r="N22" i="32"/>
  <c r="O22" i="32"/>
  <c r="P22" i="32"/>
  <c r="Q22" i="32"/>
  <c r="R22" i="32"/>
  <c r="S22" i="32"/>
  <c r="T22" i="32"/>
  <c r="U22" i="32"/>
  <c r="V22" i="32"/>
  <c r="W22" i="32"/>
  <c r="X22" i="32"/>
  <c r="Y22" i="32"/>
  <c r="N23" i="32"/>
  <c r="O23" i="32"/>
  <c r="P23" i="32"/>
  <c r="Q23" i="32"/>
  <c r="R23" i="32"/>
  <c r="S23" i="32"/>
  <c r="T23" i="32"/>
  <c r="U23" i="32"/>
  <c r="V23" i="32"/>
  <c r="W23" i="32"/>
  <c r="X23" i="32"/>
  <c r="Y23" i="32"/>
  <c r="N24" i="32"/>
  <c r="O24" i="32"/>
  <c r="P24" i="32"/>
  <c r="Q24" i="32"/>
  <c r="R24" i="32"/>
  <c r="S24" i="32"/>
  <c r="T24" i="32"/>
  <c r="U24" i="32"/>
  <c r="V24" i="32"/>
  <c r="W24" i="32"/>
  <c r="X24" i="32"/>
  <c r="Y24" i="32"/>
  <c r="N25" i="32"/>
  <c r="O25" i="32"/>
  <c r="P25" i="32"/>
  <c r="Q25" i="32"/>
  <c r="R25" i="32"/>
  <c r="S25" i="32"/>
  <c r="U25" i="32"/>
  <c r="V25" i="32"/>
  <c r="W25" i="32"/>
  <c r="X25" i="32"/>
  <c r="Y25" i="32"/>
  <c r="N26" i="32"/>
  <c r="O26" i="32"/>
  <c r="P26" i="32"/>
  <c r="Q26" i="32"/>
  <c r="R26" i="32"/>
  <c r="S26" i="32"/>
  <c r="T26" i="32"/>
  <c r="U26" i="32"/>
  <c r="V26" i="32"/>
  <c r="W26" i="32"/>
  <c r="X26" i="32"/>
  <c r="Y26" i="32"/>
  <c r="N27" i="32"/>
  <c r="O27" i="32"/>
  <c r="P27" i="32"/>
  <c r="Q27" i="32"/>
  <c r="R27" i="32"/>
  <c r="S27" i="32"/>
  <c r="T27" i="32"/>
  <c r="U27" i="32"/>
  <c r="V27" i="32"/>
  <c r="W27" i="32"/>
  <c r="X27" i="32"/>
  <c r="Y27" i="32"/>
  <c r="N28" i="32"/>
  <c r="O28" i="32"/>
  <c r="P28" i="32"/>
  <c r="Q28" i="32"/>
  <c r="R28" i="32"/>
  <c r="S28" i="32"/>
  <c r="T28" i="32"/>
  <c r="U28" i="32"/>
  <c r="V28" i="32"/>
  <c r="W28" i="32"/>
  <c r="X28" i="32"/>
  <c r="Y28" i="32"/>
  <c r="N29" i="32"/>
  <c r="O29" i="32"/>
  <c r="P29" i="32"/>
  <c r="Q29" i="32"/>
  <c r="R29" i="32"/>
  <c r="S29" i="32"/>
  <c r="T29" i="32"/>
  <c r="U29" i="32"/>
  <c r="V29" i="32"/>
  <c r="W29" i="32"/>
  <c r="X29" i="32"/>
  <c r="Y29" i="32"/>
  <c r="N30" i="32"/>
  <c r="O30" i="32"/>
  <c r="P30" i="32"/>
  <c r="Q30" i="32"/>
  <c r="R30" i="32"/>
  <c r="S30" i="32"/>
  <c r="T30" i="32"/>
  <c r="U30" i="32"/>
  <c r="V30" i="32"/>
  <c r="W30" i="32"/>
  <c r="X30" i="32"/>
  <c r="Y30" i="32"/>
  <c r="N31" i="32"/>
  <c r="O31" i="32"/>
  <c r="P31" i="32"/>
  <c r="Q31" i="32"/>
  <c r="R31" i="32"/>
  <c r="S31" i="32"/>
  <c r="T31" i="32"/>
  <c r="U31" i="32"/>
  <c r="V31" i="32"/>
  <c r="W31" i="32"/>
  <c r="X31" i="32"/>
  <c r="Y31" i="32"/>
  <c r="N32" i="32"/>
  <c r="O32" i="32"/>
  <c r="P32" i="32"/>
  <c r="Q32" i="32"/>
  <c r="R32" i="32"/>
  <c r="S32" i="32"/>
  <c r="T32" i="32"/>
  <c r="U32" i="32"/>
  <c r="V32" i="32"/>
  <c r="W32" i="32"/>
  <c r="X32" i="32"/>
  <c r="Y32" i="32"/>
  <c r="N33" i="32"/>
  <c r="O33" i="32"/>
  <c r="P33" i="32"/>
  <c r="Q33" i="32"/>
  <c r="R33" i="32"/>
  <c r="S33" i="32"/>
  <c r="T33" i="32"/>
  <c r="U33" i="32"/>
  <c r="V33" i="32"/>
  <c r="W33" i="32"/>
  <c r="X33" i="32"/>
  <c r="Y33" i="32"/>
  <c r="N34" i="32"/>
  <c r="O34" i="32"/>
  <c r="P34" i="32"/>
  <c r="Q34" i="32"/>
  <c r="R34" i="32"/>
  <c r="S34" i="32"/>
  <c r="T34" i="32"/>
  <c r="U34" i="32"/>
  <c r="V34" i="32"/>
  <c r="W34" i="32"/>
  <c r="X34" i="32"/>
  <c r="Y34" i="32"/>
  <c r="N35" i="32"/>
  <c r="O35" i="32"/>
  <c r="P35" i="32"/>
  <c r="Q35" i="32"/>
  <c r="R35" i="32"/>
  <c r="S35" i="32"/>
  <c r="T35" i="32"/>
  <c r="U35" i="32"/>
  <c r="V35" i="32"/>
  <c r="W35" i="32"/>
  <c r="X35" i="32"/>
  <c r="Y35" i="32"/>
  <c r="N36" i="32"/>
  <c r="O36" i="32"/>
  <c r="P36" i="32"/>
  <c r="Q36" i="32"/>
  <c r="R36" i="32"/>
  <c r="S36" i="32"/>
  <c r="T36" i="32"/>
  <c r="U36" i="32"/>
  <c r="V36" i="32"/>
  <c r="W36" i="32"/>
  <c r="X36" i="32"/>
  <c r="Y36" i="32"/>
  <c r="N37" i="32"/>
  <c r="O37" i="32"/>
  <c r="P37" i="32"/>
  <c r="Q37" i="32"/>
  <c r="R37" i="32"/>
  <c r="S37" i="32"/>
  <c r="T37" i="32"/>
  <c r="U37" i="32"/>
  <c r="V37" i="32"/>
  <c r="W37" i="32"/>
  <c r="X37" i="32"/>
  <c r="Y37" i="32"/>
  <c r="N38" i="32"/>
  <c r="O38" i="32"/>
  <c r="P38" i="32"/>
  <c r="Q38" i="32"/>
  <c r="R38" i="32"/>
  <c r="S38" i="32"/>
  <c r="T38" i="32"/>
  <c r="U38" i="32"/>
  <c r="V38" i="32"/>
  <c r="W38" i="32"/>
  <c r="X38" i="32"/>
  <c r="Y38" i="32"/>
  <c r="N39" i="32"/>
  <c r="O39" i="32"/>
  <c r="P39" i="32"/>
  <c r="Q39" i="32"/>
  <c r="R39" i="32"/>
  <c r="S39" i="32"/>
  <c r="T39" i="32"/>
  <c r="U39" i="32"/>
  <c r="V39" i="32"/>
  <c r="W39" i="32"/>
  <c r="X39" i="32"/>
  <c r="Y39" i="32"/>
  <c r="N40" i="32"/>
  <c r="O40" i="32"/>
  <c r="P40" i="32"/>
  <c r="Q40" i="32"/>
  <c r="R40" i="32"/>
  <c r="S40" i="32"/>
  <c r="T40" i="32"/>
  <c r="U40" i="32"/>
  <c r="V40" i="32"/>
  <c r="W40" i="32"/>
  <c r="X40" i="32"/>
  <c r="Y40" i="32"/>
  <c r="N41" i="32"/>
  <c r="O41" i="32"/>
  <c r="P41" i="32"/>
  <c r="Q41" i="32"/>
  <c r="R41" i="32"/>
  <c r="S41" i="32"/>
  <c r="T41" i="32"/>
  <c r="U41" i="32"/>
  <c r="V41" i="32"/>
  <c r="W41" i="32"/>
  <c r="X41" i="32"/>
  <c r="Y41" i="32"/>
  <c r="N42" i="32"/>
  <c r="O42" i="32"/>
  <c r="P42" i="32"/>
  <c r="Q42" i="32"/>
  <c r="R42" i="32"/>
  <c r="S42" i="32"/>
  <c r="T42" i="32"/>
  <c r="U42" i="32"/>
  <c r="V42" i="32"/>
  <c r="W42" i="32"/>
  <c r="X42" i="32"/>
  <c r="Y42" i="32"/>
  <c r="N43" i="32"/>
  <c r="O43" i="32"/>
  <c r="P43" i="32"/>
  <c r="Q43" i="32"/>
  <c r="R43" i="32"/>
  <c r="S43" i="32"/>
  <c r="T43" i="32"/>
  <c r="U43" i="32"/>
  <c r="V43" i="32"/>
  <c r="W43" i="32"/>
  <c r="X43" i="32"/>
  <c r="Y43" i="32"/>
  <c r="N44" i="32"/>
  <c r="O44" i="32"/>
  <c r="P44" i="32"/>
  <c r="Q44" i="32"/>
  <c r="R44" i="32"/>
  <c r="S44" i="32"/>
  <c r="T44" i="32"/>
  <c r="U44" i="32"/>
  <c r="V44" i="32"/>
  <c r="W44" i="32"/>
  <c r="X44" i="32"/>
  <c r="Y44" i="32"/>
  <c r="N45" i="32"/>
  <c r="O45" i="32"/>
  <c r="P45" i="32"/>
  <c r="Q45" i="32"/>
  <c r="R45" i="32"/>
  <c r="S45" i="32"/>
  <c r="T45" i="32"/>
  <c r="U45" i="32"/>
  <c r="V45" i="32"/>
  <c r="W45" i="32"/>
  <c r="X45" i="32"/>
  <c r="Y45" i="32"/>
  <c r="O7" i="32"/>
  <c r="P7" i="32"/>
  <c r="Q7" i="32"/>
  <c r="R7" i="32"/>
  <c r="S7" i="32"/>
  <c r="T7" i="32"/>
  <c r="U7" i="32"/>
  <c r="V7" i="32"/>
  <c r="W7" i="32"/>
  <c r="X7" i="32"/>
  <c r="Y7" i="32"/>
  <c r="N7" i="32"/>
  <c r="N6" i="32"/>
  <c r="P6" i="32"/>
  <c r="Q6" i="32"/>
  <c r="R6" i="32"/>
  <c r="S6" i="32"/>
  <c r="T6" i="32"/>
  <c r="U6" i="32"/>
  <c r="V6" i="32"/>
  <c r="W6" i="32"/>
  <c r="X6" i="32"/>
  <c r="Y6" i="32"/>
  <c r="O6" i="32"/>
  <c r="C67" i="31"/>
  <c r="D67" i="31"/>
  <c r="E67" i="31"/>
  <c r="F67" i="31"/>
  <c r="G67" i="31"/>
  <c r="H67" i="31"/>
  <c r="I67" i="31"/>
  <c r="J67" i="31"/>
  <c r="K67" i="31"/>
  <c r="L67" i="31"/>
  <c r="M67" i="31"/>
  <c r="N67" i="31"/>
  <c r="O67" i="31"/>
  <c r="P67" i="31"/>
  <c r="B67" i="31"/>
  <c r="C66" i="31"/>
  <c r="D66" i="31"/>
  <c r="E66" i="31"/>
  <c r="F66" i="31"/>
  <c r="G66" i="31"/>
  <c r="H66" i="31"/>
  <c r="I66" i="31"/>
  <c r="L66" i="31"/>
  <c r="N66" i="31"/>
  <c r="O66" i="31"/>
  <c r="P66" i="31"/>
  <c r="B66" i="31"/>
  <c r="C65" i="31"/>
  <c r="D65" i="31"/>
  <c r="E65" i="31"/>
  <c r="F65" i="31"/>
  <c r="G65" i="31"/>
  <c r="H65" i="31"/>
  <c r="I65" i="31"/>
  <c r="J65" i="31"/>
  <c r="K65" i="31"/>
  <c r="L65" i="31"/>
  <c r="M65" i="31"/>
  <c r="N65" i="31"/>
  <c r="O65" i="31"/>
  <c r="P65" i="31"/>
  <c r="B65" i="31"/>
  <c r="C64" i="31"/>
  <c r="D64" i="31"/>
  <c r="E64" i="31"/>
  <c r="F64" i="31"/>
  <c r="G64" i="31"/>
  <c r="H64" i="31"/>
  <c r="I64" i="31"/>
  <c r="J64" i="31"/>
  <c r="K64" i="31"/>
  <c r="L64" i="31"/>
  <c r="M64" i="31"/>
  <c r="N64" i="31"/>
  <c r="O64" i="31"/>
  <c r="P64" i="31"/>
  <c r="B64" i="31"/>
  <c r="C63" i="31"/>
  <c r="D63" i="31"/>
  <c r="E63" i="31"/>
  <c r="F63" i="31"/>
  <c r="G63" i="31"/>
  <c r="H63" i="31"/>
  <c r="I63" i="31"/>
  <c r="J63" i="31"/>
  <c r="K63" i="31"/>
  <c r="L63" i="31"/>
  <c r="M63" i="31"/>
  <c r="N63" i="31"/>
  <c r="O63" i="31"/>
  <c r="P63" i="31"/>
  <c r="B63" i="31"/>
  <c r="C62" i="31"/>
  <c r="D62" i="31"/>
  <c r="E62" i="31"/>
  <c r="F62" i="31"/>
  <c r="G62" i="31"/>
  <c r="H62" i="31"/>
  <c r="I62" i="31"/>
  <c r="J62" i="31"/>
  <c r="K62" i="31"/>
  <c r="L62" i="31"/>
  <c r="M62" i="31"/>
  <c r="N62" i="31"/>
  <c r="O62" i="31"/>
  <c r="P62" i="31"/>
  <c r="B62" i="31"/>
  <c r="C61" i="31"/>
  <c r="D61" i="31"/>
  <c r="E61" i="31"/>
  <c r="F61" i="31"/>
  <c r="G61" i="31"/>
  <c r="H61" i="31"/>
  <c r="I61" i="31"/>
  <c r="J61" i="31"/>
  <c r="K61" i="31"/>
  <c r="L61" i="31"/>
  <c r="M61" i="31"/>
  <c r="N61" i="31"/>
  <c r="O61" i="31"/>
  <c r="P61" i="31"/>
  <c r="B61" i="31"/>
  <c r="C60" i="31"/>
  <c r="D60" i="31"/>
  <c r="E60" i="31"/>
  <c r="F60" i="31"/>
  <c r="G60" i="31"/>
  <c r="H60" i="31"/>
  <c r="I60" i="31"/>
  <c r="J60" i="31"/>
  <c r="K60" i="31"/>
  <c r="L60" i="31"/>
  <c r="M60" i="31"/>
  <c r="N60" i="31"/>
  <c r="O60" i="31"/>
  <c r="P60" i="31"/>
  <c r="B60" i="31"/>
  <c r="C59" i="31"/>
  <c r="D59" i="31"/>
  <c r="E59" i="31"/>
  <c r="F59" i="31"/>
  <c r="G59" i="31"/>
  <c r="H59" i="31"/>
  <c r="I59" i="31"/>
  <c r="J59" i="31"/>
  <c r="K59" i="31"/>
  <c r="L59" i="31"/>
  <c r="M59" i="31"/>
  <c r="N59" i="31"/>
  <c r="O59" i="31"/>
  <c r="P59" i="31"/>
  <c r="B59" i="31"/>
  <c r="B58" i="31"/>
  <c r="C58" i="31"/>
  <c r="D58" i="31"/>
  <c r="E58" i="31"/>
  <c r="F58" i="31"/>
  <c r="G58" i="31"/>
  <c r="H58" i="31"/>
  <c r="I58" i="31"/>
  <c r="J58" i="31"/>
  <c r="K58" i="31"/>
  <c r="L58" i="31"/>
  <c r="M58" i="31"/>
  <c r="N58" i="31"/>
  <c r="O58" i="31"/>
  <c r="P58" i="31"/>
  <c r="C57" i="31"/>
  <c r="D57" i="31"/>
  <c r="E57" i="31"/>
  <c r="F57" i="31"/>
  <c r="G57" i="31"/>
  <c r="H57" i="31"/>
  <c r="I57" i="31"/>
  <c r="J57" i="31"/>
  <c r="K57" i="31"/>
  <c r="L57" i="31"/>
  <c r="M57" i="31"/>
  <c r="N57" i="31"/>
  <c r="O57" i="31"/>
  <c r="P57" i="31"/>
  <c r="B57" i="31"/>
  <c r="E28" i="31"/>
  <c r="F28" i="31"/>
  <c r="E29" i="31"/>
  <c r="F29" i="31"/>
  <c r="E30" i="31"/>
  <c r="F30" i="31"/>
  <c r="E31" i="31"/>
  <c r="F31" i="31"/>
  <c r="E32" i="31"/>
  <c r="F32" i="31"/>
  <c r="E33" i="31"/>
  <c r="F33" i="31"/>
  <c r="E34" i="31"/>
  <c r="F34" i="31"/>
  <c r="E35" i="31"/>
  <c r="F35" i="31"/>
  <c r="E36" i="31"/>
  <c r="F36" i="31"/>
  <c r="E37" i="31"/>
  <c r="F37" i="31"/>
  <c r="F27" i="31"/>
  <c r="E27" i="31"/>
  <c r="E7" i="31"/>
  <c r="F7" i="31"/>
  <c r="E8" i="31"/>
  <c r="F8" i="31"/>
  <c r="E9" i="31"/>
  <c r="F9" i="31"/>
  <c r="E10" i="31"/>
  <c r="F10" i="31"/>
  <c r="E11" i="31"/>
  <c r="F11" i="31"/>
  <c r="E12" i="31"/>
  <c r="F12" i="31"/>
  <c r="E13" i="31"/>
  <c r="F13" i="31"/>
  <c r="E14" i="31"/>
  <c r="F14" i="31"/>
  <c r="E15" i="31"/>
  <c r="F15" i="31"/>
  <c r="E16" i="31"/>
  <c r="F16" i="31"/>
  <c r="E17" i="31"/>
  <c r="F17" i="31"/>
  <c r="E18" i="31"/>
  <c r="F18" i="31"/>
  <c r="E19" i="31"/>
  <c r="F19" i="31"/>
  <c r="E20" i="31"/>
  <c r="F20" i="31"/>
  <c r="F6" i="31"/>
  <c r="E6" i="31"/>
  <c r="N24" i="34" l="1"/>
  <c r="N22" i="34"/>
  <c r="N20" i="34"/>
  <c r="N16" i="34"/>
  <c r="N14" i="34"/>
  <c r="N12" i="34"/>
  <c r="N8" i="34"/>
  <c r="L7" i="34"/>
  <c r="M20" i="34"/>
  <c r="M12" i="34"/>
  <c r="N7" i="34"/>
  <c r="O23" i="34"/>
  <c r="O19" i="34"/>
  <c r="O15" i="34"/>
  <c r="O13" i="34"/>
  <c r="O11" i="34"/>
  <c r="N25" i="34"/>
  <c r="N21" i="34"/>
  <c r="N17" i="34"/>
  <c r="N9" i="34"/>
  <c r="M25" i="34"/>
  <c r="M21" i="34"/>
  <c r="M13" i="34"/>
  <c r="I29" i="34"/>
  <c r="O26" i="34"/>
  <c r="O27" i="34"/>
  <c r="E6" i="28"/>
  <c r="F6" i="28"/>
  <c r="E7" i="28"/>
  <c r="F7" i="28"/>
  <c r="E8" i="28"/>
  <c r="F8" i="28"/>
  <c r="E9" i="28"/>
  <c r="F9" i="28"/>
  <c r="E10" i="28"/>
  <c r="F10" i="28"/>
  <c r="E11" i="28"/>
  <c r="F11" i="28"/>
  <c r="E12" i="28"/>
  <c r="F12" i="28"/>
  <c r="E13" i="28"/>
  <c r="F13" i="28"/>
  <c r="E14" i="28"/>
  <c r="F14" i="28"/>
  <c r="E15" i="28"/>
  <c r="F15" i="28"/>
  <c r="E16" i="28"/>
  <c r="F16" i="28"/>
  <c r="E17" i="28"/>
  <c r="F17" i="28"/>
  <c r="E18" i="28"/>
  <c r="F18" i="28"/>
  <c r="E19" i="28"/>
  <c r="F19" i="28"/>
  <c r="E20" i="28"/>
  <c r="F20" i="28"/>
  <c r="F5" i="28"/>
  <c r="E5" i="28"/>
  <c r="I31" i="29"/>
  <c r="J31" i="29"/>
  <c r="K31" i="29"/>
  <c r="L31" i="29"/>
  <c r="M31" i="29"/>
  <c r="N31" i="29"/>
  <c r="O31" i="29"/>
  <c r="I32" i="29"/>
  <c r="J32" i="29"/>
  <c r="K32" i="29"/>
  <c r="L32" i="29"/>
  <c r="M32" i="29"/>
  <c r="N32" i="29"/>
  <c r="O32" i="29"/>
  <c r="I33" i="29"/>
  <c r="J33" i="29"/>
  <c r="K33" i="29"/>
  <c r="L33" i="29"/>
  <c r="M33" i="29"/>
  <c r="N33" i="29"/>
  <c r="O33" i="29"/>
  <c r="I34" i="29"/>
  <c r="J34" i="29"/>
  <c r="K34" i="29"/>
  <c r="L34" i="29"/>
  <c r="M34" i="29"/>
  <c r="N34" i="29"/>
  <c r="O34" i="29"/>
  <c r="I35" i="29"/>
  <c r="J35" i="29"/>
  <c r="K35" i="29"/>
  <c r="L35" i="29"/>
  <c r="M35" i="29"/>
  <c r="N35" i="29"/>
  <c r="O35" i="29"/>
  <c r="I36" i="29"/>
  <c r="J36" i="29"/>
  <c r="K36" i="29"/>
  <c r="L36" i="29"/>
  <c r="M36" i="29"/>
  <c r="N36" i="29"/>
  <c r="O36" i="29"/>
  <c r="I37" i="29"/>
  <c r="J37" i="29"/>
  <c r="K37" i="29"/>
  <c r="L37" i="29"/>
  <c r="M37" i="29"/>
  <c r="N37" i="29"/>
  <c r="O37" i="29"/>
  <c r="I38" i="29"/>
  <c r="J38" i="29"/>
  <c r="K38" i="29"/>
  <c r="L38" i="29"/>
  <c r="M38" i="29"/>
  <c r="N38" i="29"/>
  <c r="O38" i="29"/>
  <c r="I39" i="29"/>
  <c r="J39" i="29"/>
  <c r="K39" i="29"/>
  <c r="L39" i="29"/>
  <c r="M39" i="29"/>
  <c r="N39" i="29"/>
  <c r="O39" i="29"/>
  <c r="I40" i="29"/>
  <c r="J40" i="29"/>
  <c r="K40" i="29"/>
  <c r="L40" i="29"/>
  <c r="M40" i="29"/>
  <c r="N40" i="29"/>
  <c r="O40" i="29"/>
  <c r="J30" i="29"/>
  <c r="K30" i="29"/>
  <c r="L30" i="29"/>
  <c r="M30" i="29"/>
  <c r="N30" i="29"/>
  <c r="O30" i="29"/>
  <c r="I30" i="29"/>
  <c r="P18" i="29"/>
  <c r="Q18" i="29"/>
  <c r="P19" i="29"/>
  <c r="Q19" i="29"/>
  <c r="P20" i="29"/>
  <c r="Q20" i="29"/>
  <c r="P21" i="29"/>
  <c r="Q21" i="29"/>
  <c r="P22" i="29"/>
  <c r="Q22" i="29"/>
  <c r="P23" i="29"/>
  <c r="Q23" i="29"/>
  <c r="P24" i="29"/>
  <c r="Q24" i="29"/>
  <c r="C18" i="29"/>
  <c r="D18" i="29"/>
  <c r="E18" i="29"/>
  <c r="F18" i="29"/>
  <c r="G18" i="29"/>
  <c r="H18" i="29"/>
  <c r="I18" i="29"/>
  <c r="J18" i="29"/>
  <c r="K18" i="29"/>
  <c r="L18" i="29"/>
  <c r="M18" i="29"/>
  <c r="N18" i="29"/>
  <c r="O18" i="29"/>
  <c r="C19" i="29"/>
  <c r="D19" i="29"/>
  <c r="E19" i="29"/>
  <c r="F19" i="29"/>
  <c r="G19" i="29"/>
  <c r="H19" i="29"/>
  <c r="I19" i="29"/>
  <c r="J19" i="29"/>
  <c r="K19" i="29"/>
  <c r="L19" i="29"/>
  <c r="M19" i="29"/>
  <c r="N19" i="29"/>
  <c r="O19" i="29"/>
  <c r="C20" i="29"/>
  <c r="D20" i="29"/>
  <c r="E20" i="29"/>
  <c r="F20" i="29"/>
  <c r="G20" i="29"/>
  <c r="H20" i="29"/>
  <c r="I20" i="29"/>
  <c r="J20" i="29"/>
  <c r="K20" i="29"/>
  <c r="L20" i="29"/>
  <c r="M20" i="29"/>
  <c r="N20" i="29"/>
  <c r="O20" i="29"/>
  <c r="C21" i="29"/>
  <c r="D21" i="29"/>
  <c r="E21" i="29"/>
  <c r="F21" i="29"/>
  <c r="G21" i="29"/>
  <c r="H21" i="29"/>
  <c r="I21" i="29"/>
  <c r="J21" i="29"/>
  <c r="K21" i="29"/>
  <c r="L21" i="29"/>
  <c r="M21" i="29"/>
  <c r="N21" i="29"/>
  <c r="O21" i="29"/>
  <c r="C22" i="29"/>
  <c r="D22" i="29"/>
  <c r="E22" i="29"/>
  <c r="F22" i="29"/>
  <c r="G22" i="29"/>
  <c r="H22" i="29"/>
  <c r="I22" i="29"/>
  <c r="J22" i="29"/>
  <c r="K22" i="29"/>
  <c r="L22" i="29"/>
  <c r="M22" i="29"/>
  <c r="N22" i="29"/>
  <c r="O22" i="29"/>
  <c r="C23" i="29"/>
  <c r="D23" i="29"/>
  <c r="E23" i="29"/>
  <c r="F23" i="29"/>
  <c r="G23" i="29"/>
  <c r="H23" i="29"/>
  <c r="I23" i="29"/>
  <c r="J23" i="29"/>
  <c r="K23" i="29"/>
  <c r="L23" i="29"/>
  <c r="M23" i="29"/>
  <c r="N23" i="29"/>
  <c r="O23" i="29"/>
  <c r="C24" i="29"/>
  <c r="D24" i="29"/>
  <c r="E24" i="29"/>
  <c r="F24" i="29"/>
  <c r="G24" i="29"/>
  <c r="H24" i="29"/>
  <c r="I24" i="29"/>
  <c r="J24" i="29"/>
  <c r="K24" i="29"/>
  <c r="L24" i="29"/>
  <c r="M24" i="29"/>
  <c r="N24" i="29"/>
  <c r="O24" i="29"/>
  <c r="B19" i="29"/>
  <c r="B20" i="29"/>
  <c r="B21" i="29"/>
  <c r="B22" i="29"/>
  <c r="B23" i="29"/>
  <c r="B24" i="29"/>
  <c r="B18" i="29"/>
  <c r="E6" i="25" l="1"/>
  <c r="E7" i="25"/>
  <c r="E8" i="25"/>
  <c r="E9" i="25"/>
  <c r="E10" i="25"/>
  <c r="E11" i="25"/>
  <c r="E12" i="25"/>
  <c r="E13" i="25"/>
  <c r="E14" i="25"/>
  <c r="E15" i="25"/>
  <c r="E5" i="25"/>
  <c r="C11" i="26" l="1"/>
  <c r="D11" i="26"/>
  <c r="E11" i="26"/>
  <c r="F11" i="26"/>
  <c r="G11" i="26"/>
  <c r="H11" i="26"/>
  <c r="I11" i="26"/>
  <c r="J11" i="26"/>
  <c r="K11" i="26"/>
  <c r="L11" i="26"/>
  <c r="M11" i="26"/>
  <c r="N11" i="26"/>
  <c r="O11" i="26"/>
  <c r="P11" i="26"/>
  <c r="Q11" i="26"/>
  <c r="B11" i="26"/>
  <c r="C10" i="26"/>
  <c r="D10" i="26"/>
  <c r="E10" i="26"/>
  <c r="F10" i="26"/>
  <c r="G10" i="26"/>
  <c r="H10" i="26"/>
  <c r="I10" i="26"/>
  <c r="J10" i="26"/>
  <c r="K10" i="26"/>
  <c r="L10" i="26"/>
  <c r="M10" i="26"/>
  <c r="N10" i="26"/>
  <c r="O10" i="26"/>
  <c r="P10" i="26"/>
  <c r="B10" i="26"/>
  <c r="C8" i="27"/>
  <c r="D8" i="27"/>
  <c r="E8" i="27"/>
  <c r="F8" i="27"/>
  <c r="G8" i="27"/>
  <c r="H8" i="27"/>
  <c r="I8" i="27"/>
  <c r="J8" i="27"/>
  <c r="K8" i="27"/>
  <c r="L8" i="27"/>
  <c r="M8" i="27"/>
  <c r="N8" i="27"/>
  <c r="O8" i="27"/>
  <c r="P8" i="27"/>
  <c r="Q8" i="27"/>
  <c r="R8" i="27"/>
  <c r="S8" i="27"/>
  <c r="T8" i="27"/>
  <c r="U8" i="27"/>
  <c r="C9" i="27"/>
  <c r="D9" i="27"/>
  <c r="E9" i="27"/>
  <c r="F9" i="27"/>
  <c r="G9" i="27"/>
  <c r="H9" i="27"/>
  <c r="I9" i="27"/>
  <c r="J9" i="27"/>
  <c r="K9" i="27"/>
  <c r="L9" i="27"/>
  <c r="M9" i="27"/>
  <c r="N9" i="27"/>
  <c r="O9" i="27"/>
  <c r="P9" i="27"/>
  <c r="Q9" i="27"/>
  <c r="R9" i="27"/>
  <c r="S9" i="27"/>
  <c r="T9" i="27"/>
  <c r="U9" i="27"/>
  <c r="V9" i="27"/>
  <c r="B8" i="27"/>
  <c r="D8" i="13" l="1"/>
  <c r="E8" i="13"/>
  <c r="D9" i="13"/>
  <c r="E9" i="13"/>
  <c r="D10" i="13"/>
  <c r="E10" i="13"/>
  <c r="D11" i="13"/>
  <c r="E11" i="13"/>
  <c r="D12" i="13"/>
  <c r="E12" i="13"/>
  <c r="D13" i="13"/>
  <c r="E13" i="13"/>
  <c r="D14" i="13"/>
  <c r="E14" i="13"/>
  <c r="D15" i="13"/>
  <c r="E15" i="13"/>
  <c r="D16" i="13"/>
  <c r="E16" i="13"/>
  <c r="D17" i="13"/>
  <c r="E17" i="13"/>
  <c r="E7" i="13"/>
  <c r="D7" i="13"/>
  <c r="D5" i="11" l="1"/>
  <c r="H6" i="11"/>
  <c r="G6" i="11"/>
  <c r="I6" i="11" l="1"/>
  <c r="C5" i="11"/>
  <c r="B5" i="11"/>
  <c r="E5" i="11" l="1"/>
  <c r="G5" i="11"/>
  <c r="H5" i="11"/>
  <c r="F5" i="11"/>
  <c r="I5" i="11"/>
  <c r="C7" i="6" l="1"/>
  <c r="D7" i="6"/>
  <c r="E7" i="6"/>
  <c r="F7" i="6"/>
  <c r="G7" i="6"/>
  <c r="H7" i="6"/>
  <c r="I7" i="6"/>
  <c r="J7" i="6"/>
  <c r="K7" i="6"/>
  <c r="L7" i="6"/>
  <c r="M7" i="6"/>
  <c r="N7" i="6"/>
  <c r="O7" i="6"/>
  <c r="P7" i="6"/>
  <c r="Q7" i="6"/>
  <c r="R7" i="6"/>
  <c r="S7" i="6"/>
  <c r="T7" i="6"/>
  <c r="U7" i="6"/>
  <c r="B7" i="6"/>
  <c r="B10" i="6" l="1"/>
  <c r="C10" i="6"/>
  <c r="D10" i="6"/>
  <c r="E10" i="6"/>
  <c r="F10" i="6"/>
  <c r="G10" i="6"/>
  <c r="H10" i="6"/>
  <c r="I10" i="6"/>
  <c r="J10" i="6"/>
  <c r="K10" i="6"/>
  <c r="L10" i="6"/>
  <c r="M10" i="6"/>
  <c r="N10" i="6"/>
  <c r="O10" i="6"/>
  <c r="P10" i="6"/>
  <c r="Q10" i="6"/>
  <c r="R10" i="6"/>
  <c r="S10" i="6"/>
  <c r="T10" i="6"/>
  <c r="U10" i="6"/>
  <c r="G15" i="17"/>
  <c r="G43" i="17"/>
  <c r="H43" i="17" s="1"/>
  <c r="G42" i="17"/>
  <c r="H42" i="17" s="1"/>
  <c r="G26" i="17"/>
  <c r="H26" i="17" s="1"/>
  <c r="G22" i="17"/>
  <c r="G25" i="17"/>
  <c r="G17" i="17"/>
  <c r="G18" i="17"/>
  <c r="G45" i="17"/>
  <c r="H45" i="17" s="1"/>
  <c r="G29" i="17"/>
  <c r="G10" i="17"/>
  <c r="H10" i="17" s="1"/>
  <c r="G31" i="17"/>
  <c r="G8" i="17"/>
  <c r="G32" i="17"/>
  <c r="G7" i="17"/>
  <c r="G14" i="17"/>
  <c r="G21" i="17"/>
  <c r="H21" i="17" s="1"/>
  <c r="G28" i="17"/>
  <c r="G30" i="17"/>
  <c r="G12" i="17"/>
  <c r="H12" i="17" s="1"/>
  <c r="G38" i="17"/>
  <c r="H38" i="17" s="1"/>
  <c r="G23" i="17"/>
  <c r="G5" i="17"/>
  <c r="H5" i="17" s="1"/>
  <c r="I5" i="17" s="1"/>
  <c r="G36" i="17"/>
  <c r="H36" i="17" s="1"/>
  <c r="G41" i="17"/>
  <c r="H41" i="17" s="1"/>
  <c r="G37" i="17"/>
  <c r="G46" i="17"/>
  <c r="H46" i="17" s="1"/>
  <c r="G16" i="17"/>
  <c r="H16" i="17" s="1"/>
  <c r="G11" i="17"/>
  <c r="H11" i="17" s="1"/>
  <c r="G33" i="17"/>
  <c r="G19" i="17"/>
  <c r="H19" i="17" s="1"/>
  <c r="G35" i="17"/>
  <c r="G20" i="17"/>
  <c r="G34" i="17"/>
  <c r="H34" i="17" s="1"/>
  <c r="G6" i="17"/>
  <c r="G40" i="17"/>
  <c r="H40" i="17" s="1"/>
  <c r="G24" i="17"/>
  <c r="G27" i="17"/>
  <c r="H27" i="17" s="1"/>
  <c r="G44" i="17"/>
  <c r="G39" i="17"/>
  <c r="H39" i="17" s="1"/>
  <c r="G9" i="17"/>
  <c r="G13" i="17"/>
  <c r="L46" i="5"/>
  <c r="M46" i="5" s="1"/>
  <c r="N46" i="5" s="1"/>
  <c r="L24" i="5"/>
  <c r="M24" i="5" s="1"/>
  <c r="N24" i="5" s="1"/>
  <c r="L20" i="5"/>
  <c r="M20" i="5" s="1"/>
  <c r="N20" i="5" s="1"/>
  <c r="L12" i="5"/>
  <c r="M12" i="5" s="1"/>
  <c r="N12" i="5" s="1"/>
  <c r="L26" i="5"/>
  <c r="M26" i="5" s="1"/>
  <c r="N26" i="5" s="1"/>
  <c r="M32" i="5"/>
  <c r="N32" i="5" s="1"/>
  <c r="L27" i="5"/>
  <c r="M27" i="5" s="1"/>
  <c r="N27" i="5" s="1"/>
  <c r="L47" i="5"/>
  <c r="M47" i="5" s="1"/>
  <c r="N47" i="5" s="1"/>
  <c r="L23" i="5"/>
  <c r="M23" i="5" s="1"/>
  <c r="N23" i="5" s="1"/>
  <c r="L35" i="5"/>
  <c r="M35" i="5" s="1"/>
  <c r="N35" i="5" s="1"/>
  <c r="L16" i="5"/>
  <c r="M16" i="5" s="1"/>
  <c r="N16" i="5" s="1"/>
  <c r="L11" i="5"/>
  <c r="M11" i="5" s="1"/>
  <c r="N11" i="5" s="1"/>
  <c r="L30" i="5"/>
  <c r="M30" i="5" s="1"/>
  <c r="N30" i="5" s="1"/>
  <c r="L9" i="5"/>
  <c r="M9" i="5" s="1"/>
  <c r="N9" i="5" s="1"/>
  <c r="L34" i="5"/>
  <c r="M34" i="5" s="1"/>
  <c r="N34" i="5" s="1"/>
  <c r="L8" i="5"/>
  <c r="M8" i="5" s="1"/>
  <c r="N8" i="5" s="1"/>
  <c r="L13" i="5"/>
  <c r="M13" i="5" s="1"/>
  <c r="N13" i="5" s="1"/>
  <c r="L18" i="5"/>
  <c r="M18" i="5" s="1"/>
  <c r="N18" i="5" s="1"/>
  <c r="L40" i="5"/>
  <c r="M40" i="5" s="1"/>
  <c r="N40" i="5" s="1"/>
  <c r="L25" i="5"/>
  <c r="M25" i="5" s="1"/>
  <c r="N25" i="5" s="1"/>
  <c r="L19" i="5"/>
  <c r="M19" i="5" s="1"/>
  <c r="N19" i="5" s="1"/>
  <c r="L33" i="5"/>
  <c r="M33" i="5" s="1"/>
  <c r="N33" i="5" s="1"/>
  <c r="L17" i="5"/>
  <c r="M17" i="5" s="1"/>
  <c r="N17" i="5" s="1"/>
  <c r="L6" i="5"/>
  <c r="L41" i="5"/>
  <c r="M41" i="5" s="1"/>
  <c r="N41" i="5" s="1"/>
  <c r="L43" i="5"/>
  <c r="M43" i="5" s="1"/>
  <c r="N43" i="5" s="1"/>
  <c r="L39" i="5"/>
  <c r="M39" i="5" s="1"/>
  <c r="N39" i="5" s="1"/>
  <c r="L45" i="5"/>
  <c r="M45" i="5" s="1"/>
  <c r="N45" i="5" s="1"/>
  <c r="L14" i="5"/>
  <c r="M14" i="5" s="1"/>
  <c r="N14" i="5" s="1"/>
  <c r="L15" i="5"/>
  <c r="M15" i="5" s="1"/>
  <c r="N15" i="5" s="1"/>
  <c r="L31" i="5"/>
  <c r="M31" i="5" s="1"/>
  <c r="N31" i="5" s="1"/>
  <c r="L29" i="5"/>
  <c r="M29" i="5" s="1"/>
  <c r="N29" i="5" s="1"/>
  <c r="L42" i="5"/>
  <c r="M42" i="5" s="1"/>
  <c r="N42" i="5" s="1"/>
  <c r="L21" i="5"/>
  <c r="M21" i="5" s="1"/>
  <c r="N21" i="5" s="1"/>
  <c r="L36" i="5"/>
  <c r="M36" i="5" s="1"/>
  <c r="N36" i="5" s="1"/>
  <c r="L7" i="5"/>
  <c r="M7" i="5" s="1"/>
  <c r="N7" i="5" s="1"/>
  <c r="L37" i="5"/>
  <c r="M37" i="5" s="1"/>
  <c r="N37" i="5" s="1"/>
  <c r="L28" i="5"/>
  <c r="M28" i="5" s="1"/>
  <c r="N28" i="5" s="1"/>
  <c r="L22" i="5"/>
  <c r="M22" i="5" s="1"/>
  <c r="N22" i="5" s="1"/>
  <c r="L44" i="5"/>
  <c r="M44" i="5" s="1"/>
  <c r="N44" i="5" s="1"/>
  <c r="L38" i="5"/>
  <c r="M38" i="5" s="1"/>
  <c r="N38" i="5" s="1"/>
  <c r="L10" i="5"/>
  <c r="M10" i="5" s="1"/>
  <c r="N10" i="5" s="1"/>
  <c r="H13" i="17" l="1"/>
  <c r="I13" i="17" s="1"/>
  <c r="H37" i="17"/>
  <c r="I37" i="17" s="1"/>
  <c r="H29" i="17"/>
  <c r="I29" i="17" s="1"/>
  <c r="I41" i="17"/>
  <c r="I21" i="17"/>
  <c r="H28" i="17"/>
  <c r="I28" i="17" s="1"/>
  <c r="H20" i="17"/>
  <c r="I20" i="17" s="1"/>
  <c r="I35" i="17"/>
  <c r="H35" i="17"/>
  <c r="I39" i="17"/>
  <c r="I19" i="17"/>
  <c r="H18" i="17"/>
  <c r="I18" i="17" s="1"/>
  <c r="I27" i="17"/>
  <c r="I25" i="17"/>
  <c r="H17" i="17"/>
  <c r="I17" i="17" s="1"/>
  <c r="H9" i="17"/>
  <c r="I9" i="17" s="1"/>
  <c r="H33" i="17"/>
  <c r="I33" i="17" s="1"/>
  <c r="H25" i="17"/>
  <c r="H8" i="17"/>
  <c r="I8" i="17" s="1"/>
  <c r="H32" i="17"/>
  <c r="I32" i="17" s="1"/>
  <c r="H24" i="17"/>
  <c r="I24" i="17" s="1"/>
  <c r="H44" i="17"/>
  <c r="I44" i="17" s="1"/>
  <c r="I40" i="17"/>
  <c r="I16" i="17"/>
  <c r="H15" i="17"/>
  <c r="I15" i="17" s="1"/>
  <c r="H7" i="17"/>
  <c r="I7" i="17" s="1"/>
  <c r="H31" i="17"/>
  <c r="I31" i="17" s="1"/>
  <c r="H23" i="17"/>
  <c r="I23" i="17" s="1"/>
  <c r="H14" i="17"/>
  <c r="I14" i="17" s="1"/>
  <c r="H6" i="17"/>
  <c r="I6" i="17" s="1"/>
  <c r="H30" i="17"/>
  <c r="I30" i="17" s="1"/>
  <c r="H22" i="17"/>
  <c r="I22" i="17" s="1"/>
  <c r="M6" i="5"/>
  <c r="N6" i="5" s="1"/>
  <c r="I38" i="17"/>
  <c r="I42" i="17"/>
  <c r="I43" i="17"/>
  <c r="I45" i="17"/>
  <c r="I46" i="17"/>
  <c r="I26" i="17"/>
  <c r="I34" i="17"/>
  <c r="I36" i="17"/>
  <c r="I11" i="17"/>
  <c r="I12" i="17"/>
  <c r="I10" i="17"/>
  <c r="D25" i="16"/>
  <c r="D26" i="16"/>
  <c r="D27" i="16"/>
  <c r="D28" i="16"/>
  <c r="D29" i="16"/>
  <c r="D30" i="16"/>
  <c r="D31" i="16"/>
  <c r="D32" i="16"/>
  <c r="D33" i="16"/>
  <c r="D34" i="16"/>
  <c r="D7" i="16"/>
  <c r="D8" i="16"/>
  <c r="D9" i="16"/>
  <c r="D10" i="16"/>
  <c r="D11" i="16"/>
  <c r="D12" i="16"/>
  <c r="D13" i="16"/>
  <c r="D14" i="16"/>
  <c r="D15" i="16"/>
  <c r="D16" i="16"/>
  <c r="D17" i="16"/>
  <c r="D18" i="16"/>
  <c r="D19" i="16"/>
  <c r="D20" i="16"/>
  <c r="D21" i="16"/>
  <c r="D22" i="16"/>
  <c r="D23" i="16"/>
  <c r="D24" i="16"/>
  <c r="D6" i="16"/>
  <c r="J65" i="16"/>
  <c r="J66" i="16"/>
  <c r="J67" i="16"/>
  <c r="J68" i="16"/>
  <c r="J69" i="16"/>
  <c r="J70" i="16"/>
  <c r="J71" i="16"/>
  <c r="J72" i="16"/>
  <c r="J73" i="16"/>
  <c r="J74" i="16"/>
  <c r="J75" i="16"/>
  <c r="J76" i="16"/>
  <c r="J77" i="16"/>
  <c r="J78" i="16"/>
  <c r="J48" i="16"/>
  <c r="J49" i="16"/>
  <c r="J50" i="16"/>
  <c r="J51" i="16"/>
  <c r="J52" i="16"/>
  <c r="J53" i="16"/>
  <c r="J54" i="16"/>
  <c r="J55" i="16"/>
  <c r="J56" i="16"/>
  <c r="J57" i="16"/>
  <c r="J58" i="16"/>
  <c r="J59" i="16"/>
  <c r="J60" i="16"/>
  <c r="J61" i="16"/>
  <c r="J62" i="16"/>
  <c r="J63" i="16"/>
  <c r="J64" i="16"/>
  <c r="J47" i="16"/>
  <c r="G19" i="12" l="1"/>
  <c r="H19" i="12" s="1"/>
  <c r="C19" i="12"/>
  <c r="B19" i="12"/>
  <c r="H18" i="12"/>
  <c r="E18" i="12"/>
  <c r="D18" i="12"/>
  <c r="H17" i="12"/>
  <c r="E17" i="12"/>
  <c r="D17" i="12"/>
  <c r="H16" i="12"/>
  <c r="E16" i="12"/>
  <c r="D16" i="12"/>
  <c r="H15" i="12"/>
  <c r="E15" i="12"/>
  <c r="D15" i="12"/>
  <c r="H14" i="12"/>
  <c r="D14" i="12"/>
  <c r="H13" i="12"/>
  <c r="D13" i="12"/>
  <c r="H12" i="12"/>
  <c r="D12" i="12"/>
  <c r="H11" i="12"/>
  <c r="E11" i="12"/>
  <c r="D11" i="12"/>
  <c r="H10" i="12"/>
  <c r="D10" i="12"/>
  <c r="H9" i="12"/>
  <c r="E9" i="12"/>
  <c r="D9" i="12"/>
  <c r="H8" i="12"/>
  <c r="E8" i="12"/>
  <c r="D8" i="12"/>
  <c r="D19" i="12" l="1"/>
  <c r="E19" i="12"/>
  <c r="F19" i="12" s="1"/>
  <c r="C103" i="3"/>
  <c r="C114" i="3"/>
  <c r="E119" i="3"/>
  <c r="C110" i="3"/>
  <c r="D110" i="3"/>
  <c r="E110" i="3"/>
  <c r="F110" i="3"/>
  <c r="G110" i="3"/>
  <c r="H110" i="3"/>
  <c r="I110" i="3"/>
  <c r="J110" i="3"/>
  <c r="K110" i="3"/>
  <c r="L110" i="3"/>
  <c r="M110" i="3"/>
  <c r="N110" i="3"/>
  <c r="C111" i="3"/>
  <c r="D111" i="3"/>
  <c r="E111" i="3"/>
  <c r="F111" i="3"/>
  <c r="G111" i="3"/>
  <c r="H111" i="3"/>
  <c r="I111" i="3"/>
  <c r="J111" i="3"/>
  <c r="K111" i="3"/>
  <c r="L111" i="3"/>
  <c r="M111" i="3"/>
  <c r="N111" i="3"/>
  <c r="C112" i="3"/>
  <c r="D112" i="3"/>
  <c r="E112" i="3"/>
  <c r="F112" i="3"/>
  <c r="G112" i="3"/>
  <c r="H112" i="3"/>
  <c r="I112" i="3"/>
  <c r="J112" i="3"/>
  <c r="K112" i="3"/>
  <c r="L112" i="3"/>
  <c r="M112" i="3"/>
  <c r="N112" i="3"/>
  <c r="C113" i="3"/>
  <c r="D113" i="3"/>
  <c r="E113" i="3"/>
  <c r="F113" i="3"/>
  <c r="G113" i="3"/>
  <c r="H113" i="3"/>
  <c r="I113" i="3"/>
  <c r="J113" i="3"/>
  <c r="K113" i="3"/>
  <c r="L113" i="3"/>
  <c r="M113" i="3"/>
  <c r="N113" i="3"/>
  <c r="D114" i="3"/>
  <c r="E114" i="3"/>
  <c r="F114" i="3"/>
  <c r="G114" i="3"/>
  <c r="H114" i="3"/>
  <c r="I114" i="3"/>
  <c r="J114" i="3"/>
  <c r="K114" i="3"/>
  <c r="L114" i="3"/>
  <c r="M114" i="3"/>
  <c r="N114" i="3"/>
  <c r="C115" i="3"/>
  <c r="D115" i="3"/>
  <c r="E115" i="3"/>
  <c r="F115" i="3"/>
  <c r="G115" i="3"/>
  <c r="H115" i="3"/>
  <c r="I115" i="3"/>
  <c r="J115" i="3"/>
  <c r="K115" i="3"/>
  <c r="L115" i="3"/>
  <c r="M115" i="3"/>
  <c r="N115" i="3"/>
  <c r="C116" i="3"/>
  <c r="D116" i="3"/>
  <c r="E116" i="3"/>
  <c r="F116" i="3"/>
  <c r="G116" i="3"/>
  <c r="H116" i="3"/>
  <c r="I116" i="3"/>
  <c r="J116" i="3"/>
  <c r="K116" i="3"/>
  <c r="L116" i="3"/>
  <c r="M116" i="3"/>
  <c r="N116" i="3"/>
  <c r="C117" i="3"/>
  <c r="D117" i="3"/>
  <c r="E117" i="3"/>
  <c r="F117" i="3"/>
  <c r="G117" i="3"/>
  <c r="H117" i="3"/>
  <c r="I117" i="3"/>
  <c r="J117" i="3"/>
  <c r="K117" i="3"/>
  <c r="L117" i="3"/>
  <c r="M117" i="3"/>
  <c r="N117" i="3"/>
  <c r="C118" i="3"/>
  <c r="D118" i="3"/>
  <c r="E118" i="3"/>
  <c r="F118" i="3"/>
  <c r="G118" i="3"/>
  <c r="H118" i="3"/>
  <c r="I118" i="3"/>
  <c r="J118" i="3"/>
  <c r="K118" i="3"/>
  <c r="L118" i="3"/>
  <c r="M118" i="3"/>
  <c r="N118" i="3"/>
  <c r="C119" i="3"/>
  <c r="D119" i="3"/>
  <c r="F119" i="3"/>
  <c r="G119" i="3"/>
  <c r="H119" i="3"/>
  <c r="I119" i="3"/>
  <c r="J119" i="3"/>
  <c r="K119" i="3"/>
  <c r="L119" i="3"/>
  <c r="M119" i="3"/>
  <c r="N119" i="3"/>
  <c r="C120" i="3"/>
  <c r="D120" i="3"/>
  <c r="E120" i="3"/>
  <c r="F120" i="3"/>
  <c r="G120" i="3"/>
  <c r="H120" i="3"/>
  <c r="I120" i="3"/>
  <c r="J120" i="3"/>
  <c r="K120" i="3"/>
  <c r="L120" i="3"/>
  <c r="M120" i="3"/>
  <c r="N120" i="3"/>
  <c r="C121" i="3"/>
  <c r="D121" i="3"/>
  <c r="E121" i="3"/>
  <c r="F121" i="3"/>
  <c r="G121" i="3"/>
  <c r="H121" i="3"/>
  <c r="I121" i="3"/>
  <c r="J121" i="3"/>
  <c r="K121" i="3"/>
  <c r="L121" i="3"/>
  <c r="M121" i="3"/>
  <c r="N121" i="3"/>
  <c r="C122" i="3"/>
  <c r="D122" i="3"/>
  <c r="E122" i="3"/>
  <c r="F122" i="3"/>
  <c r="G122" i="3"/>
  <c r="H122" i="3"/>
  <c r="I122" i="3"/>
  <c r="J122" i="3"/>
  <c r="K122" i="3"/>
  <c r="L122" i="3"/>
  <c r="M122" i="3"/>
  <c r="N122" i="3"/>
  <c r="C123" i="3"/>
  <c r="D123" i="3"/>
  <c r="E123" i="3"/>
  <c r="F123" i="3"/>
  <c r="G123" i="3"/>
  <c r="H123" i="3"/>
  <c r="I123" i="3"/>
  <c r="J123" i="3"/>
  <c r="K123" i="3"/>
  <c r="L123" i="3"/>
  <c r="M123" i="3"/>
  <c r="N123" i="3"/>
  <c r="C124" i="3"/>
  <c r="D124" i="3"/>
  <c r="E124" i="3"/>
  <c r="F124" i="3"/>
  <c r="G124" i="3"/>
  <c r="H124" i="3"/>
  <c r="I124" i="3"/>
  <c r="J124" i="3"/>
  <c r="K124" i="3"/>
  <c r="L124" i="3"/>
  <c r="M124" i="3"/>
  <c r="N124" i="3"/>
  <c r="C125" i="3"/>
  <c r="D125" i="3"/>
  <c r="E125" i="3"/>
  <c r="F125" i="3"/>
  <c r="G125" i="3"/>
  <c r="H125" i="3"/>
  <c r="I125" i="3"/>
  <c r="J125" i="3"/>
  <c r="K125" i="3"/>
  <c r="L125" i="3"/>
  <c r="M125" i="3"/>
  <c r="N125" i="3"/>
  <c r="C126" i="3"/>
  <c r="D126" i="3"/>
  <c r="E126" i="3"/>
  <c r="F126" i="3"/>
  <c r="G126" i="3"/>
  <c r="H126" i="3"/>
  <c r="I126" i="3"/>
  <c r="J126" i="3"/>
  <c r="K126" i="3"/>
  <c r="L126" i="3"/>
  <c r="M126" i="3"/>
  <c r="N126" i="3"/>
  <c r="C127" i="3"/>
  <c r="D127" i="3"/>
  <c r="E127" i="3"/>
  <c r="F127" i="3"/>
  <c r="G127" i="3"/>
  <c r="H127" i="3"/>
  <c r="I127" i="3"/>
  <c r="J127" i="3"/>
  <c r="K127" i="3"/>
  <c r="L127" i="3"/>
  <c r="M127" i="3"/>
  <c r="N127" i="3"/>
  <c r="C128" i="3"/>
  <c r="D128" i="3"/>
  <c r="E128" i="3"/>
  <c r="F128" i="3"/>
  <c r="G128" i="3"/>
  <c r="H128" i="3"/>
  <c r="I128" i="3"/>
  <c r="J128" i="3"/>
  <c r="K128" i="3"/>
  <c r="L128" i="3"/>
  <c r="M128" i="3"/>
  <c r="N128" i="3"/>
  <c r="C129" i="3"/>
  <c r="D129" i="3"/>
  <c r="E129" i="3"/>
  <c r="F129" i="3"/>
  <c r="G129" i="3"/>
  <c r="H129" i="3"/>
  <c r="I129" i="3"/>
  <c r="J129" i="3"/>
  <c r="K129" i="3"/>
  <c r="L129" i="3"/>
  <c r="M129" i="3"/>
  <c r="N129" i="3"/>
  <c r="C130" i="3"/>
  <c r="D130" i="3"/>
  <c r="E130" i="3"/>
  <c r="F130" i="3"/>
  <c r="G130" i="3"/>
  <c r="H130" i="3"/>
  <c r="I130" i="3"/>
  <c r="J130" i="3"/>
  <c r="K130" i="3"/>
  <c r="L130" i="3"/>
  <c r="M130" i="3"/>
  <c r="N130" i="3"/>
  <c r="C131" i="3"/>
  <c r="D131" i="3"/>
  <c r="E131" i="3"/>
  <c r="F131" i="3"/>
  <c r="G131" i="3"/>
  <c r="H131" i="3"/>
  <c r="I131" i="3"/>
  <c r="J131" i="3"/>
  <c r="K131" i="3"/>
  <c r="L131" i="3"/>
  <c r="M131" i="3"/>
  <c r="N131" i="3"/>
  <c r="C132" i="3"/>
  <c r="D132" i="3"/>
  <c r="E132" i="3"/>
  <c r="F132" i="3"/>
  <c r="G132" i="3"/>
  <c r="H132" i="3"/>
  <c r="I132" i="3"/>
  <c r="J132" i="3"/>
  <c r="K132" i="3"/>
  <c r="L132" i="3"/>
  <c r="M132" i="3"/>
  <c r="N132" i="3"/>
  <c r="C133" i="3"/>
  <c r="D133" i="3"/>
  <c r="E133" i="3"/>
  <c r="F133" i="3"/>
  <c r="G133" i="3"/>
  <c r="H133" i="3"/>
  <c r="I133" i="3"/>
  <c r="J133" i="3"/>
  <c r="K133" i="3"/>
  <c r="L133" i="3"/>
  <c r="M133" i="3"/>
  <c r="N133" i="3"/>
  <c r="C134" i="3"/>
  <c r="D134" i="3"/>
  <c r="E134" i="3"/>
  <c r="F134" i="3"/>
  <c r="G134" i="3"/>
  <c r="H134" i="3"/>
  <c r="I134" i="3"/>
  <c r="J134" i="3"/>
  <c r="K134" i="3"/>
  <c r="L134" i="3"/>
  <c r="M134" i="3"/>
  <c r="N134" i="3"/>
  <c r="C135" i="3"/>
  <c r="D135" i="3"/>
  <c r="E135" i="3"/>
  <c r="F135" i="3"/>
  <c r="G135" i="3"/>
  <c r="H135" i="3"/>
  <c r="I135" i="3"/>
  <c r="J135" i="3"/>
  <c r="K135" i="3"/>
  <c r="L135" i="3"/>
  <c r="M135" i="3"/>
  <c r="N135" i="3"/>
  <c r="C136" i="3"/>
  <c r="D136" i="3"/>
  <c r="E136" i="3"/>
  <c r="F136" i="3"/>
  <c r="G136" i="3"/>
  <c r="H136" i="3"/>
  <c r="I136" i="3"/>
  <c r="J136" i="3"/>
  <c r="K136" i="3"/>
  <c r="L136" i="3"/>
  <c r="M136" i="3"/>
  <c r="N136" i="3"/>
  <c r="C137" i="3"/>
  <c r="D137" i="3"/>
  <c r="E137" i="3"/>
  <c r="F137" i="3"/>
  <c r="G137" i="3"/>
  <c r="H137" i="3"/>
  <c r="I137" i="3"/>
  <c r="J137" i="3"/>
  <c r="K137" i="3"/>
  <c r="L137" i="3"/>
  <c r="M137" i="3"/>
  <c r="N137" i="3"/>
  <c r="C138" i="3"/>
  <c r="D138" i="3"/>
  <c r="E138" i="3"/>
  <c r="F138" i="3"/>
  <c r="G138" i="3"/>
  <c r="H138" i="3"/>
  <c r="I138" i="3"/>
  <c r="J138" i="3"/>
  <c r="K138" i="3"/>
  <c r="L138" i="3"/>
  <c r="M138" i="3"/>
  <c r="N138" i="3"/>
  <c r="C139" i="3"/>
  <c r="D139" i="3"/>
  <c r="E139" i="3"/>
  <c r="F139" i="3"/>
  <c r="G139" i="3"/>
  <c r="H139" i="3"/>
  <c r="I139" i="3"/>
  <c r="J139" i="3"/>
  <c r="K139" i="3"/>
  <c r="L139" i="3"/>
  <c r="M139" i="3"/>
  <c r="N139" i="3"/>
  <c r="C140" i="3"/>
  <c r="D140" i="3"/>
  <c r="E140" i="3"/>
  <c r="F140" i="3"/>
  <c r="G140" i="3"/>
  <c r="H140" i="3"/>
  <c r="I140" i="3"/>
  <c r="J140" i="3"/>
  <c r="K140" i="3"/>
  <c r="L140" i="3"/>
  <c r="M140" i="3"/>
  <c r="N140" i="3"/>
  <c r="C141" i="3"/>
  <c r="D141" i="3"/>
  <c r="E141" i="3"/>
  <c r="F141" i="3"/>
  <c r="G141" i="3"/>
  <c r="H141" i="3"/>
  <c r="I141" i="3"/>
  <c r="J141" i="3"/>
  <c r="K141" i="3"/>
  <c r="L141" i="3"/>
  <c r="M141" i="3"/>
  <c r="N141" i="3"/>
  <c r="C142" i="3"/>
  <c r="D142" i="3"/>
  <c r="E142" i="3"/>
  <c r="F142" i="3"/>
  <c r="G142" i="3"/>
  <c r="H142" i="3"/>
  <c r="I142" i="3"/>
  <c r="J142" i="3"/>
  <c r="K142" i="3"/>
  <c r="L142" i="3"/>
  <c r="M142" i="3"/>
  <c r="N142" i="3"/>
  <c r="C143" i="3"/>
  <c r="D143" i="3"/>
  <c r="E143" i="3"/>
  <c r="F143" i="3"/>
  <c r="G143" i="3"/>
  <c r="H143" i="3"/>
  <c r="I143" i="3"/>
  <c r="J143" i="3"/>
  <c r="K143" i="3"/>
  <c r="L143" i="3"/>
  <c r="M143" i="3"/>
  <c r="N143" i="3"/>
  <c r="C144" i="3"/>
  <c r="D144" i="3"/>
  <c r="E144" i="3"/>
  <c r="F144" i="3"/>
  <c r="G144" i="3"/>
  <c r="H144" i="3"/>
  <c r="I144" i="3"/>
  <c r="J144" i="3"/>
  <c r="K144" i="3"/>
  <c r="L144" i="3"/>
  <c r="M144" i="3"/>
  <c r="N144" i="3"/>
  <c r="C145" i="3"/>
  <c r="D145" i="3"/>
  <c r="E145" i="3"/>
  <c r="F145" i="3"/>
  <c r="G145" i="3"/>
  <c r="H145" i="3"/>
  <c r="I145" i="3"/>
  <c r="J145" i="3"/>
  <c r="K145" i="3"/>
  <c r="L145" i="3"/>
  <c r="M145" i="3"/>
  <c r="N145" i="3"/>
  <c r="C146" i="3"/>
  <c r="D146" i="3"/>
  <c r="E146" i="3"/>
  <c r="F146" i="3"/>
  <c r="G146" i="3"/>
  <c r="H146" i="3"/>
  <c r="I146" i="3"/>
  <c r="J146" i="3"/>
  <c r="K146" i="3"/>
  <c r="L146" i="3"/>
  <c r="M146" i="3"/>
  <c r="N146" i="3"/>
  <c r="C147" i="3"/>
  <c r="D147" i="3"/>
  <c r="E147" i="3"/>
  <c r="F147" i="3"/>
  <c r="G147" i="3"/>
  <c r="H147" i="3"/>
  <c r="I147" i="3"/>
  <c r="J147" i="3"/>
  <c r="K147" i="3"/>
  <c r="L147" i="3"/>
  <c r="M147" i="3"/>
  <c r="N147" i="3"/>
  <c r="C148" i="3"/>
  <c r="D148" i="3"/>
  <c r="E148" i="3"/>
  <c r="F148" i="3"/>
  <c r="G148" i="3"/>
  <c r="H148" i="3"/>
  <c r="I148" i="3"/>
  <c r="J148" i="3"/>
  <c r="K148" i="3"/>
  <c r="L148" i="3"/>
  <c r="M148" i="3"/>
  <c r="N148" i="3"/>
  <c r="C149" i="3"/>
  <c r="D149" i="3"/>
  <c r="E149" i="3"/>
  <c r="F149" i="3"/>
  <c r="G149" i="3"/>
  <c r="H149" i="3"/>
  <c r="I149" i="3"/>
  <c r="J149" i="3"/>
  <c r="K149" i="3"/>
  <c r="L149" i="3"/>
  <c r="M149" i="3"/>
  <c r="N149" i="3"/>
  <c r="C150" i="3"/>
  <c r="D150" i="3"/>
  <c r="E150" i="3"/>
  <c r="F150" i="3"/>
  <c r="G150" i="3"/>
  <c r="H150" i="3"/>
  <c r="I150" i="3"/>
  <c r="J150" i="3"/>
  <c r="K150" i="3"/>
  <c r="L150" i="3"/>
  <c r="M150" i="3"/>
  <c r="N150" i="3"/>
  <c r="C151" i="3"/>
  <c r="D151" i="3"/>
  <c r="E151" i="3"/>
  <c r="F151" i="3"/>
  <c r="G151" i="3"/>
  <c r="H151" i="3"/>
  <c r="I151" i="3"/>
  <c r="J151" i="3"/>
  <c r="K151" i="3"/>
  <c r="L151" i="3"/>
  <c r="M151" i="3"/>
  <c r="N151" i="3"/>
  <c r="C152" i="3"/>
  <c r="D152" i="3"/>
  <c r="E152" i="3"/>
  <c r="F152" i="3"/>
  <c r="G152" i="3"/>
  <c r="H152" i="3"/>
  <c r="I152" i="3"/>
  <c r="J152" i="3"/>
  <c r="K152" i="3"/>
  <c r="L152" i="3"/>
  <c r="M152" i="3"/>
  <c r="N152" i="3"/>
  <c r="D109" i="3"/>
  <c r="E109" i="3"/>
  <c r="F109" i="3"/>
  <c r="G109" i="3"/>
  <c r="H109" i="3"/>
  <c r="I109" i="3"/>
  <c r="J109" i="3"/>
  <c r="K109" i="3"/>
  <c r="L109" i="3"/>
  <c r="M109" i="3"/>
  <c r="N109" i="3"/>
  <c r="C109" i="3"/>
  <c r="J93" i="3"/>
  <c r="C68" i="3"/>
  <c r="C88" i="3"/>
  <c r="D88" i="3"/>
  <c r="E88" i="3"/>
  <c r="F88" i="3"/>
  <c r="G88" i="3"/>
  <c r="H88" i="3"/>
  <c r="I88" i="3"/>
  <c r="J88" i="3"/>
  <c r="K88" i="3"/>
  <c r="L88" i="3"/>
  <c r="M88" i="3"/>
  <c r="N88" i="3"/>
  <c r="C89" i="3"/>
  <c r="D89" i="3"/>
  <c r="E89" i="3"/>
  <c r="F89" i="3"/>
  <c r="G89" i="3"/>
  <c r="H89" i="3"/>
  <c r="I89" i="3"/>
  <c r="J89" i="3"/>
  <c r="K89" i="3"/>
  <c r="L89" i="3"/>
  <c r="M89" i="3"/>
  <c r="N89" i="3"/>
  <c r="C90" i="3"/>
  <c r="D90" i="3"/>
  <c r="E90" i="3"/>
  <c r="F90" i="3"/>
  <c r="G90" i="3"/>
  <c r="H90" i="3"/>
  <c r="I90" i="3"/>
  <c r="J90" i="3"/>
  <c r="K90" i="3"/>
  <c r="L90" i="3"/>
  <c r="M90" i="3"/>
  <c r="N90" i="3"/>
  <c r="C91" i="3"/>
  <c r="D91" i="3"/>
  <c r="E91" i="3"/>
  <c r="F91" i="3"/>
  <c r="G91" i="3"/>
  <c r="H91" i="3"/>
  <c r="I91" i="3"/>
  <c r="J91" i="3"/>
  <c r="K91" i="3"/>
  <c r="L91" i="3"/>
  <c r="M91" i="3"/>
  <c r="N91" i="3"/>
  <c r="C92" i="3"/>
  <c r="D92" i="3"/>
  <c r="E92" i="3"/>
  <c r="F92" i="3"/>
  <c r="G92" i="3"/>
  <c r="H92" i="3"/>
  <c r="I92" i="3"/>
  <c r="J92" i="3"/>
  <c r="K92" i="3"/>
  <c r="L92" i="3"/>
  <c r="M92" i="3"/>
  <c r="N92" i="3"/>
  <c r="C93" i="3"/>
  <c r="D93" i="3"/>
  <c r="E93" i="3"/>
  <c r="F93" i="3"/>
  <c r="G93" i="3"/>
  <c r="H93" i="3"/>
  <c r="I93" i="3"/>
  <c r="K93" i="3"/>
  <c r="L93" i="3"/>
  <c r="M93" i="3"/>
  <c r="N93" i="3"/>
  <c r="C94" i="3"/>
  <c r="D94" i="3"/>
  <c r="E94" i="3"/>
  <c r="F94" i="3"/>
  <c r="G94" i="3"/>
  <c r="H94" i="3"/>
  <c r="I94" i="3"/>
  <c r="J94" i="3"/>
  <c r="K94" i="3"/>
  <c r="L94" i="3"/>
  <c r="M94" i="3"/>
  <c r="N94" i="3"/>
  <c r="C95" i="3"/>
  <c r="D95" i="3"/>
  <c r="E95" i="3"/>
  <c r="F95" i="3"/>
  <c r="G95" i="3"/>
  <c r="H95" i="3"/>
  <c r="I95" i="3"/>
  <c r="J95" i="3"/>
  <c r="K95" i="3"/>
  <c r="L95" i="3"/>
  <c r="M95" i="3"/>
  <c r="N95" i="3"/>
  <c r="C96" i="3"/>
  <c r="D96" i="3"/>
  <c r="E96" i="3"/>
  <c r="F96" i="3"/>
  <c r="G96" i="3"/>
  <c r="H96" i="3"/>
  <c r="I96" i="3"/>
  <c r="J96" i="3"/>
  <c r="K96" i="3"/>
  <c r="L96" i="3"/>
  <c r="M96" i="3"/>
  <c r="N96" i="3"/>
  <c r="C97" i="3"/>
  <c r="D97" i="3"/>
  <c r="E97" i="3"/>
  <c r="F97" i="3"/>
  <c r="G97" i="3"/>
  <c r="H97" i="3"/>
  <c r="I97" i="3"/>
  <c r="J97" i="3"/>
  <c r="K97" i="3"/>
  <c r="L97" i="3"/>
  <c r="M97" i="3"/>
  <c r="N97" i="3"/>
  <c r="C98" i="3"/>
  <c r="D98" i="3"/>
  <c r="E98" i="3"/>
  <c r="F98" i="3"/>
  <c r="G98" i="3"/>
  <c r="H98" i="3"/>
  <c r="I98" i="3"/>
  <c r="J98" i="3"/>
  <c r="K98" i="3"/>
  <c r="L98" i="3"/>
  <c r="M98" i="3"/>
  <c r="N98" i="3"/>
  <c r="C99" i="3"/>
  <c r="D99" i="3"/>
  <c r="E99" i="3"/>
  <c r="F99" i="3"/>
  <c r="G99" i="3"/>
  <c r="H99" i="3"/>
  <c r="I99" i="3"/>
  <c r="J99" i="3"/>
  <c r="K99" i="3"/>
  <c r="L99" i="3"/>
  <c r="M99" i="3"/>
  <c r="N99" i="3"/>
  <c r="C100" i="3"/>
  <c r="D100" i="3"/>
  <c r="E100" i="3"/>
  <c r="F100" i="3"/>
  <c r="G100" i="3"/>
  <c r="H100" i="3"/>
  <c r="I100" i="3"/>
  <c r="J100" i="3"/>
  <c r="K100" i="3"/>
  <c r="L100" i="3"/>
  <c r="M100" i="3"/>
  <c r="N100" i="3"/>
  <c r="C101" i="3"/>
  <c r="D101" i="3"/>
  <c r="E101" i="3"/>
  <c r="F101" i="3"/>
  <c r="G101" i="3"/>
  <c r="H101" i="3"/>
  <c r="I101" i="3"/>
  <c r="J101" i="3"/>
  <c r="K101" i="3"/>
  <c r="L101" i="3"/>
  <c r="M101" i="3"/>
  <c r="N101" i="3"/>
  <c r="C102" i="3"/>
  <c r="D102" i="3"/>
  <c r="E102" i="3"/>
  <c r="F102" i="3"/>
  <c r="G102" i="3"/>
  <c r="H102" i="3"/>
  <c r="I102" i="3"/>
  <c r="J102" i="3"/>
  <c r="K102" i="3"/>
  <c r="L102" i="3"/>
  <c r="M102" i="3"/>
  <c r="N102" i="3"/>
  <c r="D103" i="3"/>
  <c r="E103" i="3"/>
  <c r="F103" i="3"/>
  <c r="G103" i="3"/>
  <c r="H103" i="3"/>
  <c r="I103" i="3"/>
  <c r="J103" i="3"/>
  <c r="K103" i="3"/>
  <c r="L103" i="3"/>
  <c r="M103" i="3"/>
  <c r="N103" i="3"/>
  <c r="C61" i="3"/>
  <c r="D61" i="3"/>
  <c r="E61" i="3"/>
  <c r="F61" i="3"/>
  <c r="G61" i="3"/>
  <c r="H61" i="3"/>
  <c r="I61" i="3"/>
  <c r="J61" i="3"/>
  <c r="K61" i="3"/>
  <c r="L61" i="3"/>
  <c r="M61" i="3"/>
  <c r="N61" i="3"/>
  <c r="C62" i="3"/>
  <c r="D62" i="3"/>
  <c r="E62" i="3"/>
  <c r="F62" i="3"/>
  <c r="G62" i="3"/>
  <c r="H62" i="3"/>
  <c r="I62" i="3"/>
  <c r="J62" i="3"/>
  <c r="K62" i="3"/>
  <c r="L62" i="3"/>
  <c r="M62" i="3"/>
  <c r="N62" i="3"/>
  <c r="C63" i="3"/>
  <c r="D63" i="3"/>
  <c r="E63" i="3"/>
  <c r="F63" i="3"/>
  <c r="G63" i="3"/>
  <c r="H63" i="3"/>
  <c r="I63" i="3"/>
  <c r="J63" i="3"/>
  <c r="K63" i="3"/>
  <c r="L63" i="3"/>
  <c r="M63" i="3"/>
  <c r="N63" i="3"/>
  <c r="C64" i="3"/>
  <c r="D64" i="3"/>
  <c r="E64" i="3"/>
  <c r="F64" i="3"/>
  <c r="G64" i="3"/>
  <c r="H64" i="3"/>
  <c r="I64" i="3"/>
  <c r="J64" i="3"/>
  <c r="K64" i="3"/>
  <c r="L64" i="3"/>
  <c r="M64" i="3"/>
  <c r="N64" i="3"/>
  <c r="C65" i="3"/>
  <c r="D65" i="3"/>
  <c r="E65" i="3"/>
  <c r="F65" i="3"/>
  <c r="G65" i="3"/>
  <c r="H65" i="3"/>
  <c r="I65" i="3"/>
  <c r="J65" i="3"/>
  <c r="K65" i="3"/>
  <c r="L65" i="3"/>
  <c r="M65" i="3"/>
  <c r="N65" i="3"/>
  <c r="C66" i="3"/>
  <c r="D66" i="3"/>
  <c r="E66" i="3"/>
  <c r="F66" i="3"/>
  <c r="G66" i="3"/>
  <c r="H66" i="3"/>
  <c r="I66" i="3"/>
  <c r="J66" i="3"/>
  <c r="K66" i="3"/>
  <c r="L66" i="3"/>
  <c r="M66" i="3"/>
  <c r="N66" i="3"/>
  <c r="C67" i="3"/>
  <c r="D67" i="3"/>
  <c r="E67" i="3"/>
  <c r="F67" i="3"/>
  <c r="G67" i="3"/>
  <c r="H67" i="3"/>
  <c r="I67" i="3"/>
  <c r="J67" i="3"/>
  <c r="K67" i="3"/>
  <c r="L67" i="3"/>
  <c r="M67" i="3"/>
  <c r="N67" i="3"/>
  <c r="D68" i="3"/>
  <c r="E68" i="3"/>
  <c r="F68" i="3"/>
  <c r="G68" i="3"/>
  <c r="H68" i="3"/>
  <c r="I68" i="3"/>
  <c r="J68" i="3"/>
  <c r="K68" i="3"/>
  <c r="L68" i="3"/>
  <c r="M68" i="3"/>
  <c r="N68" i="3"/>
  <c r="C69" i="3"/>
  <c r="D69" i="3"/>
  <c r="E69" i="3"/>
  <c r="F69" i="3"/>
  <c r="G69" i="3"/>
  <c r="H69" i="3"/>
  <c r="I69" i="3"/>
  <c r="J69" i="3"/>
  <c r="K69" i="3"/>
  <c r="L69" i="3"/>
  <c r="M69" i="3"/>
  <c r="N69" i="3"/>
  <c r="C70" i="3"/>
  <c r="D70" i="3"/>
  <c r="E70" i="3"/>
  <c r="F70" i="3"/>
  <c r="G70" i="3"/>
  <c r="H70" i="3"/>
  <c r="I70" i="3"/>
  <c r="J70" i="3"/>
  <c r="K70" i="3"/>
  <c r="L70" i="3"/>
  <c r="M70" i="3"/>
  <c r="N70" i="3"/>
  <c r="C71" i="3"/>
  <c r="D71" i="3"/>
  <c r="E71" i="3"/>
  <c r="F71" i="3"/>
  <c r="G71" i="3"/>
  <c r="H71" i="3"/>
  <c r="I71" i="3"/>
  <c r="J71" i="3"/>
  <c r="K71" i="3"/>
  <c r="L71" i="3"/>
  <c r="M71" i="3"/>
  <c r="N71" i="3"/>
  <c r="C72" i="3"/>
  <c r="D72" i="3"/>
  <c r="E72" i="3"/>
  <c r="F72" i="3"/>
  <c r="G72" i="3"/>
  <c r="H72" i="3"/>
  <c r="I72" i="3"/>
  <c r="J72" i="3"/>
  <c r="K72" i="3"/>
  <c r="L72" i="3"/>
  <c r="M72" i="3"/>
  <c r="N72" i="3"/>
  <c r="C73" i="3"/>
  <c r="D73" i="3"/>
  <c r="E73" i="3"/>
  <c r="F73" i="3"/>
  <c r="G73" i="3"/>
  <c r="H73" i="3"/>
  <c r="I73" i="3"/>
  <c r="J73" i="3"/>
  <c r="K73" i="3"/>
  <c r="L73" i="3"/>
  <c r="M73" i="3"/>
  <c r="N73" i="3"/>
  <c r="C74" i="3"/>
  <c r="D74" i="3"/>
  <c r="E74" i="3"/>
  <c r="F74" i="3"/>
  <c r="G74" i="3"/>
  <c r="H74" i="3"/>
  <c r="I74" i="3"/>
  <c r="J74" i="3"/>
  <c r="K74" i="3"/>
  <c r="L74" i="3"/>
  <c r="M74" i="3"/>
  <c r="N74" i="3"/>
  <c r="C75" i="3"/>
  <c r="D75" i="3"/>
  <c r="E75" i="3"/>
  <c r="F75" i="3"/>
  <c r="G75" i="3"/>
  <c r="H75" i="3"/>
  <c r="I75" i="3"/>
  <c r="J75" i="3"/>
  <c r="K75" i="3"/>
  <c r="L75" i="3"/>
  <c r="M75" i="3"/>
  <c r="N75" i="3"/>
  <c r="C76" i="3"/>
  <c r="D76" i="3"/>
  <c r="E76" i="3"/>
  <c r="F76" i="3"/>
  <c r="G76" i="3"/>
  <c r="H76" i="3"/>
  <c r="I76" i="3"/>
  <c r="J76" i="3"/>
  <c r="K76" i="3"/>
  <c r="L76" i="3"/>
  <c r="M76" i="3"/>
  <c r="N76" i="3"/>
  <c r="C77" i="3"/>
  <c r="D77" i="3"/>
  <c r="E77" i="3"/>
  <c r="F77" i="3"/>
  <c r="G77" i="3"/>
  <c r="H77" i="3"/>
  <c r="I77" i="3"/>
  <c r="J77" i="3"/>
  <c r="K77" i="3"/>
  <c r="L77" i="3"/>
  <c r="M77" i="3"/>
  <c r="N77" i="3"/>
  <c r="C78" i="3"/>
  <c r="D78" i="3"/>
  <c r="E78" i="3"/>
  <c r="F78" i="3"/>
  <c r="G78" i="3"/>
  <c r="H78" i="3"/>
  <c r="I78" i="3"/>
  <c r="J78" i="3"/>
  <c r="K78" i="3"/>
  <c r="L78" i="3"/>
  <c r="M78" i="3"/>
  <c r="N78" i="3"/>
  <c r="C79" i="3"/>
  <c r="D79" i="3"/>
  <c r="E79" i="3"/>
  <c r="F79" i="3"/>
  <c r="G79" i="3"/>
  <c r="H79" i="3"/>
  <c r="I79" i="3"/>
  <c r="J79" i="3"/>
  <c r="K79" i="3"/>
  <c r="L79" i="3"/>
  <c r="M79" i="3"/>
  <c r="N79" i="3"/>
  <c r="C80" i="3"/>
  <c r="D80" i="3"/>
  <c r="E80" i="3"/>
  <c r="F80" i="3"/>
  <c r="G80" i="3"/>
  <c r="H80" i="3"/>
  <c r="I80" i="3"/>
  <c r="J80" i="3"/>
  <c r="K80" i="3"/>
  <c r="L80" i="3"/>
  <c r="M80" i="3"/>
  <c r="N80" i="3"/>
  <c r="C81" i="3"/>
  <c r="D81" i="3"/>
  <c r="E81" i="3"/>
  <c r="F81" i="3"/>
  <c r="G81" i="3"/>
  <c r="H81" i="3"/>
  <c r="I81" i="3"/>
  <c r="J81" i="3"/>
  <c r="K81" i="3"/>
  <c r="L81" i="3"/>
  <c r="M81" i="3"/>
  <c r="N81" i="3"/>
  <c r="C82" i="3"/>
  <c r="D82" i="3"/>
  <c r="E82" i="3"/>
  <c r="F82" i="3"/>
  <c r="G82" i="3"/>
  <c r="H82" i="3"/>
  <c r="I82" i="3"/>
  <c r="J82" i="3"/>
  <c r="K82" i="3"/>
  <c r="L82" i="3"/>
  <c r="M82" i="3"/>
  <c r="N82" i="3"/>
  <c r="C83" i="3"/>
  <c r="D83" i="3"/>
  <c r="E83" i="3"/>
  <c r="F83" i="3"/>
  <c r="G83" i="3"/>
  <c r="H83" i="3"/>
  <c r="I83" i="3"/>
  <c r="J83" i="3"/>
  <c r="K83" i="3"/>
  <c r="L83" i="3"/>
  <c r="M83" i="3"/>
  <c r="N83" i="3"/>
  <c r="C84" i="3"/>
  <c r="D84" i="3"/>
  <c r="E84" i="3"/>
  <c r="F84" i="3"/>
  <c r="G84" i="3"/>
  <c r="H84" i="3"/>
  <c r="I84" i="3"/>
  <c r="J84" i="3"/>
  <c r="K84" i="3"/>
  <c r="L84" i="3"/>
  <c r="M84" i="3"/>
  <c r="N84" i="3"/>
  <c r="C85" i="3"/>
  <c r="D85" i="3"/>
  <c r="E85" i="3"/>
  <c r="F85" i="3"/>
  <c r="G85" i="3"/>
  <c r="H85" i="3"/>
  <c r="I85" i="3"/>
  <c r="J85" i="3"/>
  <c r="K85" i="3"/>
  <c r="L85" i="3"/>
  <c r="M85" i="3"/>
  <c r="N85" i="3"/>
  <c r="C86" i="3"/>
  <c r="D86" i="3"/>
  <c r="E86" i="3"/>
  <c r="F86" i="3"/>
  <c r="G86" i="3"/>
  <c r="H86" i="3"/>
  <c r="I86" i="3"/>
  <c r="J86" i="3"/>
  <c r="K86" i="3"/>
  <c r="L86" i="3"/>
  <c r="M86" i="3"/>
  <c r="N86" i="3"/>
  <c r="C87" i="3"/>
  <c r="D87" i="3"/>
  <c r="E87" i="3"/>
  <c r="F87" i="3"/>
  <c r="G87" i="3"/>
  <c r="H87" i="3"/>
  <c r="I87" i="3"/>
  <c r="J87" i="3"/>
  <c r="K87" i="3"/>
  <c r="L87" i="3"/>
  <c r="M87" i="3"/>
  <c r="N87" i="3"/>
  <c r="D60" i="3"/>
  <c r="E60" i="3"/>
  <c r="F60" i="3"/>
  <c r="G60" i="3"/>
  <c r="H60" i="3"/>
  <c r="I60" i="3"/>
  <c r="J60" i="3"/>
  <c r="K60" i="3"/>
  <c r="L60" i="3"/>
  <c r="M60" i="3"/>
  <c r="N60" i="3"/>
  <c r="C60" i="3"/>
  <c r="P10" i="2"/>
  <c r="Q10" i="2"/>
  <c r="R10" i="2"/>
  <c r="S10" i="2"/>
  <c r="T10" i="2"/>
  <c r="U10" i="2"/>
  <c r="V10" i="2"/>
  <c r="W10" i="2"/>
  <c r="P11" i="2"/>
  <c r="Q11" i="2"/>
  <c r="R11" i="2"/>
  <c r="S11" i="2"/>
  <c r="T11" i="2"/>
  <c r="U11" i="2"/>
  <c r="V11" i="2"/>
  <c r="W11" i="2"/>
  <c r="P12" i="2"/>
  <c r="Q12" i="2"/>
  <c r="R12" i="2"/>
  <c r="S12" i="2"/>
  <c r="T12" i="2"/>
  <c r="U12" i="2"/>
  <c r="V12" i="2"/>
  <c r="W12" i="2"/>
  <c r="P13" i="2"/>
  <c r="Q13" i="2"/>
  <c r="R13" i="2"/>
  <c r="S13" i="2"/>
  <c r="T13" i="2"/>
  <c r="U13" i="2"/>
  <c r="V13" i="2"/>
  <c r="W13" i="2"/>
  <c r="O10" i="2"/>
  <c r="O11" i="2"/>
  <c r="O12" i="2"/>
  <c r="O13" i="2"/>
  <c r="N13" i="2"/>
  <c r="N12" i="2"/>
  <c r="N11" i="2"/>
  <c r="P9" i="2"/>
  <c r="Q9" i="2"/>
  <c r="R9" i="2"/>
  <c r="S9" i="2"/>
  <c r="T9" i="2"/>
  <c r="U9" i="2"/>
  <c r="V9" i="2"/>
  <c r="W9" i="2"/>
  <c r="O9" i="2"/>
  <c r="N9" i="2"/>
  <c r="D299" i="15" l="1"/>
  <c r="E299" i="15"/>
  <c r="F299" i="15"/>
  <c r="G299" i="15"/>
  <c r="H299" i="15"/>
  <c r="I299" i="15"/>
  <c r="J299" i="15"/>
  <c r="K299" i="15"/>
  <c r="L299" i="15"/>
  <c r="C299" i="15"/>
  <c r="E23" i="3" l="1"/>
  <c r="C38" i="3"/>
  <c r="D38" i="3"/>
  <c r="E38" i="3"/>
  <c r="F38" i="3"/>
  <c r="G38" i="3"/>
  <c r="H38" i="3"/>
  <c r="I38" i="3"/>
  <c r="J38" i="3"/>
  <c r="K38" i="3"/>
  <c r="L38" i="3"/>
  <c r="M38" i="3"/>
  <c r="N38" i="3"/>
  <c r="C39" i="3"/>
  <c r="D39" i="3"/>
  <c r="E39" i="3"/>
  <c r="F39" i="3"/>
  <c r="G39" i="3"/>
  <c r="H39" i="3"/>
  <c r="I39" i="3"/>
  <c r="J39" i="3"/>
  <c r="K39" i="3"/>
  <c r="L39" i="3"/>
  <c r="M39" i="3"/>
  <c r="N39" i="3"/>
  <c r="C40" i="3"/>
  <c r="D40" i="3"/>
  <c r="E40" i="3"/>
  <c r="F40" i="3"/>
  <c r="G40" i="3"/>
  <c r="H40" i="3"/>
  <c r="I40" i="3"/>
  <c r="J40" i="3"/>
  <c r="K40" i="3"/>
  <c r="L40" i="3"/>
  <c r="M40" i="3"/>
  <c r="N40" i="3"/>
  <c r="C41" i="3"/>
  <c r="D41" i="3"/>
  <c r="E41" i="3"/>
  <c r="F41" i="3"/>
  <c r="G41" i="3"/>
  <c r="H41" i="3"/>
  <c r="I41" i="3"/>
  <c r="J41" i="3"/>
  <c r="K41" i="3"/>
  <c r="L41" i="3"/>
  <c r="M41" i="3"/>
  <c r="N41" i="3"/>
  <c r="C42" i="3"/>
  <c r="D42" i="3"/>
  <c r="E42" i="3"/>
  <c r="F42" i="3"/>
  <c r="G42" i="3"/>
  <c r="H42" i="3"/>
  <c r="I42" i="3"/>
  <c r="J42" i="3"/>
  <c r="K42" i="3"/>
  <c r="L42" i="3"/>
  <c r="M42" i="3"/>
  <c r="N42" i="3"/>
  <c r="C43" i="3"/>
  <c r="D43" i="3"/>
  <c r="E43" i="3"/>
  <c r="F43" i="3"/>
  <c r="G43" i="3"/>
  <c r="H43" i="3"/>
  <c r="I43" i="3"/>
  <c r="J43" i="3"/>
  <c r="K43" i="3"/>
  <c r="L43" i="3"/>
  <c r="M43" i="3"/>
  <c r="N43" i="3"/>
  <c r="C44" i="3"/>
  <c r="D44" i="3"/>
  <c r="E44" i="3"/>
  <c r="F44" i="3"/>
  <c r="G44" i="3"/>
  <c r="H44" i="3"/>
  <c r="I44" i="3"/>
  <c r="J44" i="3"/>
  <c r="K44" i="3"/>
  <c r="L44" i="3"/>
  <c r="M44" i="3"/>
  <c r="N44" i="3"/>
  <c r="C45" i="3"/>
  <c r="D45" i="3"/>
  <c r="E45" i="3"/>
  <c r="F45" i="3"/>
  <c r="G45" i="3"/>
  <c r="H45" i="3"/>
  <c r="I45" i="3"/>
  <c r="J45" i="3"/>
  <c r="K45" i="3"/>
  <c r="L45" i="3"/>
  <c r="M45" i="3"/>
  <c r="N45" i="3"/>
  <c r="C46" i="3"/>
  <c r="D46" i="3"/>
  <c r="E46" i="3"/>
  <c r="F46" i="3"/>
  <c r="G46" i="3"/>
  <c r="H46" i="3"/>
  <c r="I46" i="3"/>
  <c r="J46" i="3"/>
  <c r="K46" i="3"/>
  <c r="L46" i="3"/>
  <c r="M46" i="3"/>
  <c r="N46" i="3"/>
  <c r="C47" i="3"/>
  <c r="D47" i="3"/>
  <c r="E47" i="3"/>
  <c r="F47" i="3"/>
  <c r="G47" i="3"/>
  <c r="H47" i="3"/>
  <c r="I47" i="3"/>
  <c r="J47" i="3"/>
  <c r="K47" i="3"/>
  <c r="L47" i="3"/>
  <c r="M47" i="3"/>
  <c r="N47" i="3"/>
  <c r="C48" i="3"/>
  <c r="D48" i="3"/>
  <c r="E48" i="3"/>
  <c r="F48" i="3"/>
  <c r="G48" i="3"/>
  <c r="H48" i="3"/>
  <c r="I48" i="3"/>
  <c r="J48" i="3"/>
  <c r="K48" i="3"/>
  <c r="L48" i="3"/>
  <c r="M48" i="3"/>
  <c r="N48" i="3"/>
  <c r="C49" i="3"/>
  <c r="D49" i="3"/>
  <c r="E49" i="3"/>
  <c r="F49" i="3"/>
  <c r="G49" i="3"/>
  <c r="H49" i="3"/>
  <c r="I49" i="3"/>
  <c r="J49" i="3"/>
  <c r="K49" i="3"/>
  <c r="L49" i="3"/>
  <c r="M49" i="3"/>
  <c r="N49" i="3"/>
  <c r="C50" i="3"/>
  <c r="D50" i="3"/>
  <c r="E50" i="3"/>
  <c r="F50" i="3"/>
  <c r="G50" i="3"/>
  <c r="H50" i="3"/>
  <c r="I50" i="3"/>
  <c r="J50" i="3"/>
  <c r="K50" i="3"/>
  <c r="L50" i="3"/>
  <c r="M50" i="3"/>
  <c r="N50" i="3"/>
  <c r="C51" i="3"/>
  <c r="D51" i="3"/>
  <c r="E51" i="3"/>
  <c r="F51" i="3"/>
  <c r="G51" i="3"/>
  <c r="H51" i="3"/>
  <c r="I51" i="3"/>
  <c r="J51" i="3"/>
  <c r="K51" i="3"/>
  <c r="L51" i="3"/>
  <c r="M51" i="3"/>
  <c r="N51" i="3"/>
  <c r="C22" i="3"/>
  <c r="D22" i="3"/>
  <c r="E22" i="3"/>
  <c r="F22" i="3"/>
  <c r="G22" i="3"/>
  <c r="H22" i="3"/>
  <c r="I22" i="3"/>
  <c r="J22" i="3"/>
  <c r="K22" i="3"/>
  <c r="L22" i="3"/>
  <c r="M22" i="3"/>
  <c r="N22" i="3"/>
  <c r="C23" i="3"/>
  <c r="D23" i="3"/>
  <c r="F23" i="3"/>
  <c r="G23" i="3"/>
  <c r="H23" i="3"/>
  <c r="I23" i="3"/>
  <c r="J23" i="3"/>
  <c r="K23" i="3"/>
  <c r="L23" i="3"/>
  <c r="M23" i="3"/>
  <c r="N23" i="3"/>
  <c r="C24" i="3"/>
  <c r="D24" i="3"/>
  <c r="E24" i="3"/>
  <c r="F24" i="3"/>
  <c r="G24" i="3"/>
  <c r="H24" i="3"/>
  <c r="I24" i="3"/>
  <c r="J24" i="3"/>
  <c r="K24" i="3"/>
  <c r="L24" i="3"/>
  <c r="M24" i="3"/>
  <c r="N24" i="3"/>
  <c r="C25" i="3"/>
  <c r="D25" i="3"/>
  <c r="E25" i="3"/>
  <c r="F25" i="3"/>
  <c r="G25" i="3"/>
  <c r="H25" i="3"/>
  <c r="I25" i="3"/>
  <c r="J25" i="3"/>
  <c r="K25" i="3"/>
  <c r="L25" i="3"/>
  <c r="M25" i="3"/>
  <c r="N25" i="3"/>
  <c r="C26" i="3"/>
  <c r="D26" i="3"/>
  <c r="E26" i="3"/>
  <c r="F26" i="3"/>
  <c r="G26" i="3"/>
  <c r="H26" i="3"/>
  <c r="I26" i="3"/>
  <c r="J26" i="3"/>
  <c r="K26" i="3"/>
  <c r="L26" i="3"/>
  <c r="M26" i="3"/>
  <c r="N26" i="3"/>
  <c r="C27" i="3"/>
  <c r="D27" i="3"/>
  <c r="E27" i="3"/>
  <c r="F27" i="3"/>
  <c r="G27" i="3"/>
  <c r="H27" i="3"/>
  <c r="I27" i="3"/>
  <c r="J27" i="3"/>
  <c r="K27" i="3"/>
  <c r="L27" i="3"/>
  <c r="M27" i="3"/>
  <c r="N27" i="3"/>
  <c r="C28" i="3"/>
  <c r="D28" i="3"/>
  <c r="E28" i="3"/>
  <c r="F28" i="3"/>
  <c r="G28" i="3"/>
  <c r="H28" i="3"/>
  <c r="I28" i="3"/>
  <c r="J28" i="3"/>
  <c r="K28" i="3"/>
  <c r="L28" i="3"/>
  <c r="M28" i="3"/>
  <c r="N28" i="3"/>
  <c r="C29" i="3"/>
  <c r="D29" i="3"/>
  <c r="E29" i="3"/>
  <c r="F29" i="3"/>
  <c r="G29" i="3"/>
  <c r="H29" i="3"/>
  <c r="I29" i="3"/>
  <c r="J29" i="3"/>
  <c r="K29" i="3"/>
  <c r="L29" i="3"/>
  <c r="M29" i="3"/>
  <c r="N29" i="3"/>
  <c r="C30" i="3"/>
  <c r="D30" i="3"/>
  <c r="E30" i="3"/>
  <c r="F30" i="3"/>
  <c r="G30" i="3"/>
  <c r="H30" i="3"/>
  <c r="I30" i="3"/>
  <c r="J30" i="3"/>
  <c r="K30" i="3"/>
  <c r="L30" i="3"/>
  <c r="M30" i="3"/>
  <c r="N30" i="3"/>
  <c r="C31" i="3"/>
  <c r="D31" i="3"/>
  <c r="E31" i="3"/>
  <c r="F31" i="3"/>
  <c r="G31" i="3"/>
  <c r="H31" i="3"/>
  <c r="I31" i="3"/>
  <c r="J31" i="3"/>
  <c r="K31" i="3"/>
  <c r="L31" i="3"/>
  <c r="M31" i="3"/>
  <c r="N31" i="3"/>
  <c r="C32" i="3"/>
  <c r="D32" i="3"/>
  <c r="E32" i="3"/>
  <c r="F32" i="3"/>
  <c r="G32" i="3"/>
  <c r="H32" i="3"/>
  <c r="I32" i="3"/>
  <c r="J32" i="3"/>
  <c r="K32" i="3"/>
  <c r="L32" i="3"/>
  <c r="M32" i="3"/>
  <c r="N32" i="3"/>
  <c r="C33" i="3"/>
  <c r="D33" i="3"/>
  <c r="E33" i="3"/>
  <c r="F33" i="3"/>
  <c r="G33" i="3"/>
  <c r="H33" i="3"/>
  <c r="I33" i="3"/>
  <c r="J33" i="3"/>
  <c r="K33" i="3"/>
  <c r="L33" i="3"/>
  <c r="M33" i="3"/>
  <c r="N33" i="3"/>
  <c r="C34" i="3"/>
  <c r="D34" i="3"/>
  <c r="E34" i="3"/>
  <c r="F34" i="3"/>
  <c r="G34" i="3"/>
  <c r="H34" i="3"/>
  <c r="I34" i="3"/>
  <c r="J34" i="3"/>
  <c r="K34" i="3"/>
  <c r="L34" i="3"/>
  <c r="M34" i="3"/>
  <c r="N34" i="3"/>
  <c r="C35" i="3"/>
  <c r="D35" i="3"/>
  <c r="E35" i="3"/>
  <c r="F35" i="3"/>
  <c r="G35" i="3"/>
  <c r="H35" i="3"/>
  <c r="I35" i="3"/>
  <c r="J35" i="3"/>
  <c r="K35" i="3"/>
  <c r="L35" i="3"/>
  <c r="M35" i="3"/>
  <c r="N35" i="3"/>
  <c r="C36" i="3"/>
  <c r="D36" i="3"/>
  <c r="E36" i="3"/>
  <c r="F36" i="3"/>
  <c r="G36" i="3"/>
  <c r="H36" i="3"/>
  <c r="I36" i="3"/>
  <c r="J36" i="3"/>
  <c r="K36" i="3"/>
  <c r="L36" i="3"/>
  <c r="M36" i="3"/>
  <c r="N36" i="3"/>
  <c r="C37" i="3"/>
  <c r="D37" i="3"/>
  <c r="E37" i="3"/>
  <c r="F37" i="3"/>
  <c r="G37" i="3"/>
  <c r="H37" i="3"/>
  <c r="I37" i="3"/>
  <c r="J37" i="3"/>
  <c r="K37" i="3"/>
  <c r="L37" i="3"/>
  <c r="M37" i="3"/>
  <c r="N37" i="3"/>
  <c r="C9" i="3"/>
  <c r="D9" i="3"/>
  <c r="E9" i="3"/>
  <c r="F9" i="3"/>
  <c r="G9" i="3"/>
  <c r="H9" i="3"/>
  <c r="I9" i="3"/>
  <c r="J9" i="3"/>
  <c r="K9" i="3"/>
  <c r="L9" i="3"/>
  <c r="M9" i="3"/>
  <c r="N9" i="3"/>
  <c r="C10" i="3"/>
  <c r="D10" i="3"/>
  <c r="E10" i="3"/>
  <c r="F10" i="3"/>
  <c r="G10" i="3"/>
  <c r="H10" i="3"/>
  <c r="I10" i="3"/>
  <c r="J10" i="3"/>
  <c r="K10" i="3"/>
  <c r="L10" i="3"/>
  <c r="M10" i="3"/>
  <c r="N10" i="3"/>
  <c r="C11" i="3"/>
  <c r="D11" i="3"/>
  <c r="E11" i="3"/>
  <c r="F11" i="3"/>
  <c r="G11" i="3"/>
  <c r="H11" i="3"/>
  <c r="I11" i="3"/>
  <c r="J11" i="3"/>
  <c r="K11" i="3"/>
  <c r="L11" i="3"/>
  <c r="M11" i="3"/>
  <c r="N11" i="3"/>
  <c r="C12" i="3"/>
  <c r="D12" i="3"/>
  <c r="E12" i="3"/>
  <c r="F12" i="3"/>
  <c r="G12" i="3"/>
  <c r="H12" i="3"/>
  <c r="I12" i="3"/>
  <c r="J12" i="3"/>
  <c r="K12" i="3"/>
  <c r="L12" i="3"/>
  <c r="M12" i="3"/>
  <c r="N12" i="3"/>
  <c r="C13" i="3"/>
  <c r="D13" i="3"/>
  <c r="E13" i="3"/>
  <c r="F13" i="3"/>
  <c r="G13" i="3"/>
  <c r="H13" i="3"/>
  <c r="I13" i="3"/>
  <c r="J13" i="3"/>
  <c r="K13" i="3"/>
  <c r="L13" i="3"/>
  <c r="M13" i="3"/>
  <c r="N13" i="3"/>
  <c r="C14" i="3"/>
  <c r="D14" i="3"/>
  <c r="E14" i="3"/>
  <c r="F14" i="3"/>
  <c r="G14" i="3"/>
  <c r="H14" i="3"/>
  <c r="I14" i="3"/>
  <c r="J14" i="3"/>
  <c r="K14" i="3"/>
  <c r="L14" i="3"/>
  <c r="M14" i="3"/>
  <c r="N14" i="3"/>
  <c r="C15" i="3"/>
  <c r="D15" i="3"/>
  <c r="E15" i="3"/>
  <c r="F15" i="3"/>
  <c r="G15" i="3"/>
  <c r="H15" i="3"/>
  <c r="I15" i="3"/>
  <c r="J15" i="3"/>
  <c r="K15" i="3"/>
  <c r="L15" i="3"/>
  <c r="M15" i="3"/>
  <c r="N15" i="3"/>
  <c r="C16" i="3"/>
  <c r="D16" i="3"/>
  <c r="E16" i="3"/>
  <c r="F16" i="3"/>
  <c r="G16" i="3"/>
  <c r="H16" i="3"/>
  <c r="I16" i="3"/>
  <c r="J16" i="3"/>
  <c r="K16" i="3"/>
  <c r="L16" i="3"/>
  <c r="M16" i="3"/>
  <c r="N16" i="3"/>
  <c r="C17" i="3"/>
  <c r="D17" i="3"/>
  <c r="E17" i="3"/>
  <c r="F17" i="3"/>
  <c r="G17" i="3"/>
  <c r="H17" i="3"/>
  <c r="I17" i="3"/>
  <c r="J17" i="3"/>
  <c r="K17" i="3"/>
  <c r="L17" i="3"/>
  <c r="M17" i="3"/>
  <c r="N17" i="3"/>
  <c r="C18" i="3"/>
  <c r="D18" i="3"/>
  <c r="E18" i="3"/>
  <c r="F18" i="3"/>
  <c r="G18" i="3"/>
  <c r="H18" i="3"/>
  <c r="I18" i="3"/>
  <c r="J18" i="3"/>
  <c r="K18" i="3"/>
  <c r="L18" i="3"/>
  <c r="M18" i="3"/>
  <c r="N18" i="3"/>
  <c r="C19" i="3"/>
  <c r="D19" i="3"/>
  <c r="E19" i="3"/>
  <c r="F19" i="3"/>
  <c r="G19" i="3"/>
  <c r="H19" i="3"/>
  <c r="I19" i="3"/>
  <c r="J19" i="3"/>
  <c r="K19" i="3"/>
  <c r="L19" i="3"/>
  <c r="M19" i="3"/>
  <c r="N19" i="3"/>
  <c r="C20" i="3"/>
  <c r="D20" i="3"/>
  <c r="E20" i="3"/>
  <c r="F20" i="3"/>
  <c r="G20" i="3"/>
  <c r="H20" i="3"/>
  <c r="I20" i="3"/>
  <c r="J20" i="3"/>
  <c r="K20" i="3"/>
  <c r="L20" i="3"/>
  <c r="M20" i="3"/>
  <c r="N20" i="3"/>
  <c r="C21" i="3"/>
  <c r="D21" i="3"/>
  <c r="E21" i="3"/>
  <c r="F21" i="3"/>
  <c r="G21" i="3"/>
  <c r="H21" i="3"/>
  <c r="I21" i="3"/>
  <c r="J21" i="3"/>
  <c r="K21" i="3"/>
  <c r="L21" i="3"/>
  <c r="M21" i="3"/>
  <c r="N21" i="3"/>
  <c r="D8" i="3"/>
  <c r="E8" i="3"/>
  <c r="F8" i="3"/>
  <c r="G8" i="3"/>
  <c r="H8" i="3"/>
  <c r="I8" i="3"/>
  <c r="J8" i="3"/>
  <c r="K8" i="3"/>
  <c r="L8" i="3"/>
  <c r="M8" i="3"/>
  <c r="N8" i="3"/>
  <c r="C8" i="3"/>
  <c r="AI165" i="2"/>
  <c r="AJ165" i="2"/>
  <c r="AK165" i="2"/>
  <c r="AL165" i="2"/>
  <c r="AM165" i="2"/>
  <c r="AN165" i="2"/>
  <c r="AO165" i="2"/>
  <c r="AP165" i="2"/>
  <c r="AQ165" i="2"/>
  <c r="AR165" i="2"/>
  <c r="AS165" i="2"/>
  <c r="AT165" i="2"/>
  <c r="AH165" i="2"/>
  <c r="AH154" i="2"/>
  <c r="AI154" i="2"/>
  <c r="AJ154" i="2"/>
  <c r="AK154" i="2"/>
  <c r="AL154" i="2"/>
  <c r="AM154" i="2"/>
  <c r="AN154" i="2"/>
  <c r="AO154" i="2"/>
  <c r="AP154" i="2"/>
  <c r="AQ154" i="2"/>
  <c r="AR154" i="2"/>
  <c r="AS154" i="2"/>
  <c r="AT154" i="2"/>
  <c r="AI153" i="2"/>
  <c r="AJ153" i="2"/>
  <c r="AK153" i="2"/>
  <c r="AL153" i="2"/>
  <c r="AM153" i="2"/>
  <c r="AN153" i="2"/>
  <c r="AO153" i="2"/>
  <c r="AP153" i="2"/>
  <c r="AQ153" i="2"/>
  <c r="AR153" i="2"/>
  <c r="AS153" i="2"/>
  <c r="AT153" i="2"/>
  <c r="AH153" i="2"/>
  <c r="AH134" i="2"/>
  <c r="AI134" i="2"/>
  <c r="AJ134" i="2"/>
  <c r="AK134" i="2"/>
  <c r="AL134" i="2"/>
  <c r="AM134" i="2"/>
  <c r="AN134" i="2"/>
  <c r="AO134" i="2"/>
  <c r="AP134" i="2"/>
  <c r="AQ134" i="2"/>
  <c r="AR134" i="2"/>
  <c r="AS134" i="2"/>
  <c r="AT134" i="2"/>
  <c r="AI133" i="2"/>
  <c r="AJ133" i="2"/>
  <c r="AK133" i="2"/>
  <c r="AL133" i="2"/>
  <c r="AM133" i="2"/>
  <c r="AN133" i="2"/>
  <c r="AO133" i="2"/>
  <c r="AP133" i="2"/>
  <c r="AQ133" i="2"/>
  <c r="AR133" i="2"/>
  <c r="AS133" i="2"/>
  <c r="AT133" i="2"/>
  <c r="AH133" i="2"/>
  <c r="AI144" i="2"/>
  <c r="AJ144" i="2"/>
  <c r="AK144" i="2"/>
  <c r="AL144" i="2"/>
  <c r="AM144" i="2"/>
  <c r="AN144" i="2"/>
  <c r="AO144" i="2"/>
  <c r="AP144" i="2"/>
  <c r="AQ144" i="2"/>
  <c r="AR144" i="2"/>
  <c r="AS144" i="2"/>
  <c r="AT144" i="2"/>
  <c r="AH1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G9" authorId="0" shapeId="0" xr:uid="{727DA814-5E40-4B66-B172-AABE0D5955D7}">
      <text>
        <r>
          <rPr>
            <b/>
            <sz val="9"/>
            <color indexed="81"/>
            <rFont val="Tahoma"/>
            <family val="2"/>
            <charset val="186"/>
          </rPr>
          <t>Kadri Raudvere:</t>
        </r>
        <r>
          <rPr>
            <sz val="9"/>
            <color indexed="81"/>
            <rFont val="Tahoma"/>
            <family val="2"/>
            <charset val="186"/>
          </rPr>
          <t xml:space="preserve">
ETAgi arvutused</t>
        </r>
      </text>
    </comment>
    <comment ref="G30" authorId="0" shapeId="0" xr:uid="{75FDF10D-874D-4B8C-AD35-A82C6BB9552D}">
      <text>
        <r>
          <rPr>
            <b/>
            <sz val="9"/>
            <color indexed="81"/>
            <rFont val="Segoe UI"/>
            <family val="2"/>
            <charset val="186"/>
          </rPr>
          <t>Kadri Raudvere:</t>
        </r>
        <r>
          <rPr>
            <sz val="9"/>
            <color indexed="81"/>
            <rFont val="Segoe UI"/>
            <family val="2"/>
            <charset val="186"/>
          </rPr>
          <t xml:space="preserve">
SA viimastel andmetel tulevad need numbrid ehk 0,01 võrra erinevad - aga ma paneks SA järgi Eesti, tn OECD korrigeerib viitajaga.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A7" authorId="0" shapeId="0" xr:uid="{F7F23C25-04DF-4998-832E-9A0BE5CAF1AC}">
      <text>
        <r>
          <rPr>
            <b/>
            <sz val="9"/>
            <color indexed="81"/>
            <rFont val="Segoe UI"/>
            <family val="2"/>
            <charset val="186"/>
          </rPr>
          <t>Kadri Raudvere:</t>
        </r>
        <r>
          <rPr>
            <sz val="9"/>
            <color indexed="81"/>
            <rFont val="Segoe UI"/>
            <family val="2"/>
            <charset val="186"/>
          </rPr>
          <t xml:space="preserve">
Liidetud grupid "kuni 25" ja "25-29"</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D4" authorId="0" shapeId="0" xr:uid="{783CC072-82B1-4922-8D8A-16D353A67141}">
      <text>
        <r>
          <rPr>
            <b/>
            <sz val="9"/>
            <color indexed="81"/>
            <rFont val="Segoe UI"/>
            <family val="2"/>
            <charset val="186"/>
          </rPr>
          <t>Kadri Raudvere:</t>
        </r>
        <r>
          <rPr>
            <sz val="9"/>
            <color indexed="81"/>
            <rFont val="Segoe UI"/>
            <family val="2"/>
            <charset val="186"/>
          </rPr>
          <t xml:space="preserve">
Panin kaks eelnevat veergu kokku, et joonisele see väike grupp alla 25-seid mahutada.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L299" authorId="0" shapeId="0" xr:uid="{F84CCE19-3706-4AD3-BA3E-AD5B5CFDD3B7}">
      <text>
        <r>
          <rPr>
            <b/>
            <sz val="9"/>
            <color indexed="81"/>
            <rFont val="Segoe UI"/>
            <family val="2"/>
            <charset val="186"/>
          </rPr>
          <t>Kadri Raudvere:</t>
        </r>
        <r>
          <rPr>
            <sz val="9"/>
            <color indexed="81"/>
            <rFont val="Segoe UI"/>
            <family val="2"/>
            <charset val="186"/>
          </rPr>
          <t xml:space="preserve">
ma ei oska kommenteerida, miks oli ühes EPO tabelis (esimene sel lehel) see summa 57. Muud aastat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C5" authorId="0" shapeId="0" xr:uid="{81C8E48D-A464-4549-BEC5-71B0FA4AEF92}">
      <text>
        <r>
          <rPr>
            <b/>
            <sz val="9"/>
            <color indexed="81"/>
            <rFont val="Segoe UI"/>
            <family val="2"/>
            <charset val="186"/>
          </rPr>
          <t>Kadri Raudvere:</t>
        </r>
        <r>
          <rPr>
            <sz val="9"/>
            <color indexed="81"/>
            <rFont val="Segoe UI"/>
            <family val="2"/>
            <charset val="186"/>
          </rPr>
          <t xml:space="preserve">
2018</t>
        </r>
      </text>
    </comment>
    <comment ref="B8" authorId="0" shapeId="0" xr:uid="{54D901D8-BC37-4D81-8B62-2C19FC3DB15F}">
      <text>
        <r>
          <rPr>
            <b/>
            <sz val="9"/>
            <color indexed="81"/>
            <rFont val="Segoe UI"/>
            <family val="2"/>
            <charset val="186"/>
          </rPr>
          <t>Kadri Raudvere:</t>
        </r>
        <r>
          <rPr>
            <sz val="9"/>
            <color indexed="81"/>
            <rFont val="Segoe UI"/>
            <family val="2"/>
            <charset val="186"/>
          </rPr>
          <t xml:space="preserve">
2017</t>
        </r>
      </text>
    </comment>
    <comment ref="B11" authorId="0" shapeId="0" xr:uid="{79B1E4DE-5487-4281-A618-8E16AC938601}">
      <text>
        <r>
          <rPr>
            <b/>
            <sz val="9"/>
            <color indexed="81"/>
            <rFont val="Segoe UI"/>
            <family val="2"/>
            <charset val="186"/>
          </rPr>
          <t>Kadri Raudvere:</t>
        </r>
        <r>
          <rPr>
            <sz val="9"/>
            <color indexed="81"/>
            <rFont val="Segoe UI"/>
            <family val="2"/>
            <charset val="186"/>
          </rPr>
          <t xml:space="preserve">
2018</t>
        </r>
      </text>
    </comment>
    <comment ref="C25" authorId="0" shapeId="0" xr:uid="{10B59068-3586-4693-A6C3-E3B32424F92D}">
      <text>
        <r>
          <rPr>
            <b/>
            <sz val="9"/>
            <color indexed="81"/>
            <rFont val="Segoe UI"/>
            <family val="2"/>
            <charset val="186"/>
          </rPr>
          <t>Kadri Raudvere:</t>
        </r>
        <r>
          <rPr>
            <sz val="9"/>
            <color indexed="81"/>
            <rFont val="Segoe UI"/>
            <family val="2"/>
            <charset val="186"/>
          </rPr>
          <t xml:space="preserve">
2017</t>
        </r>
      </text>
    </comment>
    <comment ref="C26" authorId="0" shapeId="0" xr:uid="{589C997F-D206-49D1-872C-0CF8BF04F094}">
      <text>
        <r>
          <rPr>
            <b/>
            <sz val="9"/>
            <color indexed="81"/>
            <rFont val="Segoe UI"/>
            <family val="2"/>
            <charset val="186"/>
          </rPr>
          <t>Kadri Raudvere:</t>
        </r>
        <r>
          <rPr>
            <sz val="9"/>
            <color indexed="81"/>
            <rFont val="Segoe UI"/>
            <family val="2"/>
            <charset val="186"/>
          </rPr>
          <t xml:space="preserve">
2018</t>
        </r>
      </text>
    </comment>
    <comment ref="B29" authorId="0" shapeId="0" xr:uid="{AA66DE4E-4156-46C1-A7F6-433BA5F8E6CF}">
      <text>
        <r>
          <rPr>
            <b/>
            <sz val="9"/>
            <color indexed="81"/>
            <rFont val="Segoe UI"/>
            <family val="2"/>
            <charset val="186"/>
          </rPr>
          <t>Kadri Raudvere:</t>
        </r>
        <r>
          <rPr>
            <sz val="9"/>
            <color indexed="81"/>
            <rFont val="Segoe UI"/>
            <family val="2"/>
            <charset val="186"/>
          </rPr>
          <t xml:space="preserve">
2018</t>
        </r>
      </text>
    </comment>
    <comment ref="C38" authorId="0" shapeId="0" xr:uid="{AB8BED01-F7C8-459B-97E3-D9A713E99FD4}">
      <text>
        <r>
          <rPr>
            <b/>
            <sz val="9"/>
            <color indexed="81"/>
            <rFont val="Segoe UI"/>
            <family val="2"/>
            <charset val="186"/>
          </rPr>
          <t>Kadri Raudvere:</t>
        </r>
        <r>
          <rPr>
            <sz val="9"/>
            <color indexed="81"/>
            <rFont val="Segoe UI"/>
            <family val="2"/>
            <charset val="186"/>
          </rPr>
          <t xml:space="preserve">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L5" authorId="0" shapeId="0" xr:uid="{81837258-6339-4C71-B6C0-E1BD13A10A7F}">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 ref="L11" authorId="0" shapeId="0" xr:uid="{A6D6391C-1853-4826-89B4-02B23928C85D}">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 ref="L25" authorId="0" shapeId="0" xr:uid="{0A237A5F-62E3-4CD0-A52D-70DCD9D3EA62}">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L5" authorId="0" shapeId="0" xr:uid="{5AAC2E3D-7F84-4400-925C-6B398BB87546}">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 ref="L11" authorId="0" shapeId="0" xr:uid="{E275212F-46BA-4360-A9E4-378D80FEEEA9}">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 ref="L25" authorId="0" shapeId="0" xr:uid="{C2F05C15-C7F0-49E4-BCEC-49D72D279EEE}">
      <text>
        <r>
          <rPr>
            <b/>
            <sz val="9"/>
            <color indexed="81"/>
            <rFont val="Segoe UI"/>
            <family val="2"/>
            <charset val="186"/>
          </rPr>
          <t>Kadri Raudvere:</t>
        </r>
        <r>
          <rPr>
            <sz val="9"/>
            <color indexed="81"/>
            <rFont val="Segoe UI"/>
            <family val="2"/>
            <charset val="186"/>
          </rPr>
          <t xml:space="preserve">
Siit on puudu ettevõtete TA kulud - mis tulevad detsembris.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K89" authorId="0" shapeId="0" xr:uid="{A36BDC5E-6BF8-4499-A414-066CE38D1357}">
      <text>
        <r>
          <rPr>
            <b/>
            <sz val="9"/>
            <color indexed="81"/>
            <rFont val="Segoe UI"/>
            <family val="2"/>
            <charset val="186"/>
          </rPr>
          <t>Kadri Raudvere:</t>
        </r>
        <r>
          <rPr>
            <sz val="9"/>
            <color indexed="81"/>
            <rFont val="Segoe UI"/>
            <family val="2"/>
            <charset val="186"/>
          </rPr>
          <t xml:space="preserve">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C7" authorId="0" shapeId="0" xr:uid="{BF105CE6-7A21-4A0C-A5B4-65B67E53A288}">
      <text>
        <r>
          <rPr>
            <b/>
            <sz val="9"/>
            <color indexed="81"/>
            <rFont val="Segoe UI"/>
            <family val="2"/>
            <charset val="186"/>
          </rPr>
          <t>Kadri Raudvere:</t>
        </r>
        <r>
          <rPr>
            <sz val="9"/>
            <color indexed="81"/>
            <rFont val="Segoe UI"/>
            <family val="2"/>
            <charset val="186"/>
          </rPr>
          <t xml:space="preserve">
kursiivis ja teises toonis on 2017 a andmed. Lisaks see, et  valdkondade summa ei tule 100% avaliku sektori TA kulude summa; siin siis võetud 100-ks valdkondade summa.</t>
        </r>
      </text>
    </comment>
    <comment ref="B29" authorId="0" shapeId="0" xr:uid="{687D488C-A02D-4843-8707-4DC407089EA2}">
      <text>
        <r>
          <rPr>
            <b/>
            <sz val="9"/>
            <color indexed="81"/>
            <rFont val="Segoe UI"/>
            <family val="2"/>
            <charset val="186"/>
          </rPr>
          <t>Kadri Raudvere:</t>
        </r>
        <r>
          <rPr>
            <sz val="9"/>
            <color indexed="81"/>
            <rFont val="Segoe UI"/>
            <family val="2"/>
            <charset val="186"/>
          </rPr>
          <t xml:space="preserve">
kursiivis ja teises toonis on 2017 a andmed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L5" authorId="0" shapeId="0" xr:uid="{05E59F81-0EC8-4003-B5CA-A4E17EB1CEC8}">
      <text>
        <r>
          <rPr>
            <b/>
            <sz val="9"/>
            <color indexed="81"/>
            <rFont val="Segoe UI"/>
            <family val="2"/>
            <charset val="186"/>
          </rPr>
          <t>Kadri Raudvere:</t>
        </r>
        <r>
          <rPr>
            <sz val="9"/>
            <color indexed="81"/>
            <rFont val="Segoe UI"/>
            <family val="2"/>
            <charset val="186"/>
          </rPr>
          <t xml:space="preserve">
2019. a andmed on Eurostatist, aga varasemad aastad klappisid OECD omadega - ju samad näitajad. Siiski muutsin andmekirjelduse nagu Eurostatis (bakalaureusetaseme v sellega võrdsustatud, ISCED11)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H5" authorId="0" shapeId="0" xr:uid="{DF508BEA-F77F-4C8B-B976-F6FF7C8F60C4}">
      <text>
        <r>
          <rPr>
            <b/>
            <sz val="9"/>
            <color indexed="81"/>
            <rFont val="Segoe UI"/>
            <family val="2"/>
            <charset val="186"/>
          </rPr>
          <t>Kadri Raudvere:</t>
        </r>
        <r>
          <rPr>
            <sz val="9"/>
            <color indexed="81"/>
            <rFont val="Segoe UI"/>
            <family val="2"/>
            <charset val="186"/>
          </rPr>
          <t xml:space="preserve">
Tabeli koostaja lähenemine uue ja vana süsteemi kokkuviimisel.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Kadri Raudvere</author>
  </authors>
  <commentList>
    <comment ref="A9" authorId="0" shapeId="0" xr:uid="{5ECDE890-C042-4393-A305-C40AED9654FB}">
      <text>
        <r>
          <rPr>
            <b/>
            <sz val="9"/>
            <color indexed="81"/>
            <rFont val="Tahoma"/>
            <family val="2"/>
            <charset val="186"/>
          </rPr>
          <t>Kadri Raudvere:</t>
        </r>
        <r>
          <rPr>
            <sz val="9"/>
            <color indexed="81"/>
            <rFont val="Tahoma"/>
            <family val="2"/>
            <charset val="186"/>
          </rPr>
          <t xml:space="preserve">
Takse into account all taxes, except II pillar of pensin savings.</t>
        </r>
      </text>
    </comment>
  </commentList>
</comments>
</file>

<file path=xl/sharedStrings.xml><?xml version="1.0" encoding="utf-8"?>
<sst xmlns="http://schemas.openxmlformats.org/spreadsheetml/2006/main" count="12397" uniqueCount="2474">
  <si>
    <t>Data extracted on 01/06/2021 09:52:15 from [ESTAT]</t>
  </si>
  <si>
    <t xml:space="preserve">Dataset: </t>
  </si>
  <si>
    <t>GDP and main components (output, expenditure and income) [NAMA_10_GDP__custom_1015918]</t>
  </si>
  <si>
    <t xml:space="preserve">Last updated: </t>
  </si>
  <si>
    <t>Time frequency</t>
  </si>
  <si>
    <t>Annual</t>
  </si>
  <si>
    <t>Current prices, million euro</t>
  </si>
  <si>
    <t>National accounts indicator (ESA 2010)</t>
  </si>
  <si>
    <t>Gross domestic product at market prices</t>
  </si>
  <si>
    <t>TIME</t>
  </si>
  <si>
    <t>2011</t>
  </si>
  <si>
    <t/>
  </si>
  <si>
    <t>2012</t>
  </si>
  <si>
    <t>2013</t>
  </si>
  <si>
    <t>2014</t>
  </si>
  <si>
    <t>2015</t>
  </si>
  <si>
    <t>2016</t>
  </si>
  <si>
    <t>2017</t>
  </si>
  <si>
    <t>2018</t>
  </si>
  <si>
    <t>2019</t>
  </si>
  <si>
    <t>2020</t>
  </si>
  <si>
    <t>GEO (Labels)</t>
  </si>
  <si>
    <t>European Union - 27 countries (from 2020)</t>
  </si>
  <si>
    <t>European Union - 28 countries (2013-2020)</t>
  </si>
  <si>
    <t>:</t>
  </si>
  <si>
    <t>European Union - 15 countries (1995-2004)</t>
  </si>
  <si>
    <t>Euro area (EA11-1999, EA12-2001, EA13-2007, EA15-2008, EA16-2009, EA17-2011, EA18-2014, EA19-2015)</t>
  </si>
  <si>
    <t>Euro area - 19 countries  (from 2015)</t>
  </si>
  <si>
    <t>Euro area - 12 countries (2001-2006)</t>
  </si>
  <si>
    <t>Belgium</t>
  </si>
  <si>
    <t>Bulgaria</t>
  </si>
  <si>
    <t>Czechia</t>
  </si>
  <si>
    <t>Denmark</t>
  </si>
  <si>
    <t>Germany (until 1990 former territory of the FRG)</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</si>
  <si>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</si>
  <si>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</si>
  <si>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</si>
  <si>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</si>
  <si>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</si>
  <si>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</si>
  <si>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</si>
  <si>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</si>
  <si>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</si>
  <si>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</si>
  <si>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</si>
  <si>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</si>
  <si>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</si>
  <si>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</si>
  <si>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</si>
  <si>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</si>
  <si>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</si>
  <si>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</si>
  <si>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</si>
  <si>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</si>
  <si>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</si>
  <si>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</si>
  <si>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Iceland</t>
  </si>
  <si>
    <t>Liechtenstein</t>
  </si>
  <si>
    <t>Norway</t>
  </si>
  <si>
    <t>Switzerland</t>
  </si>
  <si>
    <t>United Kingdom</t>
  </si>
  <si>
    <t>Montenegro</t>
  </si>
  <si>
    <t>North Macedonia</t>
  </si>
  <si>
    <t>Albania</t>
  </si>
  <si>
    <t>Serbia</t>
  </si>
  <si>
    <t>Turkey</t>
  </si>
  <si>
    <t>Bosnia and Herzegovina</t>
  </si>
  <si>
    <t>Kosovo (under United Nations Security Council Resolution 1244/99)</t>
  </si>
  <si>
    <t>Special value</t>
  </si>
  <si>
    <t>not available</t>
  </si>
  <si>
    <t>Open product page</t>
  </si>
  <si>
    <t>Open in Data Browser</t>
  </si>
  <si>
    <t xml:space="preserve">Description: </t>
  </si>
  <si>
    <t>Eurostat</t>
  </si>
  <si>
    <t>GDP and main components (output, expenditure and income) [nama_10_gdp]</t>
  </si>
  <si>
    <t>Last update</t>
  </si>
  <si>
    <t>Extracted on</t>
  </si>
  <si>
    <t>Source of data</t>
  </si>
  <si>
    <t>UNIT</t>
  </si>
  <si>
    <t>NA_ITEM</t>
  </si>
  <si>
    <t>GEO/TIME</t>
  </si>
  <si>
    <t>2008</t>
  </si>
  <si>
    <t>2009</t>
  </si>
  <si>
    <t>2010</t>
  </si>
  <si>
    <t>Special value:</t>
  </si>
  <si>
    <t>GERD by sector of performance [rd_e_gerdtot]</t>
  </si>
  <si>
    <t>SECTPERF</t>
  </si>
  <si>
    <t>All sectors</t>
  </si>
  <si>
    <t>Percentage of gross domestic product (GDP)</t>
  </si>
  <si>
    <t>Russia</t>
  </si>
  <si>
    <t>United States</t>
  </si>
  <si>
    <t>China except Hong Kong</t>
  </si>
  <si>
    <t>Japan</t>
  </si>
  <si>
    <t>South Korea</t>
  </si>
  <si>
    <t>GDP per capita in PPS [TEC00114]</t>
  </si>
  <si>
    <t>Data from 1st of December 2020. For most recent GDP data, consult dataset nama_10_gdp. Gross domestic product (GDP) is a measure for the economic activity. It is defined as the value of all goods and services produced less the value of any goods or services used in their creation. The volume index of GDP per capita in Purchasing Power Standards (PPS) is expressed in relation to the European Union average set to equal 100. If the index of a country is higher than 100, this country's level of GDP per head is higher than the EU average and vice versa. Basic figures are expressed in PPS, i.e. a common currency that eliminates the differences in price levels between countries allowing meaningful volume comparisons of GDP between countries. Please note that the index, calculated from PPS figures and expressed with respect to EU27_2020 = 100, is intended for cross-country comparisons rather than for temporal comparisons."</t>
  </si>
  <si>
    <t>Data extracted on 01/06/2021 10:25:05 from [ESTAT]</t>
  </si>
  <si>
    <t>15/02/2021 23:00</t>
  </si>
  <si>
    <t>Volume indices of real expenditure per capita (in PPS_EU27_2020=100)</t>
  </si>
  <si>
    <t>Analytical categories for purchasing power parities (PPPs) calculation</t>
  </si>
  <si>
    <t>Gross domestic product</t>
  </si>
  <si>
    <t>European Union - 27 countries (2007-2013)</t>
  </si>
  <si>
    <t>Euro area - 18 countries (2014)</t>
  </si>
  <si>
    <t>Population on 1 January by age and sex [demo_pjan]</t>
  </si>
  <si>
    <t>AGE</t>
  </si>
  <si>
    <t>Total</t>
  </si>
  <si>
    <t>SEX</t>
  </si>
  <si>
    <t>Number</t>
  </si>
  <si>
    <t>Germany including former GDR</t>
  </si>
  <si>
    <t>France (metropolitan)</t>
  </si>
  <si>
    <t>European Economic Area (EU28 - 2013-2020 and IS, LI, NO)</t>
  </si>
  <si>
    <t>European Economic Area (EU27 - 2007-2013 and IS, LI, NO)</t>
  </si>
  <si>
    <t>European Free Trade Association</t>
  </si>
  <si>
    <t>Andorra</t>
  </si>
  <si>
    <t>Belarus</t>
  </si>
  <si>
    <t>Moldova</t>
  </si>
  <si>
    <t>Monaco</t>
  </si>
  <si>
    <t>San Marino</t>
  </si>
  <si>
    <t>Ukraine</t>
  </si>
  <si>
    <t>Armenia</t>
  </si>
  <si>
    <t>Azerbaijan</t>
  </si>
  <si>
    <t>Georgia</t>
  </si>
  <si>
    <t>GDP per capita (eurot)</t>
  </si>
  <si>
    <t>TA kulutused (% SKPst)</t>
  </si>
  <si>
    <t>RND_ACT</t>
  </si>
  <si>
    <t>Million euro</t>
  </si>
  <si>
    <t>Basic research</t>
  </si>
  <si>
    <t>Applied research</t>
  </si>
  <si>
    <t>Experimental development</t>
  </si>
  <si>
    <t>Belgia</t>
  </si>
  <si>
    <t>Bulgaaria</t>
  </si>
  <si>
    <t>Sloveenia</t>
  </si>
  <si>
    <t>OECD</t>
  </si>
  <si>
    <t>Eesti keel</t>
  </si>
  <si>
    <t>Prantsusmaa</t>
  </si>
  <si>
    <t>Russian Federation</t>
  </si>
  <si>
    <t>Venemaa</t>
  </si>
  <si>
    <t>Suurbritannia</t>
  </si>
  <si>
    <t>Korea</t>
  </si>
  <si>
    <t>Island</t>
  </si>
  <si>
    <t>Ungari</t>
  </si>
  <si>
    <t>Itaalia</t>
  </si>
  <si>
    <t>Norra</t>
  </si>
  <si>
    <t>Canada</t>
  </si>
  <si>
    <t>Kanada</t>
  </si>
  <si>
    <t>USA</t>
  </si>
  <si>
    <t>Holland</t>
  </si>
  <si>
    <t>Australia</t>
  </si>
  <si>
    <t>Austraalia</t>
  </si>
  <si>
    <t>European Union 27</t>
  </si>
  <si>
    <t>Euroopa Liit 27</t>
  </si>
  <si>
    <t>Türgi</t>
  </si>
  <si>
    <t>Iirimaa</t>
  </si>
  <si>
    <t>Jaapan</t>
  </si>
  <si>
    <t>Czech Republic</t>
  </si>
  <si>
    <t>Tšehhi</t>
  </si>
  <si>
    <t>China</t>
  </si>
  <si>
    <t>Hiina</t>
  </si>
  <si>
    <t>Rootsi</t>
  </si>
  <si>
    <t>Poola</t>
  </si>
  <si>
    <t>Brazil</t>
  </si>
  <si>
    <t>Brasiilia</t>
  </si>
  <si>
    <t>Israel</t>
  </si>
  <si>
    <t>Iisrael</t>
  </si>
  <si>
    <t>New Zealand</t>
  </si>
  <si>
    <t>Uus-Meremaa</t>
  </si>
  <si>
    <t>Hispaana</t>
  </si>
  <si>
    <t>Germany</t>
  </si>
  <si>
    <t>Saksamaa</t>
  </si>
  <si>
    <t>Taani</t>
  </si>
  <si>
    <t>Soome</t>
  </si>
  <si>
    <t>Luksemburg</t>
  </si>
  <si>
    <t>Kreeka</t>
  </si>
  <si>
    <t>Slovak Republic</t>
  </si>
  <si>
    <t>Slovakkia</t>
  </si>
  <si>
    <t>Rumeenia</t>
  </si>
  <si>
    <t>Eesti</t>
  </si>
  <si>
    <t>Chile</t>
  </si>
  <si>
    <t>Tšiili</t>
  </si>
  <si>
    <t>Leedu</t>
  </si>
  <si>
    <t>Šveits</t>
  </si>
  <si>
    <t>South Africa</t>
  </si>
  <si>
    <t xml:space="preserve">Lõuna Aafrika </t>
  </si>
  <si>
    <t>Mexico</t>
  </si>
  <si>
    <t>Mehhiko</t>
  </si>
  <si>
    <t>Colombia</t>
  </si>
  <si>
    <t>Kolumbia</t>
  </si>
  <si>
    <t>Läti</t>
  </si>
  <si>
    <t>Thailand</t>
  </si>
  <si>
    <t>Tai</t>
  </si>
  <si>
    <t>Horvaatia</t>
  </si>
  <si>
    <t>Argentina</t>
  </si>
  <si>
    <t>Argentiina</t>
  </si>
  <si>
    <t>Küpros</t>
  </si>
  <si>
    <t>OECD - Average</t>
  </si>
  <si>
    <t>OECD - keskmine</t>
  </si>
  <si>
    <t>Hiina (v.a. Hong Kong)</t>
  </si>
  <si>
    <t>EU</t>
  </si>
  <si>
    <t>Country</t>
  </si>
  <si>
    <t>Riik</t>
  </si>
  <si>
    <t>Mäetööstus</t>
  </si>
  <si>
    <t>.</t>
  </si>
  <si>
    <t>..</t>
  </si>
  <si>
    <t>European Union – 27 countries (from 01/02/2020)</t>
  </si>
  <si>
    <t>OECD - Total</t>
  </si>
  <si>
    <t>Euroopa Liit (alates 01.02.2020)</t>
  </si>
  <si>
    <t>OECD kokku</t>
  </si>
  <si>
    <t>EPO statistics</t>
  </si>
  <si>
    <r>
      <t>European patent applications</t>
    </r>
    <r>
      <rPr>
        <b/>
        <vertAlign val="superscript"/>
        <sz val="12"/>
        <color theme="1"/>
        <rFont val="Arial"/>
        <family val="2"/>
      </rPr>
      <t>1</t>
    </r>
    <r>
      <rPr>
        <b/>
        <sz val="12"/>
        <color theme="1"/>
        <rFont val="Arial"/>
        <family val="2"/>
      </rPr>
      <t xml:space="preserve"> 2011-2020 per country of residence of the first named applicant</t>
    </r>
    <r>
      <rPr>
        <b/>
        <vertAlign val="superscript"/>
        <sz val="12"/>
        <color theme="1"/>
        <rFont val="Arial"/>
        <family val="2"/>
      </rPr>
      <t>2</t>
    </r>
  </si>
  <si>
    <t>AD</t>
  </si>
  <si>
    <t>AE</t>
  </si>
  <si>
    <t>United Arab Emirates</t>
  </si>
  <si>
    <t>AG</t>
  </si>
  <si>
    <t>Antigua And Barbuda</t>
  </si>
  <si>
    <t>AI</t>
  </si>
  <si>
    <t>Anguilla</t>
  </si>
  <si>
    <t>AL</t>
  </si>
  <si>
    <t>AM</t>
  </si>
  <si>
    <t>AN</t>
  </si>
  <si>
    <t>Netherlands Antilles</t>
  </si>
  <si>
    <t>AO</t>
  </si>
  <si>
    <t>Angola</t>
  </si>
  <si>
    <t>AR</t>
  </si>
  <si>
    <t>AS</t>
  </si>
  <si>
    <t>American Samoa</t>
  </si>
  <si>
    <t>AT</t>
  </si>
  <si>
    <t>AU</t>
  </si>
  <si>
    <t>AW</t>
  </si>
  <si>
    <t>Aruba</t>
  </si>
  <si>
    <t>AZ</t>
  </si>
  <si>
    <t>BA</t>
  </si>
  <si>
    <t>BB</t>
  </si>
  <si>
    <t>Barbados</t>
  </si>
  <si>
    <t>BD</t>
  </si>
  <si>
    <t>Bangladesh</t>
  </si>
  <si>
    <t>BE</t>
  </si>
  <si>
    <t>BF</t>
  </si>
  <si>
    <t>Burkina Faso</t>
  </si>
  <si>
    <t>BG</t>
  </si>
  <si>
    <t>BH</t>
  </si>
  <si>
    <t>Bahrain</t>
  </si>
  <si>
    <t>BI</t>
  </si>
  <si>
    <t>Burundi</t>
  </si>
  <si>
    <t>BJ</t>
  </si>
  <si>
    <t>Benin</t>
  </si>
  <si>
    <t>BM</t>
  </si>
  <si>
    <t>Bermuda</t>
  </si>
  <si>
    <t>BN</t>
  </si>
  <si>
    <t>Brunei Darussalam</t>
  </si>
  <si>
    <t>BQ</t>
  </si>
  <si>
    <t>Bonaire, Sint Eustatius and Saba</t>
  </si>
  <si>
    <t>BO</t>
  </si>
  <si>
    <t xml:space="preserve">Bolivia, Plurinational State of </t>
  </si>
  <si>
    <t>BR</t>
  </si>
  <si>
    <t>BS</t>
  </si>
  <si>
    <t>Bahamas</t>
  </si>
  <si>
    <t>BW</t>
  </si>
  <si>
    <t>Botswana</t>
  </si>
  <si>
    <t>BY</t>
  </si>
  <si>
    <t>BZ</t>
  </si>
  <si>
    <t>Belize</t>
  </si>
  <si>
    <t>CA</t>
  </si>
  <si>
    <t>CD</t>
  </si>
  <si>
    <t>Congo, Democratic Republic of</t>
  </si>
  <si>
    <t>CH</t>
  </si>
  <si>
    <t>CK</t>
  </si>
  <si>
    <t>Cook Islands</t>
  </si>
  <si>
    <t>CL</t>
  </si>
  <si>
    <t>CM</t>
  </si>
  <si>
    <t>Cameroon</t>
  </si>
  <si>
    <t>CN</t>
  </si>
  <si>
    <t>China, People's Republic of</t>
  </si>
  <si>
    <t>CO</t>
  </si>
  <si>
    <t>CR</t>
  </si>
  <si>
    <t>Costa Rica</t>
  </si>
  <si>
    <t>CU</t>
  </si>
  <si>
    <t>Cuba</t>
  </si>
  <si>
    <t>CW</t>
  </si>
  <si>
    <t>Curaçao</t>
  </si>
  <si>
    <t>CY</t>
  </si>
  <si>
    <t>CZ</t>
  </si>
  <si>
    <t>DE</t>
  </si>
  <si>
    <t>DK</t>
  </si>
  <si>
    <t>DM</t>
  </si>
  <si>
    <t>Dominica</t>
  </si>
  <si>
    <t>DO</t>
  </si>
  <si>
    <t>Dominican Republic</t>
  </si>
  <si>
    <t>DZ</t>
  </si>
  <si>
    <t>Algeria</t>
  </si>
  <si>
    <t>EC</t>
  </si>
  <si>
    <t>Ecuador</t>
  </si>
  <si>
    <t>EE</t>
  </si>
  <si>
    <t>EG</t>
  </si>
  <si>
    <t>Egypt</t>
  </si>
  <si>
    <t>ER</t>
  </si>
  <si>
    <t>Eritrea</t>
  </si>
  <si>
    <t>ES</t>
  </si>
  <si>
    <t>ET</t>
  </si>
  <si>
    <t>Ethiopia</t>
  </si>
  <si>
    <t>FI</t>
  </si>
  <si>
    <t>FO</t>
  </si>
  <si>
    <t>Faroe Islands</t>
  </si>
  <si>
    <t>FR</t>
  </si>
  <si>
    <t>GA</t>
  </si>
  <si>
    <t>Gabon</t>
  </si>
  <si>
    <t>GB</t>
  </si>
  <si>
    <t>GD</t>
  </si>
  <si>
    <t>Grenada</t>
  </si>
  <si>
    <t>GE</t>
  </si>
  <si>
    <t>GG</t>
  </si>
  <si>
    <t>Guernsey</t>
  </si>
  <si>
    <t>GI</t>
  </si>
  <si>
    <t>Gibraltar</t>
  </si>
  <si>
    <t>GL</t>
  </si>
  <si>
    <t>Greenland</t>
  </si>
  <si>
    <t>GN</t>
  </si>
  <si>
    <t>Guinea</t>
  </si>
  <si>
    <t>GP</t>
  </si>
  <si>
    <t>Guadeloupe</t>
  </si>
  <si>
    <t>GR</t>
  </si>
  <si>
    <t>GT</t>
  </si>
  <si>
    <t>Guatemala</t>
  </si>
  <si>
    <t>GU</t>
  </si>
  <si>
    <t>Guam</t>
  </si>
  <si>
    <t>HK</t>
  </si>
  <si>
    <t>Hong Kong SAR (China)</t>
  </si>
  <si>
    <t>HR</t>
  </si>
  <si>
    <t>HU</t>
  </si>
  <si>
    <t>ID</t>
  </si>
  <si>
    <t>Indonesia</t>
  </si>
  <si>
    <t>IE</t>
  </si>
  <si>
    <t>IL</t>
  </si>
  <si>
    <t>IM</t>
  </si>
  <si>
    <t>Isle of Man</t>
  </si>
  <si>
    <t>IN</t>
  </si>
  <si>
    <t>India</t>
  </si>
  <si>
    <t>IQ</t>
  </si>
  <si>
    <t>Iraq</t>
  </si>
  <si>
    <t>IR</t>
  </si>
  <si>
    <t>Iran, Islamic Republic of</t>
  </si>
  <si>
    <t>IS</t>
  </si>
  <si>
    <t>IT</t>
  </si>
  <si>
    <t>JE</t>
  </si>
  <si>
    <t>Jersey</t>
  </si>
  <si>
    <t>JM</t>
  </si>
  <si>
    <t>Jamaica</t>
  </si>
  <si>
    <t>JO</t>
  </si>
  <si>
    <t>Jordan</t>
  </si>
  <si>
    <t>JP</t>
  </si>
  <si>
    <t>KE</t>
  </si>
  <si>
    <t>Kenya</t>
  </si>
  <si>
    <t>KG</t>
  </si>
  <si>
    <t>Kyrgyzstan</t>
  </si>
  <si>
    <t>KH</t>
  </si>
  <si>
    <t>Cambodia</t>
  </si>
  <si>
    <t>KN</t>
  </si>
  <si>
    <t>Saint Kitts and Nevis</t>
  </si>
  <si>
    <t>KP</t>
  </si>
  <si>
    <t>Korea, Democratic People's Republic of</t>
  </si>
  <si>
    <t>KR</t>
  </si>
  <si>
    <t>Korea, Republic of</t>
  </si>
  <si>
    <t>KW</t>
  </si>
  <si>
    <t>Kuwait</t>
  </si>
  <si>
    <t>KY</t>
  </si>
  <si>
    <t>Cayman Islands</t>
  </si>
  <si>
    <t>KZ</t>
  </si>
  <si>
    <t>Kazakhstan</t>
  </si>
  <si>
    <t>LA</t>
  </si>
  <si>
    <t>Lao People's Democratic Republic</t>
  </si>
  <si>
    <t>LB</t>
  </si>
  <si>
    <t>Lebanon</t>
  </si>
  <si>
    <t>LC</t>
  </si>
  <si>
    <t>Saint Lucia</t>
  </si>
  <si>
    <t>LI</t>
  </si>
  <si>
    <t>LK</t>
  </si>
  <si>
    <t>Sri Lanka</t>
  </si>
  <si>
    <t>LR</t>
  </si>
  <si>
    <t>Liberia</t>
  </si>
  <si>
    <t>LT</t>
  </si>
  <si>
    <t>LU</t>
  </si>
  <si>
    <t>LV</t>
  </si>
  <si>
    <t>LY</t>
  </si>
  <si>
    <t>Libya</t>
  </si>
  <si>
    <t>MA</t>
  </si>
  <si>
    <t>Morocco</t>
  </si>
  <si>
    <t>MC</t>
  </si>
  <si>
    <t>MD</t>
  </si>
  <si>
    <t>Moldova, Republic of</t>
  </si>
  <si>
    <t>ME</t>
  </si>
  <si>
    <t>MH</t>
  </si>
  <si>
    <t>Marshall Islands</t>
  </si>
  <si>
    <t>MK</t>
  </si>
  <si>
    <t>North Macedonia, Republic of</t>
  </si>
  <si>
    <t>MN</t>
  </si>
  <si>
    <t>Mongolia</t>
  </si>
  <si>
    <t>MO</t>
  </si>
  <si>
    <t>Macao SAR (China)</t>
  </si>
  <si>
    <t>MT</t>
  </si>
  <si>
    <t>MU</t>
  </si>
  <si>
    <t>Mauritius</t>
  </si>
  <si>
    <t>MX</t>
  </si>
  <si>
    <t>MY</t>
  </si>
  <si>
    <t>Malaysia</t>
  </si>
  <si>
    <t>NA</t>
  </si>
  <si>
    <t>Namibia</t>
  </si>
  <si>
    <t>NC</t>
  </si>
  <si>
    <t>New Caledonia</t>
  </si>
  <si>
    <t>NG</t>
  </si>
  <si>
    <t>Nigeria</t>
  </si>
  <si>
    <t>NL</t>
  </si>
  <si>
    <t>NO</t>
  </si>
  <si>
    <t>NP</t>
  </si>
  <si>
    <t>Nepal</t>
  </si>
  <si>
    <t>NZ</t>
  </si>
  <si>
    <t>OM</t>
  </si>
  <si>
    <t>Oman</t>
  </si>
  <si>
    <t>PA</t>
  </si>
  <si>
    <t>Panama</t>
  </si>
  <si>
    <t>PE</t>
  </si>
  <si>
    <t>Peru</t>
  </si>
  <si>
    <t>PF</t>
  </si>
  <si>
    <t>French Polynesia</t>
  </si>
  <si>
    <t>PG</t>
  </si>
  <si>
    <t>Papua New Guinea</t>
  </si>
  <si>
    <t>PH</t>
  </si>
  <si>
    <t>Philippines</t>
  </si>
  <si>
    <t>PK</t>
  </si>
  <si>
    <t>Pakistan</t>
  </si>
  <si>
    <t>PL</t>
  </si>
  <si>
    <t>PR</t>
  </si>
  <si>
    <t>Puerto Rico</t>
  </si>
  <si>
    <t>PS</t>
  </si>
  <si>
    <t>Palestine</t>
  </si>
  <si>
    <t>PT</t>
  </si>
  <si>
    <t>PY</t>
  </si>
  <si>
    <t>Paraguay</t>
  </si>
  <si>
    <t>QA</t>
  </si>
  <si>
    <t>Qatar</t>
  </si>
  <si>
    <t>RE</t>
  </si>
  <si>
    <t>Réunion</t>
  </si>
  <si>
    <t>RO</t>
  </si>
  <si>
    <t>RS</t>
  </si>
  <si>
    <t>RU</t>
  </si>
  <si>
    <t>SA</t>
  </si>
  <si>
    <t>Saudi Arabia</t>
  </si>
  <si>
    <t>SC</t>
  </si>
  <si>
    <t>Seychelles</t>
  </si>
  <si>
    <t>SE</t>
  </si>
  <si>
    <t>SG</t>
  </si>
  <si>
    <t>Singapore</t>
  </si>
  <si>
    <t>SH</t>
  </si>
  <si>
    <t>Saint Helena</t>
  </si>
  <si>
    <t>SI</t>
  </si>
  <si>
    <t>SK</t>
  </si>
  <si>
    <t>SL</t>
  </si>
  <si>
    <t>Sierra Leone</t>
  </si>
  <si>
    <t>SM</t>
  </si>
  <si>
    <t>SN</t>
  </si>
  <si>
    <t>Senegal</t>
  </si>
  <si>
    <t>SR</t>
  </si>
  <si>
    <t>Suriname</t>
  </si>
  <si>
    <t>SV</t>
  </si>
  <si>
    <t>El Salvador</t>
  </si>
  <si>
    <t>SY</t>
  </si>
  <si>
    <t>Syrian Arab Republic</t>
  </si>
  <si>
    <t>SZ</t>
  </si>
  <si>
    <t>Eswatini</t>
  </si>
  <si>
    <t>TC</t>
  </si>
  <si>
    <t>Turks and Caicos Islands</t>
  </si>
  <si>
    <t>TD</t>
  </si>
  <si>
    <t>Chad</t>
  </si>
  <si>
    <t>TH</t>
  </si>
  <si>
    <t>TK</t>
  </si>
  <si>
    <t>Tokelau</t>
  </si>
  <si>
    <t>TN</t>
  </si>
  <si>
    <t>Tunisia</t>
  </si>
  <si>
    <t>TR</t>
  </si>
  <si>
    <t>TT</t>
  </si>
  <si>
    <t>Trinidad and Tobago</t>
  </si>
  <si>
    <t>TW</t>
  </si>
  <si>
    <t>Chinese Taipei</t>
  </si>
  <si>
    <t>UA</t>
  </si>
  <si>
    <t>UG</t>
  </si>
  <si>
    <t>Uganda</t>
  </si>
  <si>
    <t>US</t>
  </si>
  <si>
    <t>UY</t>
  </si>
  <si>
    <t>Uruguay</t>
  </si>
  <si>
    <t>UZ</t>
  </si>
  <si>
    <t>Uzbekistan</t>
  </si>
  <si>
    <t>VA</t>
  </si>
  <si>
    <t>Vatican</t>
  </si>
  <si>
    <t>VC</t>
  </si>
  <si>
    <t>Saint Vincent and The Grenadines</t>
  </si>
  <si>
    <t>VE</t>
  </si>
  <si>
    <t>Venezuela, Bolivarian Republic of</t>
  </si>
  <si>
    <t>VG</t>
  </si>
  <si>
    <t>British Virgin Islands</t>
  </si>
  <si>
    <t>VI</t>
  </si>
  <si>
    <t>U.S. Virgin Islands</t>
  </si>
  <si>
    <t>VN</t>
  </si>
  <si>
    <t>Viet Nam</t>
  </si>
  <si>
    <t>VU</t>
  </si>
  <si>
    <t>Vanuatu</t>
  </si>
  <si>
    <t>WS</t>
  </si>
  <si>
    <t>Samoa</t>
  </si>
  <si>
    <t>ZA</t>
  </si>
  <si>
    <t>ZM</t>
  </si>
  <si>
    <t>Zambia</t>
  </si>
  <si>
    <t>ZW</t>
  </si>
  <si>
    <t>Zimbabwe</t>
  </si>
  <si>
    <t>Not classified</t>
  </si>
  <si>
    <t>Source: EPO.</t>
  </si>
  <si>
    <t>Status: 1.2.2021</t>
  </si>
  <si>
    <r>
      <rPr>
        <vertAlign val="superscript"/>
        <sz val="12"/>
        <rFont val="Arial"/>
        <family val="2"/>
      </rPr>
      <t>1</t>
    </r>
    <r>
      <rPr>
        <sz val="12"/>
        <rFont val="Arial"/>
        <family val="2"/>
      </rPr>
      <t xml:space="preserve"> European patent applications include direct European applications and international (PCT) applications that entered the European phase during the reporting period. </t>
    </r>
  </si>
  <si>
    <r>
      <rPr>
        <vertAlign val="superscript"/>
        <sz val="12"/>
        <rFont val="Arial"/>
        <family val="2"/>
      </rPr>
      <t>2</t>
    </r>
    <r>
      <rPr>
        <sz val="12"/>
        <rFont val="Arial"/>
        <family val="2"/>
      </rPr>
      <t xml:space="preserve"> The geographic origin is based on the country of residence of the first applicant listed on the application form (first-named applicant principle). </t>
    </r>
  </si>
  <si>
    <t>In cases where several applicants are mentioned on the application form, the country of residence of the first applicant listed applies.</t>
  </si>
  <si>
    <r>
      <t>European patent applications</t>
    </r>
    <r>
      <rPr>
        <b/>
        <vertAlign val="superscript"/>
        <sz val="12"/>
        <rFont val="Arial"/>
        <family val="2"/>
      </rPr>
      <t>1</t>
    </r>
    <r>
      <rPr>
        <b/>
        <sz val="12"/>
        <rFont val="Arial"/>
        <family val="2"/>
      </rPr>
      <t xml:space="preserve"> 2020 by field of technology</t>
    </r>
    <r>
      <rPr>
        <b/>
        <vertAlign val="superscript"/>
        <sz val="12"/>
        <rFont val="Arial"/>
        <family val="2"/>
      </rPr>
      <t>2</t>
    </r>
  </si>
  <si>
    <t>Field of technology</t>
  </si>
  <si>
    <t>P.R. China</t>
  </si>
  <si>
    <t>R. Korea</t>
  </si>
  <si>
    <t>Other countries</t>
  </si>
  <si>
    <t>Electrical engineering</t>
  </si>
  <si>
    <t>Electrical machinery, apparatus, energy</t>
  </si>
  <si>
    <t>Audio-visual technology</t>
  </si>
  <si>
    <t>Telecommunications</t>
  </si>
  <si>
    <t>Digital communication</t>
  </si>
  <si>
    <t>Basic communication processes</t>
  </si>
  <si>
    <t>Computer technology</t>
  </si>
  <si>
    <t>IT methods for management</t>
  </si>
  <si>
    <t>Semiconductors</t>
  </si>
  <si>
    <t>Instruments</t>
  </si>
  <si>
    <t>Optics</t>
  </si>
  <si>
    <t>Measurement</t>
  </si>
  <si>
    <t>Analysis of biological materials</t>
  </si>
  <si>
    <t>Control</t>
  </si>
  <si>
    <t>Medical technology</t>
  </si>
  <si>
    <t>Chemistry</t>
  </si>
  <si>
    <t>Organic fine chemistry</t>
  </si>
  <si>
    <t>Biotechnology</t>
  </si>
  <si>
    <t>Pharmaceuticals</t>
  </si>
  <si>
    <t>Macromolecular chemistry, polymers</t>
  </si>
  <si>
    <t>Food chemistry</t>
  </si>
  <si>
    <t xml:space="preserve">Basic materials chemistry </t>
  </si>
  <si>
    <t>Materials, metallurgy</t>
  </si>
  <si>
    <t>Surface technology, coating</t>
  </si>
  <si>
    <t>Micro-structural and nano-technology</t>
  </si>
  <si>
    <t>Chemical engineering</t>
  </si>
  <si>
    <t>Environmental technology</t>
  </si>
  <si>
    <t>Mechanical engineering</t>
  </si>
  <si>
    <t>Handling</t>
  </si>
  <si>
    <t>Machine tools</t>
  </si>
  <si>
    <t>Engines, pumps, turbines</t>
  </si>
  <si>
    <t>Textile and paper machines</t>
  </si>
  <si>
    <t>Other special machines</t>
  </si>
  <si>
    <t>Thermal processes and apparatus</t>
  </si>
  <si>
    <t>Mechanical elements</t>
  </si>
  <si>
    <t>Transport</t>
  </si>
  <si>
    <t>Other fields</t>
  </si>
  <si>
    <t>Furniture, games</t>
  </si>
  <si>
    <t>Other consumer goods</t>
  </si>
  <si>
    <t>Civil engineering</t>
  </si>
  <si>
    <r>
      <rPr>
        <vertAlign val="superscript"/>
        <sz val="12"/>
        <rFont val="Arial"/>
        <family val="2"/>
      </rPr>
      <t>2</t>
    </r>
    <r>
      <rPr>
        <sz val="12"/>
        <rFont val="Arial"/>
        <family val="2"/>
      </rPr>
      <t xml:space="preserve"> The definition of the fields is based on the WIPO IPC technology concordance. The table is available at: http://www.wipo.int/export/sites/www/ipstats/en/statistics/patents/xls/ipc_technology.xls</t>
    </r>
  </si>
  <si>
    <r>
      <rPr>
        <vertAlign val="superscript"/>
        <sz val="12"/>
        <rFont val="Arial"/>
        <family val="2"/>
      </rPr>
      <t>2</t>
    </r>
    <r>
      <rPr>
        <sz val="12"/>
        <rFont val="Arial"/>
        <family val="2"/>
      </rPr>
      <t xml:space="preserve"> The definition of the fields is based on the WIPO IPC technology concordance. The table is available at: http://www.wipo.int/export/sites/www/ipstats/en/statistics/patents/xls/ipc_technology.xls.</t>
    </r>
  </si>
  <si>
    <t>The geographic origin is based on the country of residence of the first applicant listed on the application form (first-named applicant principle). In cases where several applicants are mentioned on the application form, the country of residence of the first applicant listed applies.</t>
  </si>
  <si>
    <r>
      <t>European patent applications</t>
    </r>
    <r>
      <rPr>
        <b/>
        <vertAlign val="superscript"/>
        <sz val="12"/>
        <rFont val="Arial"/>
        <family val="2"/>
      </rPr>
      <t>1</t>
    </r>
    <r>
      <rPr>
        <b/>
        <sz val="12"/>
        <rFont val="Arial"/>
        <family val="2"/>
      </rPr>
      <t xml:space="preserve">  by field of technology</t>
    </r>
    <r>
      <rPr>
        <b/>
        <vertAlign val="superscript"/>
        <sz val="12"/>
        <rFont val="Arial"/>
        <family val="2"/>
      </rPr>
      <t>2</t>
    </r>
  </si>
  <si>
    <t>OLEMAS KIKIDE RIIKIDE KOHTA - KOPEERISIN SIIA VAID EESTI ANDMED AASTATE KAUPA (TÄISANDMED LEIAB: https://www.epo.org/about-us/annual-reports-statistics/statistics.html - Download data -&gt; European patent applications filed with the EPO -&gt; European patent applications per field of technology and per country of residence of the applicant for each individual year from 2011 until 2020)</t>
  </si>
  <si>
    <t xml:space="preserve">Euroopa Patendiametisse esitatud patenditaotlused </t>
  </si>
  <si>
    <t>Allikas: European Patent Office (EPO), https://www.epo.org/about-us/annual-reports-statistics/statistics.html (andmed võetud 08.06.2021)</t>
  </si>
  <si>
    <t>KOKKU</t>
  </si>
  <si>
    <t>EL 28 (2013-2020)</t>
  </si>
  <si>
    <t>Allikas: Eurostat (viimati uuendatud 15.02.2021, andmed võetud 01.06.2021), ETAgi arvutused</t>
  </si>
  <si>
    <t>TA kulutused SKP-st (%)</t>
  </si>
  <si>
    <t>SKP elaniku kohta (EU28=100%)</t>
  </si>
  <si>
    <t>4.1. SKP elaniku kohta 2010-2019 võrreldes Euroopa Liidu (28) keskmisega aastatel 2010-2019, kus Euroopa Liit (28)=100 vs TA kulutused SKPst (%) Eestis, Lätis, Leedus ja Soomes aastatel 2010-2019</t>
  </si>
  <si>
    <t>GERD</t>
  </si>
  <si>
    <t xml:space="preserve">TA kulude jagunemine teadus- ja arendustegevuse liigi järgi riikide kaupa 2008–2018: a) alusuuringud, b) rakendusuuringud ja c) katse- ja arendustööd </t>
  </si>
  <si>
    <t xml:space="preserve">Allikas: Eurostat. (2020). GERD by sector of performance and fields of R&amp;D, Gross domestic expenditure on R&amp;D (GERD) (viimati uuendatud 10.03.2021, andmed võetud 08.06.2021), ETAgi arvutused. </t>
  </si>
  <si>
    <t>Euroopa Liit (27) (alates 2020)</t>
  </si>
  <si>
    <t>Euroopa Liit (28) (2013-2020)</t>
  </si>
  <si>
    <t>Euroala (19) (alates 2015)</t>
  </si>
  <si>
    <t>Põhja-Makedoonia</t>
  </si>
  <si>
    <t>Bosnia ja Hertsegoviina</t>
  </si>
  <si>
    <t>Lõuna-Korea</t>
  </si>
  <si>
    <t>Alusuuringutele (basic research) kulutatud osakaal TA rahastusest' (%)</t>
  </si>
  <si>
    <t>Eksperimentaal-arendustegevusele (experimental development) kulutatud osakaal TA rahastusest' (%)</t>
  </si>
  <si>
    <t>ALGANDMED (EUROSTAT)</t>
  </si>
  <si>
    <t>Rakendusuuringutele (applied research) kulutatud osakaal TA kulutustest (%)</t>
  </si>
  <si>
    <t xml:space="preserve">Meetme toetuse maht (mln €) </t>
  </si>
  <si>
    <t>Rahaliste kohustuste maht (mln €)</t>
  </si>
  <si>
    <t>Rahaliste kohustuste osakaal</t>
  </si>
  <si>
    <t xml:space="preserve">NS projektide maht (mln €) </t>
  </si>
  <si>
    <t xml:space="preserve">NS projektide mahu osakaal </t>
  </si>
  <si>
    <t xml:space="preserve">Väljamaksed (mln €) </t>
  </si>
  <si>
    <t>Väljamaksete osakaal</t>
  </si>
  <si>
    <t>NUTIKAS</t>
  </si>
  <si>
    <t>Kõrghariduse erialastipendiumid</t>
  </si>
  <si>
    <t>ASTRA</t>
  </si>
  <si>
    <t>Teaduse tippkeskused</t>
  </si>
  <si>
    <t>Teaduse infrastruktuur</t>
  </si>
  <si>
    <t>RITA tegevused 1,2 ja 4</t>
  </si>
  <si>
    <t>Mobilitas Pluss tegevused</t>
  </si>
  <si>
    <t>Dora Pluss</t>
  </si>
  <si>
    <t>TeaMe+</t>
  </si>
  <si>
    <t>Teeme+</t>
  </si>
  <si>
    <t>RESTA</t>
  </si>
  <si>
    <t>Kokku</t>
  </si>
  <si>
    <t>Tabel 1. Ülevaade HTM haldusala EL tõukefondidest toetatava TA tegevuse rahastamisest ja nende seosest kasvuvaldkondadega (seisuga 31.12.2020)</t>
  </si>
  <si>
    <t xml:space="preserve">* Sinisel taustal olevad numbrid küsitud otse RTK-st TEA Tassalt. </t>
  </si>
  <si>
    <t>Meede</t>
  </si>
  <si>
    <t>Rahastatud projektide arv</t>
  </si>
  <si>
    <t>Rahastatud projektide maht (mln €)</t>
  </si>
  <si>
    <t>NS projektide maht (mln €)</t>
  </si>
  <si>
    <t>NS projektide osakaal</t>
  </si>
  <si>
    <t>IUT uurimisteemad*</t>
  </si>
  <si>
    <t>IUT tuumiktaristu toetus*</t>
  </si>
  <si>
    <t>PUT järeldoktori grant</t>
  </si>
  <si>
    <t>PUT otsingutoetus</t>
  </si>
  <si>
    <t>PUT rühmagrant</t>
  </si>
  <si>
    <t>PUT stardigrant</t>
  </si>
  <si>
    <t>Arendusgrant (EAG)</t>
  </si>
  <si>
    <t>Sihtgrant (COVSG)</t>
  </si>
  <si>
    <t>Riiklik programm: Eesti keel ja kultuur digiajastul (EKKD)</t>
  </si>
  <si>
    <t>Eesti keeletehnoloogia: Baastehnoloogiad ja -ressursid (EKTB)</t>
  </si>
  <si>
    <t>Eesti keeletehnoloogia: Keeletehnoloogia kasutuselevõtt lahendustes ja rakendustes (EKTR)</t>
  </si>
  <si>
    <t>Tabel 2. Ülevaade HTM haldusala riiklikest toetusmeetmetest toetatava TA tegevuse rahastamisest 2020. a ja nende seostest kasvuvaldkondadega</t>
  </si>
  <si>
    <t>HTM haldusala meetmetest toetatava TA tegevuse rahastamine nutika spetsialiseerumise kasvuvaldkondades</t>
  </si>
  <si>
    <t xml:space="preserve">Allikas: Eesti Teadusagentuur, Teadus- ja arendustegevuse seos nutika spetsialiseerumise kasvuvaldkondadega. 2020. aasta kokkuvõte. </t>
  </si>
  <si>
    <t>https://www.etag.ee/wp-content/uploads/2021/05/NS-ja-TA-seos-2020-raport_kodulehele_120521.pdf</t>
  </si>
  <si>
    <t>Dataset: Main Science and Technology Indicators</t>
  </si>
  <si>
    <t>MSTI Variables</t>
  </si>
  <si>
    <t>Business Enterprise researchers per thousand employment in industry</t>
  </si>
  <si>
    <t>Unit</t>
  </si>
  <si>
    <t>Per thousand</t>
  </si>
  <si>
    <t>Year</t>
  </si>
  <si>
    <t>Level of productivity, GDP per hour worked (USD, current prices, current PPPs)</t>
  </si>
  <si>
    <t>Tootlikkus (USD tunnis, ostujõu pariteedi alusel) vs. teadustöötajate arv tuhande tööstussektori töötaja kohta 2019. aastal (või viimasel olemasoleval aastal)</t>
  </si>
  <si>
    <t>Dataset: Level of GDP per capita and productivity</t>
  </si>
  <si>
    <t>Subject</t>
  </si>
  <si>
    <t>GDP per hour worked</t>
  </si>
  <si>
    <t>Measure</t>
  </si>
  <si>
    <t>USD, current prices, current PPPs</t>
  </si>
  <si>
    <t>US Dollar</t>
  </si>
  <si>
    <t>Time</t>
  </si>
  <si>
    <t>i</t>
  </si>
  <si>
    <t>Euro area (19 countries)</t>
  </si>
  <si>
    <t>G7</t>
  </si>
  <si>
    <t>ALGANDMED</t>
  </si>
  <si>
    <t>2019 või viimane olemasolev</t>
  </si>
  <si>
    <t>Tootlikkus (USD tunnis, ostujõu pariteedi alusel) 2019</t>
  </si>
  <si>
    <t>EL (al. 01.02.20)</t>
  </si>
  <si>
    <t>Allikas: OECD (Main Science and Technology Indicators Database, andmed viimati uuendatud märtsis 2019, andmed võetud 09.06.2021 ja OECD Productivity Database, andmed uuendatud mais 2021, võetud 09.06.2021)</t>
  </si>
  <si>
    <t>Total researchers per thousand total employment</t>
  </si>
  <si>
    <t>2002</t>
  </si>
  <si>
    <t>2003</t>
  </si>
  <si>
    <t>2004</t>
  </si>
  <si>
    <t>2005</t>
  </si>
  <si>
    <t>2006</t>
  </si>
  <si>
    <t>2007</t>
  </si>
  <si>
    <t xml:space="preserve">  Argentina</t>
  </si>
  <si>
    <t xml:space="preserve">  China (People's Republic of)</t>
  </si>
  <si>
    <t xml:space="preserve">  Romania</t>
  </si>
  <si>
    <t xml:space="preserve">  Russia</t>
  </si>
  <si>
    <t xml:space="preserve">  Singapore</t>
  </si>
  <si>
    <t xml:space="preserve">  Chinese Taipei</t>
  </si>
  <si>
    <t>Muutus 2011-2016 (%) (või viimane olemasolev aasta)</t>
  </si>
  <si>
    <t>Teadustöötajate arv tuhande töötaja kohta  2019 (või viimasel olemasoleval aastal)</t>
  </si>
  <si>
    <t>Singapur</t>
  </si>
  <si>
    <t>Suurenemine/vähenemine perioodil 2015-2019 (teadustöötaja võrra)</t>
  </si>
  <si>
    <t>Muutus 2015-2019 (%) (või viimane olemasolev aasta)</t>
  </si>
  <si>
    <t>Ettevõttesisesed kulutused</t>
  </si>
  <si>
    <t>Tegevusalad kokku</t>
  </si>
  <si>
    <t>Avalik haldus ja riigikaitse; kohustuslik sotsiaalkindlustus ja haridus</t>
  </si>
  <si>
    <t xml:space="preserve">  South Africa</t>
  </si>
  <si>
    <t>Viimane uuendus:</t>
  </si>
  <si>
    <t>New or significantly improved products</t>
  </si>
  <si>
    <t>New or significantly improved products that were new to the firm</t>
  </si>
  <si>
    <t>New or significantly improved products that were new to the market</t>
  </si>
  <si>
    <t>33- Turnover from new or significantly improved products</t>
  </si>
  <si>
    <t>As a percentage of total turnover within each group</t>
  </si>
  <si>
    <t>firm size</t>
  </si>
  <si>
    <t>economic sector</t>
  </si>
  <si>
    <t>R&amp;D status</t>
  </si>
  <si>
    <t>See specific notes</t>
  </si>
  <si>
    <t>SMEs</t>
  </si>
  <si>
    <t>Large</t>
  </si>
  <si>
    <t>Manufacturing</t>
  </si>
  <si>
    <t>Services</t>
  </si>
  <si>
    <t>R&amp;D</t>
  </si>
  <si>
    <t>No R&amp;D</t>
  </si>
  <si>
    <t>AUS</t>
  </si>
  <si>
    <t>AUT</t>
  </si>
  <si>
    <t>BEL</t>
  </si>
  <si>
    <t>CAN</t>
  </si>
  <si>
    <t>CHE</t>
  </si>
  <si>
    <t>CHL</t>
  </si>
  <si>
    <t>CZE</t>
  </si>
  <si>
    <t>DEU</t>
  </si>
  <si>
    <t>DNK</t>
  </si>
  <si>
    <t>ESP</t>
  </si>
  <si>
    <t>*</t>
  </si>
  <si>
    <t>EST</t>
  </si>
  <si>
    <t>FIN</t>
  </si>
  <si>
    <t>FRA</t>
  </si>
  <si>
    <t>GBR</t>
  </si>
  <si>
    <t>GRC</t>
  </si>
  <si>
    <t>HUN</t>
  </si>
  <si>
    <t>IRL</t>
  </si>
  <si>
    <t>ISL</t>
  </si>
  <si>
    <t>ITA</t>
  </si>
  <si>
    <t>JPN</t>
  </si>
  <si>
    <t>KOR</t>
  </si>
  <si>
    <t>LTU</t>
  </si>
  <si>
    <t>LUX</t>
  </si>
  <si>
    <t>LVA</t>
  </si>
  <si>
    <t>NLD</t>
  </si>
  <si>
    <t>NOR</t>
  </si>
  <si>
    <t>NZL</t>
  </si>
  <si>
    <t>POL</t>
  </si>
  <si>
    <t>PRT</t>
  </si>
  <si>
    <t>SVK</t>
  </si>
  <si>
    <t>SVN</t>
  </si>
  <si>
    <t>SWE</t>
  </si>
  <si>
    <t>TUR</t>
  </si>
  <si>
    <t>ARG_MANUF</t>
  </si>
  <si>
    <t>CHN</t>
  </si>
  <si>
    <t>COL_MANUF</t>
  </si>
  <si>
    <t>COL_SERV</t>
  </si>
  <si>
    <t>RUS</t>
  </si>
  <si>
    <t>Notes</t>
  </si>
  <si>
    <r>
      <rPr>
        <i/>
        <sz val="11"/>
        <rFont val="Calibri"/>
        <family val="2"/>
      </rPr>
      <t xml:space="preserve">SMEs = </t>
    </r>
    <r>
      <rPr>
        <sz val="11"/>
        <rFont val="Calibri"/>
        <family val="2"/>
      </rPr>
      <t xml:space="preserve">from 10 to 249 employees. </t>
    </r>
    <r>
      <rPr>
        <i/>
        <sz val="11"/>
        <rFont val="Calibri"/>
        <family val="2"/>
      </rPr>
      <t>Large =</t>
    </r>
    <r>
      <rPr>
        <sz val="11"/>
        <rFont val="Calibri"/>
        <family val="2"/>
      </rPr>
      <t xml:space="preserve"> 250 employees or more.</t>
    </r>
  </si>
  <si>
    <r>
      <t xml:space="preserve">For </t>
    </r>
    <r>
      <rPr>
        <b/>
        <sz val="10"/>
        <rFont val="Arial"/>
        <family val="2"/>
      </rPr>
      <t>Argentina</t>
    </r>
    <r>
      <rPr>
        <sz val="10"/>
        <rFont val="Arial"/>
        <family val="2"/>
      </rPr>
      <t>, SMEs refer to firms with 10-99 employees and Large refers to firms with 100-250 employees.</t>
    </r>
  </si>
  <si>
    <r>
      <t xml:space="preserve">For </t>
    </r>
    <r>
      <rPr>
        <b/>
        <sz val="10"/>
        <rFont val="Arial"/>
        <family val="2"/>
      </rPr>
      <t>Colombia</t>
    </r>
    <r>
      <rPr>
        <sz val="10"/>
        <rFont val="Arial"/>
        <family val="2"/>
      </rPr>
      <t>'s service sector (COL_SERV), SMEs refer to firms with 100-249 employees.</t>
    </r>
  </si>
  <si>
    <r>
      <t xml:space="preserve">For </t>
    </r>
    <r>
      <rPr>
        <b/>
        <sz val="10"/>
        <rFont val="Arial"/>
        <family val="2"/>
      </rPr>
      <t>Spain</t>
    </r>
    <r>
      <rPr>
        <sz val="10"/>
        <rFont val="Arial"/>
        <family val="2"/>
      </rPr>
      <t>, R&amp;D status refers to 2016 only.</t>
    </r>
  </si>
  <si>
    <t>Euroopa riiigid CIS uuring 2014-2016; teised mingitest teistest uuringutest.</t>
  </si>
  <si>
    <t>European Innovation Scoreboard</t>
  </si>
  <si>
    <t>Innovative sales share</t>
  </si>
  <si>
    <t>Value</t>
  </si>
  <si>
    <t>SK - Slovakia</t>
  </si>
  <si>
    <t>CH - Switzerland</t>
  </si>
  <si>
    <t>ES - Spain</t>
  </si>
  <si>
    <t>IE - Ireland</t>
  </si>
  <si>
    <t>EL - Greece</t>
  </si>
  <si>
    <t>BE - Belgium</t>
  </si>
  <si>
    <t>UK - United Kingdom</t>
  </si>
  <si>
    <t>LT - Lithuania</t>
  </si>
  <si>
    <t>DE - Germany</t>
  </si>
  <si>
    <t>CZ - Czechia</t>
  </si>
  <si>
    <t>AT - Austria</t>
  </si>
  <si>
    <t>IT - Italy</t>
  </si>
  <si>
    <t>CY - Cyprus</t>
  </si>
  <si>
    <t>IL - Israel</t>
  </si>
  <si>
    <t>RS - Serbia</t>
  </si>
  <si>
    <t>FI - Finland</t>
  </si>
  <si>
    <t>EE - Estonia</t>
  </si>
  <si>
    <t>TR - Turkey</t>
  </si>
  <si>
    <t>NL - Netherlands</t>
  </si>
  <si>
    <t>FR - France</t>
  </si>
  <si>
    <t>PT - Portugal</t>
  </si>
  <si>
    <t>SE - Sweden</t>
  </si>
  <si>
    <t>SI - Slovenia</t>
  </si>
  <si>
    <t>MT - Malta</t>
  </si>
  <si>
    <t>HR - Croatia</t>
  </si>
  <si>
    <t>LV - Latvia</t>
  </si>
  <si>
    <t>HU - Hungary</t>
  </si>
  <si>
    <t>NO - Norway</t>
  </si>
  <si>
    <t>ME - Montenegro</t>
  </si>
  <si>
    <t>PL - Poland</t>
  </si>
  <si>
    <t>IS - Iceland</t>
  </si>
  <si>
    <t>BG - Bulgaria</t>
  </si>
  <si>
    <t>DK - Denmark</t>
  </si>
  <si>
    <t>UA - Ukraine</t>
  </si>
  <si>
    <t>LU - Luxembourg</t>
  </si>
  <si>
    <t>RO - Romania</t>
  </si>
  <si>
    <t>MK - North Macedonia</t>
  </si>
  <si>
    <t>Innovative sales share 2019</t>
  </si>
  <si>
    <t>Zone</t>
  </si>
  <si>
    <t>Indicator</t>
  </si>
  <si>
    <t>Summa kogusummast Value</t>
  </si>
  <si>
    <t>Veerusildid</t>
  </si>
  <si>
    <t>Reasildid</t>
  </si>
  <si>
    <t>EE0</t>
  </si>
  <si>
    <t>Scoreboardi andmebaasist annab teha ka sellise väljavõtte Eesti aegrea kohta.</t>
  </si>
  <si>
    <t>Nutika spetsialiseerumise kasvuniššide lisandväärtus töötaja kohta 2016 vs 2012</t>
  </si>
  <si>
    <t>Kasvunišš</t>
  </si>
  <si>
    <t>Andmeanalüüs ja infohaldus</t>
  </si>
  <si>
    <t>Infoturve ja küberkaitse</t>
  </si>
  <si>
    <t>Tootmise automatiseerimine, robootika, sardsüsteemid</t>
  </si>
  <si>
    <t>Vahendid ja metoodikad tarkvaraarenduses</t>
  </si>
  <si>
    <t>E-tervis</t>
  </si>
  <si>
    <t>Punane biotehnoloogia</t>
  </si>
  <si>
    <t>Energia- ja ressursitõhusus ehitusel ja ehitistes</t>
  </si>
  <si>
    <t>Puidu väärindamine: puit ehituses</t>
  </si>
  <si>
    <t>Nano- ja pinnakattetehnoloogiad</t>
  </si>
  <si>
    <t>Maavarade väärindamine: põlevkivi keemiatööstuses</t>
  </si>
  <si>
    <t>Toidutoorme väärindamine: tervist toetav toit</t>
  </si>
  <si>
    <t>Allikas: Espenberg, S., Nõmmela, K., Karo, E., Juuse, E., Lees, K., Sepp, V., Vahaste-Pruul, S., Romanainen, J. (2018). Kasvualade edenemise uuring. Tehniline lisa: kasvuniššide ettevõtluse majanduslik areng. Tartu Ülikool, Tallinna Tehnikaülikool ja Technopolis Group Eesti OÜ.</t>
  </si>
  <si>
    <t>https://www.mkm.ee/sites/default/files/kasvualade_edenemise_uuring_tehniline_lisa.pdf</t>
  </si>
  <si>
    <t>Lisandväärtus töötaja kohta (eurot)</t>
  </si>
  <si>
    <t>Lisandväärtus töötaja kohta (tuh eurot)</t>
  </si>
  <si>
    <t>2006/07</t>
  </si>
  <si>
    <t>2007/08</t>
  </si>
  <si>
    <t>2008/09</t>
  </si>
  <si>
    <t>2009/10</t>
  </si>
  <si>
    <t>2010/11</t>
  </si>
  <si>
    <t>2011/12</t>
  </si>
  <si>
    <t>2012/13</t>
  </si>
  <si>
    <t>2013/14</t>
  </si>
  <si>
    <t>2014/15</t>
  </si>
  <si>
    <t>2015/16</t>
  </si>
  <si>
    <t>2016/17</t>
  </si>
  <si>
    <t>2017/18</t>
  </si>
  <si>
    <t>2018/19</t>
  </si>
  <si>
    <t>2019/20</t>
  </si>
  <si>
    <t>2020/21</t>
  </si>
  <si>
    <t>Üldkokkuvõte</t>
  </si>
  <si>
    <t>Haridus</t>
  </si>
  <si>
    <t>Humanitaaria ja kunstid</t>
  </si>
  <si>
    <t>Sotsiaalteadused, ajakirjandus ja teave</t>
  </si>
  <si>
    <t>2005/06</t>
  </si>
  <si>
    <t>Kokku 2006/07-2019/20</t>
  </si>
  <si>
    <t>Ärindus, haldus ja õigus</t>
  </si>
  <si>
    <t>Loodusteadused, matemaatika ja statistika</t>
  </si>
  <si>
    <t>Informatsiooni- ja kommunikatsioonitehnoloogiad</t>
  </si>
  <si>
    <t>Tehnika, tootmine ja ehitus</t>
  </si>
  <si>
    <t>Põllumajandus, metsandus, kalandus ja veterinaaria</t>
  </si>
  <si>
    <t>Tervis ja heaolu</t>
  </si>
  <si>
    <t>Teenindus</t>
  </si>
  <si>
    <t>IKT</t>
  </si>
  <si>
    <t>Allikas: EHIS, ETAgi arvutused.</t>
  </si>
  <si>
    <t>Kuni 25</t>
  </si>
  <si>
    <t>25-29</t>
  </si>
  <si>
    <t>30-34</t>
  </si>
  <si>
    <t>35-39</t>
  </si>
  <si>
    <t>40-44</t>
  </si>
  <si>
    <t>45+</t>
  </si>
  <si>
    <t>2004/05</t>
  </si>
  <si>
    <t>Õppevaldkond</t>
  </si>
  <si>
    <t>Kokku kõik õppevaldkonnad</t>
  </si>
  <si>
    <t>Õppevaldkond/õppeaasta</t>
  </si>
  <si>
    <t>Õppeaasta</t>
  </si>
  <si>
    <t xml:space="preserve">Doktoriõppe lõpetanute jagunemine sooliselt õppeaastatel 2005/06–2019/20 </t>
  </si>
  <si>
    <t>Doktoriõppe lõpetanute jagunemine sooliselt õppeaastatel 2005/06–2019/20 teadusvaldkondade kaupa</t>
  </si>
  <si>
    <t>Naised</t>
  </si>
  <si>
    <t>Mehed</t>
  </si>
  <si>
    <t>Doktoriõppesse vastuvõetute jagunemine vanusegruppidesse õppeaastatel 2006/07–2020/21</t>
  </si>
  <si>
    <t>Doktoriõppesse vastuvõetute jagunemine vanusegruppidesse õppeaastatel 2006/07–2020/21 õppevaldkondade kaupa</t>
  </si>
  <si>
    <t>Doktoriõppesse vastuvõetute jagunemine vanusegruppidesse õppeaastatel 2006/07–2020/21 õppevaldkondade kaupa (detailselt)</t>
  </si>
  <si>
    <t>Kokku 2006/07-2020/21</t>
  </si>
  <si>
    <t>Kuni 29</t>
  </si>
  <si>
    <t>Naine</t>
  </si>
  <si>
    <t>Mees</t>
  </si>
  <si>
    <t>Naine (%)</t>
  </si>
  <si>
    <t>Mees (%)</t>
  </si>
  <si>
    <t>Doktoriõppe lõpetanute jagunemine sooliselt õppeaastatel 2006/07–2019/20 õppevaldkondade kaupa</t>
  </si>
  <si>
    <t>Naiste osakaal doktoriõppe lõpetanutest õppevaldkondade lõikes (%)</t>
  </si>
  <si>
    <t>…</t>
  </si>
  <si>
    <t>Legend:</t>
  </si>
  <si>
    <t>Muutused teadlaste (täistööaja ekvivalentides) koguarvus teadusvaldkondade kaupa valitud OECD riikides (aastail 2000–2020, kui võimalik)</t>
  </si>
  <si>
    <t>Kasumitaotluseta institutsionaalsed sektorid kokku</t>
  </si>
  <si>
    <t>Kõrgharidussektor</t>
  </si>
  <si>
    <t>Riiklik sektor</t>
  </si>
  <si>
    <t>Kasumitaotluseta erasektor</t>
  </si>
  <si>
    <t>Ettevõtlussektor</t>
  </si>
  <si>
    <t>Avalik sektor</t>
  </si>
  <si>
    <t>Erasektor</t>
  </si>
  <si>
    <t>Elanike arv</t>
  </si>
  <si>
    <t>Elanike arv, tuhat</t>
  </si>
  <si>
    <t>Teadlasi (täistöökohti) 1000 elaniku kohta (avalik ja erasektor kokku)</t>
  </si>
  <si>
    <t>Avalikus sektoris töötavaid teadlasi (täistöökohti) 1000 elaniku kohta</t>
  </si>
  <si>
    <t>Erasektoris töötavaid teadlasi (täistöökohti) 1000 elaniku kohta</t>
  </si>
  <si>
    <t>NB! Vaadatakse vaid teadlasi ja insenere (TTE-d).</t>
  </si>
  <si>
    <t>Erasektori teadlaste täistöökohtade osakaal (%)</t>
  </si>
  <si>
    <t>Loodusteadused</t>
  </si>
  <si>
    <t>Tehnikateadused</t>
  </si>
  <si>
    <t>Arstiteadus</t>
  </si>
  <si>
    <t>Põllumajandusteadused</t>
  </si>
  <si>
    <t>Humanitaarteadused</t>
  </si>
  <si>
    <t>Ettevõtlussektori teadlaste täistöökohtade osakaal (%)</t>
  </si>
  <si>
    <t>Avalik sektor (st kasumitaotluseta sektorid kokku - kasumitaotluseta erasektor)</t>
  </si>
  <si>
    <t>Full time equivalent</t>
  </si>
  <si>
    <t>China (People's Republic of)</t>
  </si>
  <si>
    <t>Hiina Rahvavabariik</t>
  </si>
  <si>
    <t>Dataset: R&amp;D personel by sector and major field of R&amp;D (FORD)</t>
  </si>
  <si>
    <t xml:space="preserve">    Natural sciences</t>
  </si>
  <si>
    <t xml:space="preserve">    Engineering and technology</t>
  </si>
  <si>
    <t xml:space="preserve">    Medical and health sciences</t>
  </si>
  <si>
    <t xml:space="preserve">    Agricultural and veterinary sciences</t>
  </si>
  <si>
    <t xml:space="preserve">    Social sciences</t>
  </si>
  <si>
    <t xml:space="preserve">    Humanities and the arts</t>
  </si>
  <si>
    <t>TOTAL</t>
  </si>
  <si>
    <t>Allikas: OECD (Research and Development Statistics, viimati uuendatud märtsis 2021, alla tõmmatud 19.06.2021)</t>
  </si>
  <si>
    <t>Full time eqiuvalent</t>
  </si>
  <si>
    <t>Allikas: Statistikaamet (tabel TD01, viimati uuendatud 26.06.21 ja tabel RV021, viimati uuendatud 12.05.2021, andmed võetud 26.06.21)</t>
  </si>
  <si>
    <t>Nooremteadur</t>
  </si>
  <si>
    <t>Professor, R3</t>
  </si>
  <si>
    <t>Professor, R4</t>
  </si>
  <si>
    <t>Professor</t>
  </si>
  <si>
    <t>Dotsent</t>
  </si>
  <si>
    <t>Juhtivteadur</t>
  </si>
  <si>
    <t>Vanemteadur</t>
  </si>
  <si>
    <t>Teadur</t>
  </si>
  <si>
    <t>1996</t>
  </si>
  <si>
    <t>1997</t>
  </si>
  <si>
    <t>1998</t>
  </si>
  <si>
    <t>1999</t>
  </si>
  <si>
    <t>2000</t>
  </si>
  <si>
    <t>2001</t>
  </si>
  <si>
    <t>Data extracted on 28/06/2021 15:04:39 from [ESTAT]</t>
  </si>
  <si>
    <t>22/06/2021 23:00</t>
  </si>
  <si>
    <t>Allikas: Eurostat (viimati uuendatud 17.10.18, andmed võetud 19.10.18)</t>
  </si>
  <si>
    <t>SKP tase võrreldes Euroopa Liidu (27) keskmisega aastatel 2009–2020, kus Euroopa Liit (27; alates 2020) = 100</t>
  </si>
  <si>
    <t>GERD as a percentage of GDP</t>
  </si>
  <si>
    <t>BERD as a percentage of GDP</t>
  </si>
  <si>
    <t>HERD as a percentage of GDP</t>
  </si>
  <si>
    <t>GOVERD as a percentage of GDP</t>
  </si>
  <si>
    <t>Data extracted on 13 Aug 2021 10:56 UTC (GMT) from OECD.Stat</t>
  </si>
  <si>
    <t>p:</t>
  </si>
  <si>
    <t>Provisional value</t>
  </si>
  <si>
    <t>e:</t>
  </si>
  <si>
    <t>Estimated value</t>
  </si>
  <si>
    <t>d:</t>
  </si>
  <si>
    <t>Definition differs</t>
  </si>
  <si>
    <t>b:</t>
  </si>
  <si>
    <t>Time series break</t>
  </si>
  <si>
    <t>Ettevõtete TA kulutuste osakaal (%) SKP-st</t>
  </si>
  <si>
    <t>Kõrgharidussektori TA kulutuste osakaal (%) SKP-st</t>
  </si>
  <si>
    <t>Valitsussektori TA kulutuste osakaal (%) SKP-st</t>
  </si>
  <si>
    <t>TA kulutuste osakaal SKP-st (%)</t>
  </si>
  <si>
    <t>EL (27 riiki)</t>
  </si>
  <si>
    <t>Hispaania</t>
  </si>
  <si>
    <t>Teadus- ja arenduskulutuste osakaal SKP-st 2019. aastal</t>
  </si>
  <si>
    <t>Erasektori TA kulutuste osakaal SKP-st (%)</t>
  </si>
  <si>
    <t>Avaliku sektori TA kulutuste osakaal SKP-st (%)</t>
  </si>
  <si>
    <t>Hiina (Taipei)</t>
  </si>
  <si>
    <r>
      <rPr>
        <b/>
        <sz val="11"/>
        <color rgb="FFFF0000"/>
        <rFont val="Arial"/>
        <family val="2"/>
      </rPr>
      <t>Figure 5.1-5</t>
    </r>
    <r>
      <rPr>
        <b/>
        <sz val="11"/>
        <rFont val="Arial"/>
        <family val="2"/>
      </rPr>
      <t xml:space="preserve"> Situation of each Member State with regard to its R&amp;D intensity target</t>
    </r>
    <r>
      <rPr>
        <b/>
        <vertAlign val="superscript"/>
        <sz val="11"/>
        <rFont val="Arial"/>
        <family val="2"/>
      </rPr>
      <t>(6)(8)</t>
    </r>
  </si>
  <si>
    <t xml:space="preserve"> </t>
  </si>
  <si>
    <t>R&amp;D intensity</t>
  </si>
  <si>
    <t>target</t>
  </si>
  <si>
    <t>compound</t>
  </si>
  <si>
    <t>annual</t>
  </si>
  <si>
    <t>growth (%)</t>
  </si>
  <si>
    <r>
      <t>2000-2018</t>
    </r>
    <r>
      <rPr>
        <b/>
        <vertAlign val="superscript"/>
        <sz val="10"/>
        <color indexed="8"/>
        <rFont val="Calibri"/>
        <family val="2"/>
        <scheme val="minor"/>
      </rPr>
      <t>(1)</t>
    </r>
  </si>
  <si>
    <t>2010-2018</t>
  </si>
  <si>
    <t>required to meet</t>
  </si>
  <si>
    <t>the 2020 target</t>
  </si>
  <si>
    <r>
      <t>2018-2020</t>
    </r>
    <r>
      <rPr>
        <b/>
        <vertAlign val="superscript"/>
        <sz val="10"/>
        <color indexed="8"/>
        <rFont val="Calibri"/>
        <family val="2"/>
        <scheme val="minor"/>
      </rPr>
      <t xml:space="preserve">  </t>
    </r>
  </si>
  <si>
    <r>
      <t xml:space="preserve">: </t>
    </r>
    <r>
      <rPr>
        <vertAlign val="superscript"/>
        <sz val="10"/>
        <rFont val="Calibri"/>
        <family val="2"/>
        <scheme val="minor"/>
      </rPr>
      <t>(2)</t>
    </r>
  </si>
  <si>
    <t>Target reached</t>
  </si>
  <si>
    <r>
      <t>2.00</t>
    </r>
    <r>
      <rPr>
        <i/>
        <vertAlign val="superscript"/>
        <sz val="10"/>
        <rFont val="Calibri"/>
        <family val="2"/>
        <scheme val="minor"/>
      </rPr>
      <t>(3)</t>
    </r>
  </si>
  <si>
    <r>
      <t>2.30 - 2.60</t>
    </r>
    <r>
      <rPr>
        <i/>
        <vertAlign val="superscript"/>
        <sz val="10"/>
        <rFont val="Calibri"/>
        <family val="2"/>
        <scheme val="minor"/>
      </rPr>
      <t>(4)</t>
    </r>
  </si>
  <si>
    <r>
      <t>2.70 - 3.30</t>
    </r>
    <r>
      <rPr>
        <i/>
        <vertAlign val="superscript"/>
        <sz val="10"/>
        <rFont val="Calibri"/>
        <family val="2"/>
        <scheme val="minor"/>
      </rPr>
      <t>(5)</t>
    </r>
  </si>
  <si>
    <t>Science, Research and Innovation performance of the EU 2020</t>
  </si>
  <si>
    <r>
      <rPr>
        <i/>
        <sz val="9"/>
        <color theme="1"/>
        <rFont val="Arial"/>
        <family val="2"/>
      </rPr>
      <t>Source:</t>
    </r>
    <r>
      <rPr>
        <sz val="9"/>
        <color theme="1"/>
        <rFont val="Arial"/>
        <family val="2"/>
      </rPr>
      <t xml:space="preserve"> DG Research and Innovation, Chief Economist - R&amp;I Strategy &amp; Foresight Unit based on Eurostat (online data code: rd_e_gerdtot and t2020_20)</t>
    </r>
  </si>
  <si>
    <r>
      <rPr>
        <i/>
        <sz val="9"/>
        <color theme="1"/>
        <rFont val="Arial"/>
        <family val="2"/>
      </rPr>
      <t xml:space="preserve">Notes: </t>
    </r>
    <r>
      <rPr>
        <vertAlign val="superscript"/>
        <sz val="9"/>
        <color theme="1"/>
        <rFont val="Arial"/>
        <family val="2"/>
      </rPr>
      <t>(1)</t>
    </r>
    <r>
      <rPr>
        <sz val="9"/>
        <color theme="1"/>
        <rFont val="Arial"/>
        <family val="2"/>
      </rPr>
      <t xml:space="preserve">HR: 2002-2017; EL, LU, SE: 2003-2017; MT: 2004-2017. </t>
    </r>
    <r>
      <rPr>
        <vertAlign val="superscript"/>
        <sz val="9"/>
        <color theme="1"/>
        <rFont val="Arial"/>
        <family val="2"/>
      </rPr>
      <t>(2)</t>
    </r>
    <r>
      <rPr>
        <sz val="9"/>
        <color theme="1"/>
        <rFont val="Arial"/>
        <family val="2"/>
      </rPr>
      <t xml:space="preserve">CZ: A target (of 1.0%) is available only for the public sector. </t>
    </r>
    <r>
      <rPr>
        <vertAlign val="superscript"/>
        <sz val="9"/>
        <color theme="1"/>
        <rFont val="Arial"/>
        <family val="2"/>
      </rPr>
      <t>(3)</t>
    </r>
    <r>
      <rPr>
        <sz val="9"/>
        <color theme="1"/>
        <rFont val="Arial"/>
        <family val="2"/>
      </rPr>
      <t xml:space="preserve">IE: The national target of 2.5% of GNP has </t>
    </r>
  </si>
  <si>
    <r>
      <t>been estimated to equal 2.0% of GDP.</t>
    </r>
    <r>
      <rPr>
        <vertAlign val="superscript"/>
        <sz val="9"/>
        <color theme="1"/>
        <rFont val="Arial"/>
        <family val="2"/>
      </rPr>
      <t xml:space="preserve">  (4)</t>
    </r>
    <r>
      <rPr>
        <sz val="9"/>
        <color theme="1"/>
        <rFont val="Arial"/>
        <family val="2"/>
      </rPr>
      <t>LU: A 2020 target of 2.45% was assumed.</t>
    </r>
    <r>
      <rPr>
        <vertAlign val="superscript"/>
        <sz val="9"/>
        <color theme="1"/>
        <rFont val="Arial"/>
        <family val="2"/>
      </rPr>
      <t xml:space="preserve"> (5)</t>
    </r>
    <r>
      <rPr>
        <sz val="9"/>
        <color theme="1"/>
        <rFont val="Arial"/>
        <family val="2"/>
      </rPr>
      <t xml:space="preserve">PT: A 2020 target of 3.0% was assumed. </t>
    </r>
  </si>
  <si>
    <r>
      <rPr>
        <vertAlign val="superscript"/>
        <sz val="9"/>
        <color theme="1"/>
        <rFont val="Arial"/>
        <family val="2"/>
      </rPr>
      <t>(6)</t>
    </r>
    <r>
      <rPr>
        <sz val="9"/>
        <color theme="1"/>
        <rFont val="Arial"/>
        <family val="2"/>
      </rPr>
      <t>DK, EL, FR, IT, LU, HU, NL, PT, RO, SI, SE: Breaks in series occur between 2000 and 2018; when there is a break in series</t>
    </r>
  </si>
  <si>
    <t xml:space="preserve">the growth calculation takes into account annual growth before the break in series and annual growth after the break in series. </t>
  </si>
  <si>
    <r>
      <rPr>
        <vertAlign val="superscript"/>
        <sz val="9"/>
        <color theme="1"/>
        <rFont val="Arial"/>
        <family val="2"/>
      </rPr>
      <t>(7)</t>
    </r>
    <r>
      <rPr>
        <sz val="9"/>
        <color theme="1"/>
        <rFont val="Arial"/>
        <family val="2"/>
      </rPr>
      <t xml:space="preserve">DE: new 2025 target of 3.5%. CZ: new 2030 target of 3.0%  </t>
    </r>
    <r>
      <rPr>
        <vertAlign val="superscript"/>
        <sz val="9"/>
        <color theme="1"/>
        <rFont val="Arial"/>
        <family val="2"/>
      </rPr>
      <t>(8)</t>
    </r>
    <r>
      <rPr>
        <sz val="9"/>
        <color theme="1"/>
        <rFont val="Arial"/>
        <family val="2"/>
      </rPr>
      <t>Values in italics are estimated or provisional.</t>
    </r>
  </si>
  <si>
    <t>RjaD intensity target 2020</t>
  </si>
  <si>
    <t>2020. aasta eesmärk</t>
  </si>
  <si>
    <t>Czechia(7)</t>
  </si>
  <si>
    <t>Germany(7)</t>
  </si>
  <si>
    <t>assumed</t>
  </si>
  <si>
    <t>National Currency</t>
  </si>
  <si>
    <t>ALGANDMED, TÄIENDAVAD ANDMED</t>
  </si>
  <si>
    <t>Baasfinantseerimine</t>
  </si>
  <si>
    <t>mln EUR</t>
  </si>
  <si>
    <t>Uurimistoetused</t>
  </si>
  <si>
    <t>ETF</t>
  </si>
  <si>
    <t>SF</t>
  </si>
  <si>
    <t>IUT</t>
  </si>
  <si>
    <t>PUTJD</t>
  </si>
  <si>
    <t>PRG</t>
  </si>
  <si>
    <t>PSG</t>
  </si>
  <si>
    <t>EAG</t>
  </si>
  <si>
    <t>1.6.a riikide võrdlus konkurentsi põhised vs muu</t>
  </si>
  <si>
    <t>AVALIK SEKTOR</t>
  </si>
  <si>
    <t>ERASEKTOR</t>
  </si>
  <si>
    <t>VÄLISMAISED ALLIKAD</t>
  </si>
  <si>
    <t>Kulutused</t>
  </si>
  <si>
    <t>Allikas: OECD (Main Science and Technology Indicators Database, viimati uuendatud märtsis 2021, alla tõmmatud 19.08.2021)</t>
  </si>
  <si>
    <t>Basic research expenditure as a percentage of GDP (percentage)</t>
  </si>
  <si>
    <t>Lõuna-Aafrika Vabariik</t>
  </si>
  <si>
    <t>Alusuuringutele tehtud kulutuste osakaal SKP-st (%) (Tea andmetest ka saab)</t>
  </si>
  <si>
    <t>TD051: KULUTUSED TEADUS- JA ARENDUSTEGEVUSE LIIGITI | Näitaja, Aasta ning Institutsionaalne sektor</t>
  </si>
  <si>
    <t>Alusuuringutele tehtud kulutused</t>
  </si>
  <si>
    <t>tuhat eurot</t>
  </si>
  <si>
    <t xml:space="preserve">Alusuuringute osakaal avaliku sektori TA kulutustes </t>
  </si>
  <si>
    <t xml:space="preserve">Alusuuringute osakaal erasektori TA kulutustes </t>
  </si>
  <si>
    <t>TÄIENDAVAD ANDMED</t>
  </si>
  <si>
    <t>TD025: ETTEVÕTTE KULUTUSED TEADUS- JA ARENDUSTEGEVUSELE ETTEVÕTLUSSEKTORIS | Tegevusala (EMTAK 2008), Rahastaja, Aasta ning Näitaja</t>
  </si>
  <si>
    <t>Ettevõtted</t>
  </si>
  <si>
    <t>Välismaa allikad</t>
  </si>
  <si>
    <t>Mõõtühik: protsenti
. Andmete avaldamist ei võimalda andmekaitse põhimõte.
Ümardamise tõttu võivad väärtuste koondandmed erineda liidetavate väärtuste summast.</t>
  </si>
  <si>
    <t>Viimane uuendus</t>
  </si>
  <si>
    <t>Sektorid kokku</t>
  </si>
  <si>
    <t>Kasumitaotluseta organisatsioonid</t>
  </si>
  <si>
    <t>TD024: ETTEVÕTTE KULUTUSED TEADUS- JA ARENDUSTEGEVUSELE ETTEVÕTLUSSEKTORIS | Tegevusala (EMTAK 2008), Näitaja ning Aasta</t>
  </si>
  <si>
    <t>Mõõtühik: tuhat eurot
. Andmete avaldamist ei võimalda andmekaitse põhimõte.
Ümardamise tõttu võivad väärtuste koondandmed erineda liidetavate väärtuste summast.
Kuni 2011. aastani on andmed eurodesse ümber arvutatud koondandmete baasil (1 euro = 15,6466 Eesti krooni).</t>
  </si>
  <si>
    <t>Rahastaja</t>
  </si>
  <si>
    <t>Ettevõtete TA kulutused rahastaja järgi:</t>
  </si>
  <si>
    <t>Eesti TA kulutuste jagunemine rahastaja järgi:</t>
  </si>
  <si>
    <t>TD078: KULUTUSED TEADUS- JA ARENDUSTEGEVUSELE KASUMITAOTLUSETA INSTITUTSIONAALSETES SEKTORITES | Institutsionaalne sektor, Rahastaja ning Aasta</t>
  </si>
  <si>
    <t>Mõõtühik: tuhat eurot
2019. aasta andmed on korrigeeritud 02.12.2020.
Kuni 2011. aastani on andmed eurodesse ümber arvutatud koondandmete baasil (1 euro = 15,6466 Eesti krooni).</t>
  </si>
  <si>
    <t>20210628 08:00</t>
  </si>
  <si>
    <t>Avalik sektor (sh tõukefondid)</t>
  </si>
  <si>
    <t>Allikas: Statistikaamet (tabelid TD024, TD025, TD078, andmed seisuga 02.12.2020 ja 28.06.2021); ETAg-i arvutused</t>
  </si>
  <si>
    <t>A) ETTEVÕTLUSSEKTORI RAHASTAMINE (kahe tabeli kombineerimne - ühest summad, teisest protsentuaalne jagunemine; OECD RDS-is ka BERD-i jagunemine summades, ent seal kuni 2017ndani)</t>
  </si>
  <si>
    <t>B) KASUMITAOTLUSETA SEKTORITE TA KULUTUSTE JAGUNEMINE RAHASTAJA JÄRGI</t>
  </si>
  <si>
    <t>TA kulud kokku</t>
  </si>
  <si>
    <t>Erasektori raha avalikule sektorile (st rahastajad ettevõtted+kasumitaotluseta erasektor ja kulutajad riik+kõrgharidussektori)</t>
  </si>
  <si>
    <t>Avalik sektor kokku</t>
  </si>
  <si>
    <t>Field of R&amp;D</t>
  </si>
  <si>
    <t xml:space="preserve">  Natural sciences</t>
  </si>
  <si>
    <t xml:space="preserve">  Engineering and technology</t>
  </si>
  <si>
    <t xml:space="preserve">  Medical and health sciences</t>
  </si>
  <si>
    <t xml:space="preserve">  Agricultural and veterinary sciences</t>
  </si>
  <si>
    <t xml:space="preserve">  Social sciences</t>
  </si>
  <si>
    <t xml:space="preserve">  Humanities and the arts</t>
  </si>
  <si>
    <t xml:space="preserve">  Capital expenditure not elsewhere recorded</t>
  </si>
  <si>
    <t>Sector</t>
  </si>
  <si>
    <t>Government</t>
  </si>
  <si>
    <t>Higher education</t>
  </si>
  <si>
    <t>2018 (või viimane olemasolev aasta)</t>
  </si>
  <si>
    <t>Avaliku sektori TA kulud kokku (2018 või selle puudumisel 2017)</t>
  </si>
  <si>
    <t>Natural sciences</t>
  </si>
  <si>
    <t>Engineering and technology</t>
  </si>
  <si>
    <t>Medical and health sciences</t>
  </si>
  <si>
    <t>Social sciences</t>
  </si>
  <si>
    <t>Sotsaalteadused</t>
  </si>
  <si>
    <t>Avaliku sektori TA kulud (kohalikus valuutas, mln)</t>
  </si>
  <si>
    <t>million national currency</t>
  </si>
  <si>
    <t>Teadusvaldkondade osakaalud (%) avaliku sektori TA kulutustes (viimane kättesaadav aasta, 2018 või 2017)</t>
  </si>
  <si>
    <t>Avaliku sektori TA kulude jaotus teadusvaldkonniti (%)</t>
  </si>
  <si>
    <t>Allikas: OECD (Research and Development Statistics, viimati uuendatud 24.08.2021, alla tõmmatud 24.08.2021)</t>
  </si>
  <si>
    <t>kokku</t>
  </si>
  <si>
    <t>Eligible Proposals</t>
  </si>
  <si>
    <t>Retained Proposals</t>
  </si>
  <si>
    <t>Success Rates</t>
  </si>
  <si>
    <t>Applications in Eligible Proposals from a Country</t>
  </si>
  <si>
    <t>EU Financial Contribution in Eligible Proposals to Applications from a Country</t>
  </si>
  <si>
    <t>Applications in Retained Proposals from a Country</t>
  </si>
  <si>
    <t>EU Financial Contribution in Retained Proposals to Applications from a Country</t>
  </si>
  <si>
    <t>Applications from a Country</t>
  </si>
  <si>
    <t>EU Financial Contribution to Applications from a Country</t>
  </si>
  <si>
    <t>(euro)</t>
  </si>
  <si>
    <t>%</t>
  </si>
  <si>
    <t>TOTAL MEMBERS</t>
  </si>
  <si>
    <t>EU28</t>
  </si>
  <si>
    <t>EL28</t>
  </si>
  <si>
    <t>EU13</t>
  </si>
  <si>
    <t>EL13</t>
  </si>
  <si>
    <t>EU15</t>
  </si>
  <si>
    <t>EL15</t>
  </si>
  <si>
    <t>2021</t>
  </si>
  <si>
    <t>Population (1. jaanuar 2021)</t>
  </si>
  <si>
    <t>OLD</t>
  </si>
  <si>
    <t>NEW</t>
  </si>
  <si>
    <t>riik</t>
  </si>
  <si>
    <t>uus-vana</t>
  </si>
  <si>
    <t>Summa kogusummast Population (1. jaanuar 2021)</t>
  </si>
  <si>
    <t>status</t>
  </si>
  <si>
    <t>EUR per capita</t>
  </si>
  <si>
    <t>summa</t>
  </si>
  <si>
    <t>Summa kogusummast summa</t>
  </si>
  <si>
    <t>Saadud rahastus per capita võrreldes EL28 keskmisega (EL28=100%)</t>
  </si>
  <si>
    <t>SKP (2020)</t>
  </si>
  <si>
    <t>Summa kogusummast SKP (2020)</t>
  </si>
  <si>
    <t>EUR per GDP</t>
  </si>
  <si>
    <t>Saadud rahastus SKP kohta võrreldes EL28 keskmisega (EL28=100%)</t>
  </si>
  <si>
    <t>SKP (2020) (million EUR)</t>
  </si>
  <si>
    <t>EUR</t>
  </si>
  <si>
    <t>Aasta</t>
  </si>
  <si>
    <t>Klassifikatsioon</t>
  </si>
  <si>
    <t>1.1.</t>
  </si>
  <si>
    <t>Publikatsioonide arv</t>
  </si>
  <si>
    <t>Naine 1.1.</t>
  </si>
  <si>
    <t>Naine 3.3.</t>
  </si>
  <si>
    <t>Mees 1.1.</t>
  </si>
  <si>
    <t>Mees 3.3.</t>
  </si>
  <si>
    <t>Väärtuse Kokku summa</t>
  </si>
  <si>
    <t>Publikatsioonide autoreid</t>
  </si>
  <si>
    <t>Projektidega seotud isikuid</t>
  </si>
  <si>
    <t>Tööstusomandite autoreid</t>
  </si>
  <si>
    <t>Doktoritööde juhendajaid</t>
  </si>
  <si>
    <t>Väärtuse Kokku summa3</t>
  </si>
  <si>
    <t>Publikatsioonide autoreid4</t>
  </si>
  <si>
    <t>Projektidega seotud isikuid5</t>
  </si>
  <si>
    <t>Tööstusomandite autoreid6</t>
  </si>
  <si>
    <t>Doktoritööde juhendajaid7</t>
  </si>
  <si>
    <t>Väärtuse Kokku summa4</t>
  </si>
  <si>
    <t>Publikatsioonide autoreid5</t>
  </si>
  <si>
    <t>Projektidega seotud isikuid6</t>
  </si>
  <si>
    <t>Tööstusomandite autoreid7</t>
  </si>
  <si>
    <t>Doktoritööde juhendajaid8</t>
  </si>
  <si>
    <t>Naised+mehed</t>
  </si>
  <si>
    <t>Publikatsioonide autoreid (mehed)</t>
  </si>
  <si>
    <t>Publikatsioonide autoreid (naised)</t>
  </si>
  <si>
    <t>1.1 ja 3.3 artikleid kokku (naised)</t>
  </si>
  <si>
    <t>1.1 ja 3.3 artikleid kokku (mehed)</t>
  </si>
  <si>
    <t>3.1.</t>
  </si>
  <si>
    <t>Keskmine publikatsioonide  (1.1  ja 3.1) arv aastas vähemalt ühe teadusartikli avaldanud teadlase kohta soo lõikes</t>
  </si>
  <si>
    <t>Allikas: ETIS, andmed seisuga 02.08.2021</t>
  </si>
  <si>
    <t>Keskmine publikatsioonide  (1.1  ja 3.1) arv aastas (naised)</t>
  </si>
  <si>
    <t>Keskmine publikatsioonide  (1.1  ja 3.1) arv aastas (mehed)</t>
  </si>
  <si>
    <t>Publikatsioonide autoreid ETISes</t>
  </si>
  <si>
    <t>Publikatsioonide arv ETISes</t>
  </si>
  <si>
    <t>Teadussilm -&gt; Publikatsioonid -&gt; Autorid -&gt; publikatsioone avaldanud autorite arv</t>
  </si>
  <si>
    <t>Publikatsioone avaldanud autorite arv ilmumisaastate lõikes</t>
  </si>
  <si>
    <t>Sugu</t>
  </si>
  <si>
    <t>Publikatsioonide autorite arv</t>
  </si>
  <si>
    <t>1.1 publikatsioonide arv</t>
  </si>
  <si>
    <t>Mitu publikatsiooni?</t>
  </si>
  <si>
    <t>Publitseerijate arv</t>
  </si>
  <si>
    <t>saaks leida keskmised nüüd</t>
  </si>
  <si>
    <t>Alla 25</t>
  </si>
  <si>
    <t>25-34</t>
  </si>
  <si>
    <t>35-44</t>
  </si>
  <si>
    <t>45-54</t>
  </si>
  <si>
    <t>55-64</t>
  </si>
  <si>
    <t>Publikatsioone avaldanute arv ETISes (naised+mehed)</t>
  </si>
  <si>
    <t>Publikatsioone avaldanute arv ETISes (naised)</t>
  </si>
  <si>
    <t>Publikatsioone avaldanute arv ETISes (mehed)</t>
  </si>
  <si>
    <t>Keskmine 1.1 publikatsioonide arv publitseerinud naiste kohta</t>
  </si>
  <si>
    <t>Keskmine 1.1 publikatsioonide arv publitseerinud meeste kohta</t>
  </si>
  <si>
    <t>Keskmine 3.1 publikatsioonide arv publitseerinud mehe kohta</t>
  </si>
  <si>
    <t>Keskmine 3.1 publikatsioonide arv publitseerinud naise kohta</t>
  </si>
  <si>
    <t>1.1</t>
  </si>
  <si>
    <t>3.1</t>
  </si>
  <si>
    <t>Allikas:</t>
  </si>
  <si>
    <t>Tehnika ja tehnoloogia</t>
  </si>
  <si>
    <t>Arsti- ja terviseteadused</t>
  </si>
  <si>
    <t>Eesti Kunstiakadeemia</t>
  </si>
  <si>
    <t>Eesti Maaülikool</t>
  </si>
  <si>
    <t>Eesti Muusika- ja Teatriakadeemia</t>
  </si>
  <si>
    <t>Estonian Business School</t>
  </si>
  <si>
    <t>Tallinna Tehnikaülikool</t>
  </si>
  <si>
    <t>Tallinna Ülikool</t>
  </si>
  <si>
    <t>Tartu Ülikool</t>
  </si>
  <si>
    <t>International University Audentes</t>
  </si>
  <si>
    <t>Andmed: Eesti hariduse infosüsteem (EHIS) õpetajate ja akadeemiliste töötajate alamregister 10.11.2020 seisuga</t>
  </si>
  <si>
    <t>Kes on õpetamisega seotud akadeemiline töötaja?</t>
  </si>
  <si>
    <t>Käesoleva selgitustaotluse statistika koondamisel vaadeldi ainult neid õpetaamisega seotud akadeemilisi töötajaid, kes töötavad järgmistel ametikohtadel:</t>
  </si>
  <si>
    <t>vanemteadur</t>
  </si>
  <si>
    <t>teadur</t>
  </si>
  <si>
    <t>nooremteadur</t>
  </si>
  <si>
    <t>õpetaja</t>
  </si>
  <si>
    <t>assistent</t>
  </si>
  <si>
    <t>lektor</t>
  </si>
  <si>
    <t>dotsent</t>
  </si>
  <si>
    <t>professor</t>
  </si>
  <si>
    <t>Nimetatud ametikohad kuuluvad järgmiste kõrgkoolide koosseisu:</t>
  </si>
  <si>
    <t>EELK Usuteaduse Instituut</t>
  </si>
  <si>
    <t>Eesti EKB Liit Kõrgem Usuteaduslik Seminar</t>
  </si>
  <si>
    <t>Eesti Ettevõtluskõrgkool Mainor</t>
  </si>
  <si>
    <t>Eesti Lennuakadeemia</t>
  </si>
  <si>
    <t>EHK avalik-õigusliku ja eraülikoolid + era- ja riigirakenduskõrgkoolid</t>
  </si>
  <si>
    <t>Eesti Metodisti Kiriku Teoloogiline Seminar</t>
  </si>
  <si>
    <t>NB! Akadeemilised töötajad teadmusühiskonnas lõpparuande metoodika alusel moodustasid valimi:</t>
  </si>
  <si>
    <t>Kaitseväe Akadeemia</t>
  </si>
  <si>
    <t>Kõrgem Kunstikool Pallas</t>
  </si>
  <si>
    <t>Sisekaitseakadeemia</t>
  </si>
  <si>
    <t>Tallinna Tehnikakõrgkool</t>
  </si>
  <si>
    <t>EHISesse ei koguta andmeid kõigi akadeemiliste töötajate kohta.</t>
  </si>
  <si>
    <t>Tallinna Tervishoiu Kõrgkool</t>
  </si>
  <si>
    <t>Tartu Tervishoiu Kõrgkool</t>
  </si>
  <si>
    <t>EHISesse ei koguta andmeid selle kohta, millise valdkonna akadeemilise töötajaga on tegemist, seega ei saa uuendada valdkondlikku staaži jaotuse joonist.</t>
  </si>
  <si>
    <t>Olemas on küll  andmed õpetamisega seotud akadeemilise töötaja poolt antavate õppeainete ning nende õppevaldkondade kohta, aga see ei pruugi alati näidata valdkonda, kus ta ise toimetab (tihti antakse õppeained mitmete õppevaldkondade üliõpilastele)</t>
  </si>
  <si>
    <t>EHISesse ei koguta õppetööga tegelevate akadeemiliste tööajate staaži andmeid</t>
  </si>
  <si>
    <t>Metoodika:</t>
  </si>
  <si>
    <t>* eespool nimetatud ametikohtadel töötavate õppetööga tegelevate isikute staaž leiti lepingu alguskp ja lõppkuupäeva alusel</t>
  </si>
  <si>
    <t>* kui oli tegemist tähtajatu lepinguga, siis leiti staaž 10.11.2020 seisuga ehk lepingu lõpukp arvati olevat 10.11.2020</t>
  </si>
  <si>
    <t>* kuna õppetööga tegelev akadeemiline töötaja võib vastavas kõrgkoolis olla juba pikemalt tööl ja omada mitmeid järjestikuseid lepinguid, siis st et 10.11.2020 seisuga andmetes ei pruugi kajastuda see lepingu alguskp, mil isik tööle asus</t>
  </si>
  <si>
    <t>* selleks, et leida 10.11.2020 seisuga kõrgkoolides töötavate õppetööga tegelevate akadeemiliste töötajate võimalikult korrektne staaž aastates, leiti konkreetse isiku vanim teadaolev lepingu alguskp ja uusim lõpukp töötades vastaval ametikohal ja vastavas kõrgkoolis (10.11.2020 seisuga andmetes kajastuvad valitud isikud seoti eelnevate õppeaastate EHISe andmetega, esimene vaadeldav õppeaasta oli 2012/2013.õa)</t>
  </si>
  <si>
    <t>Õppetööga tegelevate akadeemiliste töötajate jaotus ametikoha ja staaži alusel:</t>
  </si>
  <si>
    <t>ametikoht</t>
  </si>
  <si>
    <t>1. 0-10. a</t>
  </si>
  <si>
    <t>2. 11-20. a</t>
  </si>
  <si>
    <t>3. üle 20. a</t>
  </si>
  <si>
    <t>EHISe andmed erinevad lõpparuandes esitatud 2018. a andmetest.</t>
  </si>
  <si>
    <t>Akadeemiliste töötajate jaotus staaži ja ametikohtade nimetuste lõikes</t>
  </si>
  <si>
    <r>
      <rPr>
        <b/>
        <sz val="11"/>
        <rFont val="Calibri"/>
        <family val="2"/>
        <charset val="186"/>
        <scheme val="minor"/>
      </rPr>
      <t xml:space="preserve">Eesti hariduse infosüsteemi õppejõudude kasutusjuhendi kohaselt käsitletakse akadeemiliste töötajatena (kasutusjuhendis veel mõiste õppejõud) kõiki kõrgharidustasemel otseselt õpetamisega tegelevaid isikuid, sealhulgas õpetavaid teadustöötajaid. </t>
    </r>
    <r>
      <rPr>
        <sz val="11"/>
        <rFont val="Calibri"/>
        <family val="2"/>
        <charset val="186"/>
        <scheme val="minor"/>
      </rPr>
      <t>Registrisse kantakse andmed nii töölepinguga kui ka töövõtu- või käsunduslepinguga kõrghariduse õppekavadel otseselt õppetööga tegelevate isikute ehk õpetavate isikute (sh teadustöötajad) kohta. Registrisse kantakse töötajad, kellel andmete esitamise hetkel on kehtiv tähtajaline või tähtajatu leping. Õppeasutus ei esita andmeid õpetava isiku töötamise kohta teiste tööandjate juures, vaid ainult enda juures. Registrisse kantakse kohustuslikult kõik isikud, kelle koormus ametikohal on vähemalt 3 EAP ehk hinnanguliselt ca 40 tundi kuus (arvestusega, et 1 ainepunktist (EAP) moodustab ca 50% ulatuses õppejõu töö). Väiksema koormusega isikute kandmine registrisse sõltub õppeasutuse vajadusest tõendada õppejõudude piisavust õppetöö läbiviimiseks. Täpsem info õppejõudude registiri kasutusjuhendist: http://www.hm.ee/ehis/help/oppejoud.htm</t>
    </r>
  </si>
  <si>
    <r>
      <rPr>
        <u/>
        <sz val="11"/>
        <color rgb="FF000000"/>
        <rFont val="Calibri"/>
        <family val="2"/>
        <charset val="186"/>
        <scheme val="minor"/>
      </rPr>
      <t>Lisatingimused</t>
    </r>
    <r>
      <rPr>
        <sz val="11"/>
        <color rgb="FF000000"/>
        <rFont val="Calibri"/>
        <family val="2"/>
        <charset val="186"/>
        <scheme val="minor"/>
      </rPr>
      <t xml:space="preserve"> akadeemiliste töötajate arvestuse kohta: väljavõttesse on hõlmatud akadeemiliste töötajatena EHISe õpetajate ja akadeemiliste töötajate alamregistrist need ametikohad, mille osas on lisaks eelpool toodud üldistele põhimõtetele täidetud järgmised tingimused:  a) ametikoha täitmise kohta oli 10.novembri seisuga õppeasutusega kehtiv leping; b) ametikoha nimetuses  sisaldub kõrgharidusseaduse akadeemiliste töötajate ametikohtade nimetus (st professor, lektor, teadur, õpetaja) või "õppejõud" või "instruktor"  või ametikohad, mille nimetus ei sisaldu antud loetelus, aga selle ametikohaga on EHISes seotud mõni õppeaine; c)  arvestati ainult nende ametikohtadega, mille puhul oli märgitud koormus &gt;0; d) emeriitide osas on võetud õppejõududena arvesse ainult need, kellega on seotud õppeaine (ja sealjuures täidetud ka punkt c))</t>
    </r>
  </si>
  <si>
    <r>
      <t xml:space="preserve">Eesti uuringu „Akadeemilised töötajad teadmusühiskonnas“ tuumvalimi moodustavad Eesti avalikõiguslike ja eraülikoolide ning riigi- ja erarakenduskõrgkoolide </t>
    </r>
    <r>
      <rPr>
        <b/>
        <sz val="11"/>
        <color theme="1"/>
        <rFont val="Calibri"/>
        <family val="2"/>
        <charset val="186"/>
        <scheme val="minor"/>
      </rPr>
      <t>kõik akadeemilised töötajad</t>
    </r>
    <r>
      <rPr>
        <sz val="11"/>
        <color theme="1"/>
        <rFont val="Calibri"/>
        <family val="2"/>
        <charset val="186"/>
        <scheme val="minor"/>
      </rPr>
      <t>. Nad kaasati valimisse kõikselt tingimusel, et neil on kehtiv tööleping õppeasutusega ning nende ametikoht vastab ülikooliseaduse § 34 lõikes 1 ja rakenduskõrgkooli seaduse § 23 lõikes 1 esitatud nimetusele (st nooremteadur, teadur, vanemteadur, juhtivteadur, õpetaja, assistent, lektor, dotsent või professor) .</t>
    </r>
  </si>
  <si>
    <t>Allikas: Haridus- ja teadusministeerium (EHIS)</t>
  </si>
  <si>
    <t>0-9</t>
  </si>
  <si>
    <t>10-19</t>
  </si>
  <si>
    <t>20-49</t>
  </si>
  <si>
    <t>50-99</t>
  </si>
  <si>
    <t>100-249</t>
  </si>
  <si>
    <t>250+</t>
  </si>
  <si>
    <t>Teadlaste täistöökohti kokku</t>
  </si>
  <si>
    <t>* Ettevõtete andmed SA-s alates 2007. aastast.</t>
  </si>
  <si>
    <t>Avaliku sektori teadlaste täistöökohtade osakaal (%)</t>
  </si>
  <si>
    <t>Avalikus sektoris töötavate teadlaste täistöökohti</t>
  </si>
  <si>
    <t>Erasektoris töötavate teadlaste täistöökohti</t>
  </si>
  <si>
    <t>Avaliku sektori teadlaste täistöökohti 1000 elaniku kohta</t>
  </si>
  <si>
    <t>Erasektori teadlaste täistöökohti 1000 elaniku kohta</t>
  </si>
  <si>
    <t>RV0212: RAHVASTIK | Näitaja, Aasta, Sugu ning Vanus</t>
  </si>
  <si>
    <t>Mehed ja naised</t>
  </si>
  <si>
    <t>Rahvaarv, 1. jaanuar</t>
  </si>
  <si>
    <t>Alates 1. jaanuarist 2016 on Statistikaametis kasutusel uus rahvaarvu arvutamise metoodika ja inimeste elukoha allikas, mida tuleb muutuste analüüsimisel arvestada.
2019. aasta andmed on korrigeeritud 12.05.2021.</t>
  </si>
  <si>
    <t>Allikas: Statistikaamet (tabelid TD074 ja TD022, viimati uuendatud 02.12.21, andmed võetud 17.06.21; RV0212, viimati uuendatud 12.05.2021, andmed võetud 15.09.2021), Eesti Teadusagentuuri arvutused.</t>
  </si>
  <si>
    <t>Elanike arv eestis (tuhandetes)</t>
  </si>
  <si>
    <t>Sector of employment</t>
  </si>
  <si>
    <t>Total intramural</t>
  </si>
  <si>
    <t>Function</t>
  </si>
  <si>
    <t>Researchers</t>
  </si>
  <si>
    <t>Gender</t>
  </si>
  <si>
    <t>Allikas: OECD, RDS, andmed viimati uuendatud 31.04.2021, andmed võetud 16.09.2021</t>
  </si>
  <si>
    <t xml:space="preserve">  Business enterprise</t>
  </si>
  <si>
    <t xml:space="preserve">  Government</t>
  </si>
  <si>
    <t xml:space="preserve">  Higher education</t>
  </si>
  <si>
    <t xml:space="preserve">  Private non-profit</t>
  </si>
  <si>
    <t>Data extracted on 16 Sep 2021 06:27 UTC (GMT) from OECD.Stat</t>
  </si>
  <si>
    <t>AVALIK SEKTOR (government+higher education)</t>
  </si>
  <si>
    <t xml:space="preserve">Total </t>
  </si>
  <si>
    <t>Avalik sektor (osakaalud, jagunemine)</t>
  </si>
  <si>
    <t>Avalikus sektoris töökohti (%)</t>
  </si>
  <si>
    <t>Erasektoris töökohti (%)</t>
  </si>
  <si>
    <t>Valdkond</t>
  </si>
  <si>
    <t>Põllumajandusteadused ja veterinaaria</t>
  </si>
  <si>
    <t>Humanitaarteadused ja kunstid</t>
  </si>
  <si>
    <t xml:space="preserve">numbri oleks nagu eesti puhul läinud väiksemaks, mis on üllatus - vaata üle … </t>
  </si>
  <si>
    <t xml:space="preserve">panna pilti ka EU27 pealt - vaadata, kuidas see pilti lisada. Võib ka olla kaks järgmises juba jälle üks. </t>
  </si>
  <si>
    <r>
      <rPr>
        <b/>
        <sz val="11"/>
        <rFont val="Times New Roman"/>
        <family val="1"/>
        <charset val="186"/>
      </rPr>
      <t xml:space="preserve">Eesti hariduse infosüsteemi õppejõudude kasutusjuhendi kohaselt käsitletakse akadeemiliste töötajatena (kasutusjuhendis veel mõiste õppejõud) kõiki kõrgharidustasemel otseselt õpetamisega tegelevaid isikuid, sealhulgas õpetavaid teadustöötajaid. </t>
    </r>
    <r>
      <rPr>
        <sz val="11"/>
        <rFont val="Times New Roman"/>
        <family val="1"/>
        <charset val="186"/>
      </rPr>
      <t>Registrisse kantakse andmed nii töölepinguga kui ka töövõtu- või käsunduslepinguga kõrghariduse õppekavadel otseselt õppetööga tegelevate isikute ehk õpetavate isikute (sh teadustöötajad) kohta. Registrisse kantakse töötajad, kellel andmete esitamise hetkel on kehtiv tähtajaline või tähtajatu leping. Õppeasutus ei esita andmeid õpetava isiku töötamise kohta teiste tööandjate juures, vaid ainult enda juures. Registrisse kantakse kohustuslikult kõik isikud, kelle koormus ametikohal on vähemalt 3 EAP ehk hinnanguliselt ca 40 tundi kuus (arvestusega, et 1 ainepunktist (EAP) moodustab ca 50% ulatuses õppejõu töö). Väiksema koormusega isikute kandmine registrisse sõltub õppeasutuse vajadusest tõendada õppejõudude piisavust õppetöö läbiviimiseks. Täpsem info õppejõudude registiri kasutusjuhendist: http://www.hm.ee/ehis/help/oppejoud.htm</t>
    </r>
  </si>
  <si>
    <r>
      <rPr>
        <u/>
        <sz val="11"/>
        <color rgb="FF000000"/>
        <rFont val="Times New Roman"/>
        <family val="1"/>
        <charset val="186"/>
      </rPr>
      <t>Lisatingimused</t>
    </r>
    <r>
      <rPr>
        <sz val="11"/>
        <color rgb="FF000000"/>
        <rFont val="Times New Roman"/>
        <family val="1"/>
        <charset val="186"/>
      </rPr>
      <t xml:space="preserve"> akadeemiliste töötajate arvestuse kohta: väljavõttesse on hõlmatud akadeemiliste töötajatena EHISe õpetajate ja akadeemiliste töötajate alamregistrist need ametikohad, mille osas on lisaks eelpool toodud üldistele põhimõtetele täidetud järgmised tingimused:  a) ametikoha täitmise kohta oli 10.novembri seisuga õppeasutusega kehtiv leping; b) ametikoha nimetuses  sisaldub kõrgharidusseaduse akadeemiliste töötajate ametikohtade nimetus (st professor, lektor, teadur, õpetaja) või "õppejõud" või "instruktor"  või ametikohad, mille nimetus ei sisaldu antud loetelus, aga selle ametikohaga on EHISes seotud mõni õppeaine; c)  arvestati ainult nende ametikohtadega, mille puhul oli märgitud koormus &gt;0; d) emeriitide osas on võetud õppejõududena arvesse ainult need, kellega on seotud õppeaine (ja sealjuures täidetud ka punkt c))</t>
    </r>
  </si>
  <si>
    <r>
      <t xml:space="preserve">Eesti uuringu „Akadeemilised töötajad teadmusühiskonnas“ tuumvalimi moodustavad Eesti avalikõiguslike ja eraülikoolide ning riigi- ja erarakenduskõrgkoolide </t>
    </r>
    <r>
      <rPr>
        <b/>
        <sz val="11"/>
        <color theme="1"/>
        <rFont val="Times New Roman"/>
        <family val="1"/>
        <charset val="186"/>
      </rPr>
      <t>kõik akadeemilised töötajad</t>
    </r>
    <r>
      <rPr>
        <sz val="11"/>
        <color theme="1"/>
        <rFont val="Times New Roman"/>
        <family val="1"/>
        <charset val="186"/>
      </rPr>
      <t>. Nad kaasati valimisse kõikselt tingimusel, et neil on kehtiv tööleping õppeasutusega ning nende ametikoht vastab ülikooliseaduse § 34 lõikes 1 ja rakenduskõrgkooli seaduse § 23 lõikes 1 esitatud nimetusele (st nooremteadur, teadur, vanemteadur, juhtivteadur, õpetaja, assistent, lektor, dotsent või professor) .</t>
    </r>
  </si>
  <si>
    <t>* staaži jaotus aastateks lähtub Exceli staaži välja arvutamise valemist - kui isik töötas näit 2 a ja 9 kuud, siis valem loeb selle isiku 2.a staažiga töötajate hulka</t>
  </si>
  <si>
    <t>Õppetööga tegelevate akadeemiliste töötajate detailsem jaotus ametikoha ja staaži alusel:</t>
  </si>
  <si>
    <t>1. kuni 3. a</t>
  </si>
  <si>
    <t>2. 4-5. a</t>
  </si>
  <si>
    <t>3. 6-10. a</t>
  </si>
  <si>
    <t>4. 11-15. a</t>
  </si>
  <si>
    <t>5. 16-20. a</t>
  </si>
  <si>
    <t>6. üle 20. a</t>
  </si>
  <si>
    <t>assisent</t>
  </si>
  <si>
    <t>NB! Osakaalud ei kattu 100% eelmise joonisega, sest osa isikutest töötab rohkem kui ühel ametikohal ja tema lepingute pikkused võivad olla erinevad - kui näit isik kuulus mõlemil ametikohtadel töötades 1-10. a staažiga õppetööga tegelevate akadeemiliste töötajate hulka, siis nüüd võib ta ühel ametikohal töötades kuuluda kuni 3. a staažiga akad töötajate hulka, teisega 6-10. a staažiga töötajate hulka.</t>
  </si>
  <si>
    <t>Business enterprise sector</t>
  </si>
  <si>
    <t>Government sector</t>
  </si>
  <si>
    <t>Higher education sector</t>
  </si>
  <si>
    <t>Private non-profit sector</t>
  </si>
  <si>
    <t>EL (28) (2013-2020)</t>
  </si>
  <si>
    <t>Share of innovation active enterprises</t>
  </si>
  <si>
    <t>AVALIKU SEKTORI TA KULUD, MIS ON FINANTSEERITUD ERASEKTORI POOLT</t>
  </si>
  <si>
    <t>SECTPERFORMANCE</t>
  </si>
  <si>
    <t>AVALIKU SEKTORI TA KULUD KOKKU</t>
  </si>
  <si>
    <t>SECTFUND</t>
  </si>
  <si>
    <t>(vt algandmed all)</t>
  </si>
  <si>
    <t>GERD by sector of performance and source of funds [rd_e_gerdfund]</t>
  </si>
  <si>
    <t>Ereasektori osakaal avaliku sektori TA rahastuses</t>
  </si>
  <si>
    <t>Erasektori poolne avaliku sektori TA rahastus (mln EUR)</t>
  </si>
  <si>
    <t>Avaliku sektori TA rahastus kokku (mln EUR)</t>
  </si>
  <si>
    <t>Euroala (19) (al 2015)</t>
  </si>
  <si>
    <t>Allikas: Eurostat (andmed viimati uuendatud 10.03.2021, andmed võetud 24.09.2021), ETAgi arvutused.</t>
  </si>
  <si>
    <t>Cybernetica AS</t>
  </si>
  <si>
    <t>Keemilise ja Bioloogilise Füüsika Instituut</t>
  </si>
  <si>
    <t>Teadlaste arv tuhande elaniku kohta 2018 [või hilisem, kui on] ja selle muutus perioodil 2009–2018</t>
  </si>
  <si>
    <t>Muutused Eesti teadlaste (täistöökohtade) koguarvus ja eraldi avalikus ja erasektoris töötavate teadlaste koguarvus aastail 2000–2020. Teadlaste arv on normaliseeritud 1000 elaniku kohta</t>
  </si>
  <si>
    <t>Muutused Eesti teadlaste täistöökohtades  aastail 2007–2020.</t>
  </si>
  <si>
    <t>Total R&amp;D personnel per thousand total employment</t>
  </si>
  <si>
    <t>Teadustöötajate arv tuhande töötaja kohta 2016 ja selle muutus perioodil 2015–2019</t>
  </si>
  <si>
    <t>Allikas: OECD (Main Science and Technology Indicators Database, viimati uuendatud septembris 2021, alla tõmmatud 01.10.2021)</t>
  </si>
  <si>
    <t>Teadlaste ja inseneride arv tuhande tööstussektori töötaja kohta (2019 või viimane kättesaadav aasta)</t>
  </si>
  <si>
    <t>2.7</t>
  </si>
  <si>
    <t>2.6</t>
  </si>
  <si>
    <t>2.4</t>
  </si>
  <si>
    <t>Teadlaste täistöökohti tuhande elaniku kohta (avalik ja erasektor koos)</t>
  </si>
  <si>
    <t>Teadlaste arv tuhande tuhande elaniku kohta 2018 (inimesi)</t>
  </si>
  <si>
    <t>Erasektori teadlaste täistöökohti tuhande elaniku kohta</t>
  </si>
  <si>
    <t>Avaliku sektori teadlaste täistöökohti tuhande elaniku kohta</t>
  </si>
  <si>
    <t>Avalikus sektoris töötavaid teadlasi (täistöökohti) tuhande elaniku kohta</t>
  </si>
  <si>
    <t>Teadlasi (täistöökohti) tuhande elaniku kohta (avalik ja erasektor kokku)</t>
  </si>
  <si>
    <t>Erasektoris töötavaid teadlasi (täistöökohti) tuhande elaniku kohta</t>
  </si>
  <si>
    <t>Ei ole ekstern</t>
  </si>
  <si>
    <t>On ekstern</t>
  </si>
  <si>
    <t>AASTA</t>
  </si>
  <si>
    <t>Lõpetajate arv</t>
  </si>
  <si>
    <t>Keskmine päevade arv</t>
  </si>
  <si>
    <t>Keskmine aastate arv</t>
  </si>
  <si>
    <t>01 Haridus</t>
  </si>
  <si>
    <t>02 Humanitaaria ja kunstid</t>
  </si>
  <si>
    <t>03 Sotsiaalteadused, ajakirjandus ja teave</t>
  </si>
  <si>
    <t>X</t>
  </si>
  <si>
    <t>04 Ärindus, haldus ja õigus</t>
  </si>
  <si>
    <t>05 Loodusteadused, matemaatika ja statistika</t>
  </si>
  <si>
    <t>06 Informatsiooni- ja kommunikatsioonitehnoloogiad</t>
  </si>
  <si>
    <t>07 Tehnika, tootmine ja ehitus</t>
  </si>
  <si>
    <t>08 Põllumajandus, metsandus, kalandus ja veterinaaria</t>
  </si>
  <si>
    <t>09 Tervis ja heaolu</t>
  </si>
  <si>
    <t>10 Teenindus</t>
  </si>
  <si>
    <t>2007 Kokku</t>
  </si>
  <si>
    <t>2008 Kokku</t>
  </si>
  <si>
    <t>2009 Kokku</t>
  </si>
  <si>
    <t>2010 Kokku</t>
  </si>
  <si>
    <t>2011 Kokku</t>
  </si>
  <si>
    <t>2012 Kokku</t>
  </si>
  <si>
    <t>2013 Kokku</t>
  </si>
  <si>
    <t>2014 Kokku</t>
  </si>
  <si>
    <t>2015 Kokku</t>
  </si>
  <si>
    <t>2016 Kokku</t>
  </si>
  <si>
    <t>2017 Kokku</t>
  </si>
  <si>
    <t>2018 Kokku</t>
  </si>
  <si>
    <t>2019 Kokku</t>
  </si>
  <si>
    <t>1.2.</t>
  </si>
  <si>
    <t>1.3.</t>
  </si>
  <si>
    <t>2.1.</t>
  </si>
  <si>
    <t>2.3.</t>
  </si>
  <si>
    <t>2.4.</t>
  </si>
  <si>
    <t>2.5.</t>
  </si>
  <si>
    <t>3.2.</t>
  </si>
  <si>
    <t>3.3.</t>
  </si>
  <si>
    <t>5.1.</t>
  </si>
  <si>
    <t>Kessy Abarenkov</t>
  </si>
  <si>
    <t>Urmas Kõljalg</t>
  </si>
  <si>
    <t>Mohammad Bahram</t>
  </si>
  <si>
    <t>Mari Moora</t>
  </si>
  <si>
    <t>Maarja Öpik</t>
  </si>
  <si>
    <t>Leho Tedersoo</t>
  </si>
  <si>
    <t>Martin Zobel</t>
  </si>
  <si>
    <t>Ülo Niinemets</t>
  </si>
  <si>
    <t>Heikki Junninen</t>
  </si>
  <si>
    <t>Linda D. Hollebeek</t>
  </si>
  <si>
    <t>King Abdulaziz University</t>
  </si>
  <si>
    <t>Montpellier Business School</t>
  </si>
  <si>
    <t>King Saud University</t>
  </si>
  <si>
    <t>Mälksoo Lauri</t>
  </si>
  <si>
    <t>SH2 - Institutions, values, environment &amp; space</t>
  </si>
  <si>
    <t>Päivärinta Lassi Juhani</t>
  </si>
  <si>
    <t>PE1 - Mathematics</t>
  </si>
  <si>
    <t>LS7 - Applied medical technologies</t>
  </si>
  <si>
    <t>LS8 - Ecology, evolution and environmental biology</t>
  </si>
  <si>
    <t>LS1 - Molecular biology</t>
  </si>
  <si>
    <t>Proof of Concept</t>
  </si>
  <si>
    <t>SH6 - The study of the human past</t>
  </si>
  <si>
    <t>PE6 - Computer science &amp; informatics</t>
  </si>
  <si>
    <t>PE3 - Condensed matter physics</t>
  </si>
  <si>
    <t>SH5 - Cultures &amp; cultural production</t>
  </si>
  <si>
    <t>1.2</t>
  </si>
  <si>
    <t>Teadmata kokku</t>
  </si>
  <si>
    <t>Kokku (mehed)</t>
  </si>
  <si>
    <t>Kokku (naised)</t>
  </si>
  <si>
    <t>Juhendatud doktoritööd (kaitsmiseni)</t>
  </si>
  <si>
    <t>Juhendatud magistritöid (kaitsmiseni)</t>
  </si>
  <si>
    <t>Juhenda- jaid</t>
  </si>
  <si>
    <t>Doktoritööde juhendamine</t>
  </si>
  <si>
    <t>Magistritööde juhendamine</t>
  </si>
  <si>
    <t>1. Loodusteadused</t>
  </si>
  <si>
    <t>1.3</t>
  </si>
  <si>
    <t>1.4</t>
  </si>
  <si>
    <t>1.5</t>
  </si>
  <si>
    <t>1.6</t>
  </si>
  <si>
    <t>1.7</t>
  </si>
  <si>
    <t>2.1</t>
  </si>
  <si>
    <t>2.2</t>
  </si>
  <si>
    <t>2.3</t>
  </si>
  <si>
    <t>2.5</t>
  </si>
  <si>
    <t>2.8</t>
  </si>
  <si>
    <t>2.9</t>
  </si>
  <si>
    <t>2.10</t>
  </si>
  <si>
    <t>2.11</t>
  </si>
  <si>
    <t>3.2</t>
  </si>
  <si>
    <t>3.3</t>
  </si>
  <si>
    <t>4.1</t>
  </si>
  <si>
    <t>4.2</t>
  </si>
  <si>
    <t>4.3</t>
  </si>
  <si>
    <t>4.4</t>
  </si>
  <si>
    <t>5.1</t>
  </si>
  <si>
    <t>5.2</t>
  </si>
  <si>
    <t>5.3</t>
  </si>
  <si>
    <t>5.4</t>
  </si>
  <si>
    <t>5.5</t>
  </si>
  <si>
    <t>5.6</t>
  </si>
  <si>
    <t>5.7</t>
  </si>
  <si>
    <t>5.8</t>
  </si>
  <si>
    <t>5.9</t>
  </si>
  <si>
    <t>6.1</t>
  </si>
  <si>
    <t>6.2</t>
  </si>
  <si>
    <t>6.3</t>
  </si>
  <si>
    <t>6.4</t>
  </si>
  <si>
    <t>6.5</t>
  </si>
  <si>
    <t>3.0</t>
  </si>
  <si>
    <t>ETAG PUT, IUT, PRG, PSG grandid</t>
  </si>
  <si>
    <t>ETIS-es kõik muud projektid ja grandid kokku (välis, tellimus- ja ettevõtete rahastus)</t>
  </si>
  <si>
    <t>Osakaal</t>
  </si>
  <si>
    <t>Suhe (teised vs ETAG)</t>
  </si>
  <si>
    <t>48.43%</t>
  </si>
  <si>
    <t>45.39%</t>
  </si>
  <si>
    <t>1.1 Matemaatika</t>
  </si>
  <si>
    <t>2.55%</t>
  </si>
  <si>
    <t>0.43%</t>
  </si>
  <si>
    <t>0.4</t>
  </si>
  <si>
    <t>1.2 Arvutiteadus ja informaatika</t>
  </si>
  <si>
    <t>3.95%</t>
  </si>
  <si>
    <t>11.34%</t>
  </si>
  <si>
    <t>1.3 Füüsikateadused</t>
  </si>
  <si>
    <t>8.86%</t>
  </si>
  <si>
    <t>4.23%</t>
  </si>
  <si>
    <t>1.4 Keemiateadused</t>
  </si>
  <si>
    <t>6.40%</t>
  </si>
  <si>
    <t>5.20%</t>
  </si>
  <si>
    <t>2.0</t>
  </si>
  <si>
    <t>1.5 Maateadused ja nendega seotud keskkonnateadused</t>
  </si>
  <si>
    <t>4.10%</t>
  </si>
  <si>
    <t>7.51%</t>
  </si>
  <si>
    <t>1.6 Bioteadused</t>
  </si>
  <si>
    <t>22.58%</t>
  </si>
  <si>
    <t>16.67%</t>
  </si>
  <si>
    <t>2. Tehnikateadused</t>
  </si>
  <si>
    <t>14.08%</t>
  </si>
  <si>
    <t>21.03%</t>
  </si>
  <si>
    <t>2.1 Ehitusteadused</t>
  </si>
  <si>
    <t>1.22%</t>
  </si>
  <si>
    <t>4.04%</t>
  </si>
  <si>
    <t>2.2 Elektrotehnika, elektroonika, infotehnika</t>
  </si>
  <si>
    <t>3.53%</t>
  </si>
  <si>
    <t>5.50%</t>
  </si>
  <si>
    <t>2.3 Mehaanika</t>
  </si>
  <si>
    <t>0.47%</t>
  </si>
  <si>
    <t>0.59%</t>
  </si>
  <si>
    <t>2.4 Keemiatehnika</t>
  </si>
  <si>
    <t>0.35%</t>
  </si>
  <si>
    <t>0.80%</t>
  </si>
  <si>
    <t>2.5 Materjalitehnika</t>
  </si>
  <si>
    <t>5.05%</t>
  </si>
  <si>
    <t>2.84%</t>
  </si>
  <si>
    <t>2.6 Meditsiinitehnika</t>
  </si>
  <si>
    <t>0.21%</t>
  </si>
  <si>
    <t>0.04%</t>
  </si>
  <si>
    <t>0.5</t>
  </si>
  <si>
    <t>2.7 Keskkonnatehnika</t>
  </si>
  <si>
    <t>0.34%</t>
  </si>
  <si>
    <t>1.19%</t>
  </si>
  <si>
    <t>2.9 Tööstusbiotehnoloogia</t>
  </si>
  <si>
    <t>1.15%</t>
  </si>
  <si>
    <t>0.74%</t>
  </si>
  <si>
    <t>2.10 Nanotehnoloogia</t>
  </si>
  <si>
    <t>0.75%</t>
  </si>
  <si>
    <t>0.73%</t>
  </si>
  <si>
    <t>2.11 Teised tehnika- ja tehnoloogiateadused</t>
  </si>
  <si>
    <t>1.02%</t>
  </si>
  <si>
    <t>4.56%</t>
  </si>
  <si>
    <t>11.0</t>
  </si>
  <si>
    <t>3. Meditsiin</t>
  </si>
  <si>
    <t>14.77%</t>
  </si>
  <si>
    <t>9.94%</t>
  </si>
  <si>
    <t>3.1 Biomeditsiin</t>
  </si>
  <si>
    <t>8.59%</t>
  </si>
  <si>
    <t>4.41%</t>
  </si>
  <si>
    <t>3.2 Kliiniline meditsiin</t>
  </si>
  <si>
    <t>4.76%</t>
  </si>
  <si>
    <t>1.69%</t>
  </si>
  <si>
    <t>0.9</t>
  </si>
  <si>
    <t>3.3 Terviseteadused</t>
  </si>
  <si>
    <t>0.61%</t>
  </si>
  <si>
    <t>3.75%</t>
  </si>
  <si>
    <t>3.4 Meditsiiniline biotehnoloogia</t>
  </si>
  <si>
    <t>0.81%</t>
  </si>
  <si>
    <t>0.08%</t>
  </si>
  <si>
    <t>0.2</t>
  </si>
  <si>
    <t>4. Põllumajandus</t>
  </si>
  <si>
    <t>4.67%</t>
  </si>
  <si>
    <t>5.24%</t>
  </si>
  <si>
    <t>4.1 Põllumajandus, metsandus ja kalandus</t>
  </si>
  <si>
    <t>3.43%</t>
  </si>
  <si>
    <t>4.2 Loomakasvatus ja piimandus</t>
  </si>
  <si>
    <t>0.68%</t>
  </si>
  <si>
    <t>0.37%</t>
  </si>
  <si>
    <t>4.3 Veterinaaria</t>
  </si>
  <si>
    <t>0.23%</t>
  </si>
  <si>
    <t>0.52%</t>
  </si>
  <si>
    <t>4.4 Põllumajanduslik biotehnoloogia</t>
  </si>
  <si>
    <t>0.31%</t>
  </si>
  <si>
    <t>5. Sotsiaalteadused</t>
  </si>
  <si>
    <t>13.33%</t>
  </si>
  <si>
    <t>5.1 Psühholoogia ja tunnetusteadused</t>
  </si>
  <si>
    <t>1.31%</t>
  </si>
  <si>
    <t>5.2 Majandusteadus ja ärindus</t>
  </si>
  <si>
    <t>1.11%</t>
  </si>
  <si>
    <t>2.76%</t>
  </si>
  <si>
    <t>5.3 Haridusteadused</t>
  </si>
  <si>
    <t>0.20%</t>
  </si>
  <si>
    <t>2.18%</t>
  </si>
  <si>
    <t>5.4 Sotsioloogia</t>
  </si>
  <si>
    <t>0.50%</t>
  </si>
  <si>
    <t>1.83%</t>
  </si>
  <si>
    <t>9.0</t>
  </si>
  <si>
    <t>5.5 Õigusteadus</t>
  </si>
  <si>
    <t>0.64%</t>
  </si>
  <si>
    <t>0.70%</t>
  </si>
  <si>
    <t>5.6 Politoloogia</t>
  </si>
  <si>
    <t>0.63%</t>
  </si>
  <si>
    <t>1.09%</t>
  </si>
  <si>
    <t>5.7 Sotsiaal- ja majandusgeograafia</t>
  </si>
  <si>
    <t>0.53%</t>
  </si>
  <si>
    <t>5.8 Meedia ja kommunikatsioon</t>
  </si>
  <si>
    <t>0.28%</t>
  </si>
  <si>
    <t>0.56%</t>
  </si>
  <si>
    <t>5.9 Teised sotsiaalteadused</t>
  </si>
  <si>
    <t>2.32%</t>
  </si>
  <si>
    <t>2.81%</t>
  </si>
  <si>
    <t>6. Humanitaarteadused</t>
  </si>
  <si>
    <t>10.53%</t>
  </si>
  <si>
    <t>4.82%</t>
  </si>
  <si>
    <t>6.1 Ajalugu ja arheoloogia</t>
  </si>
  <si>
    <t>3.21%</t>
  </si>
  <si>
    <t>0.96%</t>
  </si>
  <si>
    <t>0.7</t>
  </si>
  <si>
    <t>6.2 Keeled ja kirjandus</t>
  </si>
  <si>
    <t>3.01%</t>
  </si>
  <si>
    <t>1.44%</t>
  </si>
  <si>
    <t>6.3 Filosoofia, eetika ja religioon</t>
  </si>
  <si>
    <t>1.36%</t>
  </si>
  <si>
    <t>0.32%</t>
  </si>
  <si>
    <t>0.6</t>
  </si>
  <si>
    <t>6.4 Kunstid</t>
  </si>
  <si>
    <t>0.48%</t>
  </si>
  <si>
    <t>6.5 Teised humanitaarteadused</t>
  </si>
  <si>
    <t>2.47%</t>
  </si>
  <si>
    <t>1.76%</t>
  </si>
  <si>
    <t>100.00%</t>
  </si>
  <si>
    <t>Osakaal (2021)</t>
  </si>
  <si>
    <t>Tambet Teesalu</t>
  </si>
  <si>
    <t>Mart Loog</t>
  </si>
  <si>
    <t>Liisi Keedus</t>
  </si>
  <si>
    <t>Dominique Peer Ghislain Unruh</t>
  </si>
  <si>
    <t>Marlon Dumas</t>
  </si>
  <si>
    <t>Vasileios Kostakis</t>
  </si>
  <si>
    <t>Girsh Blumberg</t>
  </si>
  <si>
    <t>Eneken Laanes</t>
  </si>
  <si>
    <t>2018-2019</t>
  </si>
  <si>
    <t>2018-2023</t>
  </si>
  <si>
    <t>2019-2024</t>
  </si>
  <si>
    <t>2019-2014</t>
  </si>
  <si>
    <t>2009-2014</t>
  </si>
  <si>
    <t>2011-2016</t>
  </si>
  <si>
    <t>2012-2016</t>
  </si>
  <si>
    <t>2013-2018</t>
  </si>
  <si>
    <t>2015-2020</t>
  </si>
  <si>
    <t>2019-2022</t>
  </si>
  <si>
    <t>2021-2026</t>
  </si>
  <si>
    <t>2020-2024</t>
  </si>
  <si>
    <t>ERASEKTOR KOKKU</t>
  </si>
  <si>
    <t>EU27</t>
  </si>
  <si>
    <t>TD078: KULUTUSED TEADUS- JA ARENDUSTEGEVUSELE KASUMITAOTLUSETA INSTITUTSIONAALSETES SEKTORITES | Aasta, Institutsionaalne sektor ning Rahastaja</t>
  </si>
  <si>
    <t>TA rahastuse kasv 2015-2019</t>
  </si>
  <si>
    <t>TA rahastuse kasv 2015-2019 (%)</t>
  </si>
  <si>
    <t>Abitabel teksti jaoks:</t>
  </si>
  <si>
    <t>Erasektori poolse rahastuse kasv 2015-2019 (%)</t>
  </si>
  <si>
    <t>Välismaa-allikate rahastuse kasv 2015-2019 (%)</t>
  </si>
  <si>
    <t>Erasektori kulutused avaliku sektori omast (väiksemad/suuremad) (%)</t>
  </si>
  <si>
    <t>Perioodi 2013-2019 kohta keskmiselt</t>
  </si>
  <si>
    <t>Per: 2015-2019</t>
  </si>
  <si>
    <t>Välismaa-allikate rahastuse osakaal (%)</t>
  </si>
  <si>
    <t>Kasumitaotluseta erasektori rahastamine allikate järgi</t>
  </si>
  <si>
    <t>ERASEKTORI TA RAHASTAMISE ALLIKAD KOKKU (ettevõtted+kasumitaotluseta erasektor)</t>
  </si>
  <si>
    <t>Välismaa-allikate osakaal erasektori TA rahastuses</t>
  </si>
  <si>
    <t>Autoriõigus</t>
  </si>
  <si>
    <t>Ühikud:</t>
  </si>
  <si>
    <t>1.      BBMRI ERIC: Biopankade ja biomolekulaarressursside infrastruktuur (Biobanking and Biomolecular Resources Research Infrastructure)</t>
  </si>
  <si>
    <t>2.      CLARIN ERIC: Ühiseid keeleressursse ja -tehnoloogiaid hõlmav infrastruktuur (Common Language Resources and Technology Infrastructure)</t>
  </si>
  <si>
    <t>3.      ELIXIR: Eluteaduste andmete teadustaristu (A Distributed Infrastructure for Life-Science Information)</t>
  </si>
  <si>
    <t>4.      NeIC: Põhjamaade e-infrastruktuuride koostööorganisatsioon (Nordic e-Infrastructure Collaboration)</t>
  </si>
  <si>
    <t>5.      ESS ERIC: Euroopa Sotsiaaluuring (European Social Survey)</t>
  </si>
  <si>
    <t>6.      ICOS ERIC: Integreeritud süsinikuseire süsteem (Integrated Carbon Observation System)</t>
  </si>
  <si>
    <t>7.      AnaEE: Ökosüsteemide analüüs ja eksperimentaaluuringud (Analysis and Experimentation on Ecosystems)</t>
  </si>
  <si>
    <t>8.      DiSSCo: Euroopa loodusteaduslike kollektsioonide võrgustik (Distributed Systems of Scientific Collections)</t>
  </si>
  <si>
    <t>9.      GGP2020: Pere- ja sündimusuuringu programm (Generations and Gender Programme)</t>
  </si>
  <si>
    <t>10. Eesti kiirekanal MAX-IV sünkrotonkiirguse allikale (FINESTBEAMS)</t>
  </si>
  <si>
    <t>11. Euroopa Neutronkiirguse Allikas (European Spallation Source ERIC)</t>
  </si>
  <si>
    <t>12. Euroopa Kosmoseagentuur (European Space Agency (ESA))</t>
  </si>
  <si>
    <t>13. Euroopa Tuumauuringute Keskus (European Organisation for Nuclear Research (CERN))</t>
  </si>
  <si>
    <t>14. Euroopa Molekulaarbioloogia Laboratoorium (European Molecular Biology Laboratory (EMBL))</t>
  </si>
  <si>
    <t>CLARIN ERIC (Common Language Resources and Technology Infrastructure)</t>
  </si>
  <si>
    <t>ESS ERIC (European Social Survey)</t>
  </si>
  <si>
    <t>BBMRI ERIC (Biobanking and Biomolecular Resources Research Infrastructure)</t>
  </si>
  <si>
    <t>ELIXIR (A Distributed Infrastructure for Life-Science Information)</t>
  </si>
  <si>
    <t>European Spallation Source ERIC </t>
  </si>
  <si>
    <t>SHARE ERIC (Survey on Health, Ageing and Retirement in Europe)</t>
  </si>
  <si>
    <t>Euroopa Kosmoseagentuur (ESA) </t>
  </si>
  <si>
    <t>Euroopa Tuumauuringute Keskus (CERN) </t>
  </si>
  <si>
    <t>Euroopa Molekulaarbioloogia Laboratoorium (EMBL)</t>
  </si>
  <si>
    <t>GÉANT</t>
  </si>
  <si>
    <t>European Grid Initiative (EGI)</t>
  </si>
  <si>
    <t>MAX-IV Laboratoorium</t>
  </si>
  <si>
    <t>SMEAR-jaamade võrgustik </t>
  </si>
  <si>
    <t>Põhjamaade e-taristute koostööinitsiatiiv (Nordic e-Infrastructures Collaboration – NeIC)</t>
  </si>
  <si>
    <t>Vilo nimekiri</t>
  </si>
  <si>
    <t>ETAgi kodulehel olev nimekiri: https://www.etag.ee/rahastamine/infrastruktuuritoetused/eesti-osalemine-rahvusvahelistes-teadustaristutes/</t>
  </si>
  <si>
    <t xml:space="preserve">Reaalselt, kus osaleme. </t>
  </si>
  <si>
    <t xml:space="preserve">Otseselt teekaaardi nimekirjas pole, aga oleme liitunud. </t>
  </si>
  <si>
    <t xml:space="preserve">On teekaardi nimekirjas, on tunnistatud oluluiseks, aga ei ole liitunud. Vilol on teekaardi nimekiri. Neis küll ka Eesti teadlasi otsapidi tegutsevad, aga ei ole riiina liitunud. </t>
  </si>
  <si>
    <t>Teekaardi list</t>
  </si>
  <si>
    <t>Üleminek uuele grandisüsteemile aastatel 2016-2020.</t>
  </si>
  <si>
    <t>Allkas: Eesti Teadusinfosüsteem.</t>
  </si>
  <si>
    <t>SF+ETF+IUT</t>
  </si>
  <si>
    <t>PUT-OT+PUT-ST</t>
  </si>
  <si>
    <t xml:space="preserve"> Aasta </t>
  </si>
  <si>
    <t>Grantide arv</t>
  </si>
  <si>
    <r>
      <t>Grantide arv</t>
    </r>
    <r>
      <rPr>
        <sz val="8"/>
        <color theme="1"/>
        <rFont val="Calibri"/>
        <family val="2"/>
        <charset val="186"/>
        <scheme val="minor"/>
      </rPr>
      <t> </t>
    </r>
  </si>
  <si>
    <r>
      <t> </t>
    </r>
    <r>
      <rPr>
        <sz val="10"/>
        <color theme="1"/>
        <rFont val="Calibri"/>
        <family val="2"/>
        <charset val="186"/>
        <scheme val="minor"/>
      </rPr>
      <t>Leidsin selle tabeli kontseptsiooni materjalidest… sama asi mis joonisel, aga summasid pole.</t>
    </r>
  </si>
  <si>
    <t xml:space="preserve">Saaksin jooniselt andmed võtta - numbrid tulevad külge küll. </t>
  </si>
  <si>
    <t xml:space="preserve">Leidsin selle tabeli kontseptsiooni materjalidest… sama asi mis joonisel, aga summasid pole. </t>
  </si>
  <si>
    <t>Mobilitas Pluss</t>
  </si>
  <si>
    <t>RITA</t>
  </si>
  <si>
    <t>26,6*</t>
  </si>
  <si>
    <t xml:space="preserve">ResTA </t>
  </si>
  <si>
    <t>SekMo</t>
  </si>
  <si>
    <t>1,8*</t>
  </si>
  <si>
    <t>2015-2023</t>
  </si>
  <si>
    <t>2015-2022</t>
  </si>
  <si>
    <t>2020-2023</t>
  </si>
  <si>
    <t>PSG (sh ST)</t>
  </si>
  <si>
    <t>1 195 000</t>
  </si>
  <si>
    <t>PUT OT</t>
  </si>
  <si>
    <t>2019 PRG</t>
  </si>
  <si>
    <t>2018 PRG</t>
  </si>
  <si>
    <t>2020 PRG</t>
  </si>
  <si>
    <t>2018 PSG</t>
  </si>
  <si>
    <t>2019 PSG</t>
  </si>
  <si>
    <t>2020 PSG</t>
  </si>
  <si>
    <t>2018 PUTJD</t>
  </si>
  <si>
    <t>2019 PUTJD</t>
  </si>
  <si>
    <t>2020 PUTJD</t>
  </si>
  <si>
    <t>Erasektori osakaal avaliku sektori TA rahastajana 2018. aastal (%).</t>
  </si>
  <si>
    <t>2016—2018 (2018)</t>
  </si>
  <si>
    <t>Aastad 2012-2020 kokku</t>
  </si>
  <si>
    <t>TA kulutuste jagunemine rahastajate vahel aastatel 2010–2020. Tulbad näitavad TA rahastusallikate proportsioone (%) ja arvud tulpadel kulutuste mahtu (mln EUR)</t>
  </si>
  <si>
    <t>Rahastaja (osakaal rahastuses)</t>
  </si>
  <si>
    <t>PUT JD</t>
  </si>
  <si>
    <t>United States (2019)</t>
  </si>
  <si>
    <t>USA (2018)</t>
  </si>
  <si>
    <t>RE 2021</t>
  </si>
  <si>
    <t>sh TAI kulu ja TAI toetav kulu</t>
  </si>
  <si>
    <t>ei ole TAI kulu</t>
  </si>
  <si>
    <t>Tegevuse kirjeldus esialgne IUT ja PUT jaotus</t>
  </si>
  <si>
    <t>Struktuurivahendid, Norra</t>
  </si>
  <si>
    <t>muud, sh 2022-2024 HTM jaotamata vahendid</t>
  </si>
  <si>
    <t>sh RES 2020-2023 vahendid</t>
  </si>
  <si>
    <t>KOKKU TAI programm</t>
  </si>
  <si>
    <t>0.0034</t>
  </si>
  <si>
    <t>1925—1929</t>
  </si>
  <si>
    <t>1930—1934</t>
  </si>
  <si>
    <t>1935—1939</t>
  </si>
  <si>
    <t>1940—1944</t>
  </si>
  <si>
    <t>1945—1949</t>
  </si>
  <si>
    <t>1950—1954</t>
  </si>
  <si>
    <t>1955—1959</t>
  </si>
  <si>
    <t>1960—1964</t>
  </si>
  <si>
    <t>1965—1969</t>
  </si>
  <si>
    <t>1970—1974</t>
  </si>
  <si>
    <t>1975—1979</t>
  </si>
  <si>
    <t>1980—1984</t>
  </si>
  <si>
    <t>1985—1989</t>
  </si>
  <si>
    <t>1990—1994</t>
  </si>
  <si>
    <t>1995—1999</t>
  </si>
  <si>
    <t>2021 PRG</t>
  </si>
  <si>
    <t>2021 PSG</t>
  </si>
  <si>
    <t>2021 PUTJD</t>
  </si>
  <si>
    <r>
      <t>2020 </t>
    </r>
    <r>
      <rPr>
        <sz val="8"/>
        <color theme="1"/>
        <rFont val="Calibri"/>
        <family val="2"/>
        <charset val="186"/>
      </rPr>
      <t> </t>
    </r>
  </si>
  <si>
    <t>OECD. Main Science and Technology Indicators Database. www.oedc.org/sti/msti.htm (07.12.2021)</t>
  </si>
  <si>
    <r>
      <t>1920</t>
    </r>
    <r>
      <rPr>
        <sz val="11"/>
        <color theme="1"/>
        <rFont val="Calibri"/>
        <family val="2"/>
        <charset val="186"/>
      </rPr>
      <t>—</t>
    </r>
    <r>
      <rPr>
        <sz val="11"/>
        <color theme="1"/>
        <rFont val="Calibri"/>
        <family val="2"/>
        <charset val="186"/>
        <scheme val="minor"/>
      </rPr>
      <t>1924</t>
    </r>
  </si>
  <si>
    <t>Teadustegevuse aasta</t>
  </si>
  <si>
    <t>OECD, Research and Development Statistics (21.09.2021).</t>
  </si>
  <si>
    <r>
      <t>2006</t>
    </r>
    <r>
      <rPr>
        <sz val="11"/>
        <color theme="1"/>
        <rFont val="Calibri"/>
        <family val="2"/>
        <charset val="186"/>
      </rPr>
      <t>—</t>
    </r>
    <r>
      <rPr>
        <sz val="11"/>
        <color theme="1"/>
        <rFont val="Calibri"/>
        <family val="2"/>
        <charset val="186"/>
        <scheme val="minor"/>
      </rPr>
      <t>2008 (2008)</t>
    </r>
  </si>
  <si>
    <t>OECD. Main Science and Technology Indicators Database (07.06.2021)</t>
  </si>
  <si>
    <t>Allikas: OECD. Education at a Glance (17.06.2021).</t>
  </si>
  <si>
    <t>2022*</t>
  </si>
  <si>
    <t>Total (million EUR)</t>
  </si>
  <si>
    <t>Higher education sector (thousand EUR)</t>
  </si>
  <si>
    <t>Government sector (thousand EUR)</t>
  </si>
  <si>
    <t>Private non-profit sector (thousand EUR)</t>
  </si>
  <si>
    <t>Business enterprise sector (thousand EUR)</t>
  </si>
  <si>
    <t>Gross domestic expenditures on R&amp;D (GERD) as a percentage of GDP</t>
  </si>
  <si>
    <t>Public financing of research and development as % from general government expenditure</t>
  </si>
  <si>
    <t>GDP, current prices (million EUR)</t>
  </si>
  <si>
    <t>GDP, current prices (thousand EUR)</t>
  </si>
  <si>
    <t>Public sector (million EUR)</t>
  </si>
  <si>
    <t>Private sector (million EUR)</t>
  </si>
  <si>
    <t>Public sector expenditure on R&amp;D as a percentage of GDP</t>
  </si>
  <si>
    <t>Private sector expenditure on R&amp;D as a percentage of GDP</t>
  </si>
  <si>
    <t>Business enterprise sector as a percentage of GDP</t>
  </si>
  <si>
    <t>Gross domestic expenditure on R&amp;D as a percentage of GDP</t>
  </si>
  <si>
    <t>Gross domestic expenditure on R&amp;D in Estonia as a percentage of GDP from 2011 to 2020</t>
  </si>
  <si>
    <t>Source: Statistics Estonia (02.12.2021), calculations by Estonian Research Council.</t>
  </si>
  <si>
    <t>Gross domestic expenditure on R&amp;D as a percentage of GDP in 2020</t>
  </si>
  <si>
    <t>Public sector</t>
  </si>
  <si>
    <t>Private sector</t>
  </si>
  <si>
    <t>R&amp;D intensity target 2020</t>
  </si>
  <si>
    <t>South Korea (2019)</t>
  </si>
  <si>
    <t>Japan (2019)</t>
  </si>
  <si>
    <t>Switzerland (2019)</t>
  </si>
  <si>
    <t xml:space="preserve">Euroarea (19) </t>
  </si>
  <si>
    <t>Iceland (2019)</t>
  </si>
  <si>
    <t>EU (27) (from 2020)</t>
  </si>
  <si>
    <t>China (2019)</t>
  </si>
  <si>
    <t>EU (28) (2013-2020) (2019)</t>
  </si>
  <si>
    <t>United Kingdom (2019)</t>
  </si>
  <si>
    <t>Russia (2019)</t>
  </si>
  <si>
    <t>North Macedonia (2019)</t>
  </si>
  <si>
    <t>Indirect government support through R&amp;D tax incentives (% of GDP)</t>
  </si>
  <si>
    <t>Government-financed BERD (% of GDP)</t>
  </si>
  <si>
    <t>Direct government funding and tax support for business R&amp;D in 2019 (or another year for which recent data is available)</t>
  </si>
  <si>
    <t>Source: OECD. OECD R&amp;D tax incentives database (16.12.2021).</t>
  </si>
  <si>
    <t>Total government support for business R&amp;D (% of GDP)</t>
  </si>
  <si>
    <t xml:space="preserve">Flows of funding and incurred expenditures on R&amp;D between sectors in Estonia in 2020 </t>
  </si>
  <si>
    <t>Source: Statistics EStonia (tables TD024, TD025, TD050, TD052, TD078, 02.12.2021), calculations by Estonian Research Council.</t>
  </si>
  <si>
    <t>% of GDP</t>
  </si>
  <si>
    <t>Source of funds</t>
  </si>
  <si>
    <t>million EUR</t>
  </si>
  <si>
    <t>Flows of funding</t>
  </si>
  <si>
    <t>R&amp;D expenditure incurred</t>
  </si>
  <si>
    <t>Total flows</t>
  </si>
  <si>
    <t>PUBLIC SECTOR</t>
  </si>
  <si>
    <t>PRIVATE SECTOR</t>
  </si>
  <si>
    <t>FUNDS FROM ABROAD</t>
  </si>
  <si>
    <t>Public sector -&gt; Public sector</t>
  </si>
  <si>
    <t>Public sector -&gt;  Private sector</t>
  </si>
  <si>
    <t>Private sector -&gt; Public sector</t>
  </si>
  <si>
    <t>Private sector -&gt; Private sector</t>
  </si>
  <si>
    <t>Abroad -&gt; Public sector</t>
  </si>
  <si>
    <t>Abroad -&gt; Private sector</t>
  </si>
  <si>
    <t>Total public sector funding</t>
  </si>
  <si>
    <t>From private sector (million EUR)</t>
  </si>
  <si>
    <t>Funds from abroad (million EUR)</t>
  </si>
  <si>
    <t>From public sector (million EUR)</t>
  </si>
  <si>
    <t>From private sector (proportion, %)</t>
  </si>
  <si>
    <t>Funds from abroad (proportion, %)</t>
  </si>
  <si>
    <t>From public sector (proportion, %)</t>
  </si>
  <si>
    <t>Total (%)</t>
  </si>
  <si>
    <t>Euroarea (19)</t>
  </si>
  <si>
    <t>United Kingdom (2018)</t>
  </si>
  <si>
    <t>EU 27 (from 2020)</t>
  </si>
  <si>
    <t>Total public sector R&amp;D expenditure (million EUR)</t>
  </si>
  <si>
    <t>Public sector R&amp;D finaced by private sector (million EUR)</t>
  </si>
  <si>
    <t>Public sector R&amp;D finaced by private sector (%)</t>
  </si>
  <si>
    <t>Total R&amp;D expenditure (million EUR)</t>
  </si>
  <si>
    <t>Public sector (%)</t>
  </si>
  <si>
    <t>Private sector (%)</t>
  </si>
  <si>
    <t>Funds from abroad (%)</t>
  </si>
  <si>
    <t>7th Framework Programme</t>
  </si>
  <si>
    <t>Horizon 2020</t>
  </si>
  <si>
    <t>Total (EUR)</t>
  </si>
  <si>
    <t>Total (mln EUR)</t>
  </si>
  <si>
    <t>* The table contains amounts of signed contracts.</t>
  </si>
  <si>
    <t>2021 (until October)</t>
  </si>
  <si>
    <t>EU financial contribution per citizen (EU28=100)</t>
  </si>
  <si>
    <t>EU financial contribution per GDP (EU28=100)</t>
  </si>
  <si>
    <t>EU (15)</t>
  </si>
  <si>
    <t>EU (28)</t>
  </si>
  <si>
    <t>EU (13)</t>
  </si>
  <si>
    <t>Total expenditure (million EUR)</t>
  </si>
  <si>
    <t>Labour costs (million EUR)</t>
  </si>
  <si>
    <t>Other current costs (million EUR)</t>
  </si>
  <si>
    <t>Investments  (million EUR)</t>
  </si>
  <si>
    <t>Labour costs (%)</t>
  </si>
  <si>
    <t>Other current costs (%)</t>
  </si>
  <si>
    <t>Investments (%)</t>
  </si>
  <si>
    <t>Agricultural and veterinary sciences</t>
  </si>
  <si>
    <t>Humanities and the arts</t>
  </si>
  <si>
    <t>Agricultural sciences</t>
  </si>
  <si>
    <t>Humanities</t>
  </si>
  <si>
    <t>Socisal sciences</t>
  </si>
  <si>
    <t>Poland (2018)</t>
  </si>
  <si>
    <t>Research grants</t>
  </si>
  <si>
    <t>Baseline funding</t>
  </si>
  <si>
    <t>EU Structural Funds</t>
  </si>
  <si>
    <t>Others</t>
  </si>
  <si>
    <t>Total:</t>
  </si>
  <si>
    <t>Volume (mln EUR)</t>
  </si>
  <si>
    <t>Proportion (%)</t>
  </si>
  <si>
    <t>Estonian Science Foundations's grants</t>
  </si>
  <si>
    <t>Personal research funding</t>
  </si>
  <si>
    <t>Targeted research funding</t>
  </si>
  <si>
    <t>Institutional research fuinding</t>
  </si>
  <si>
    <t>Research funding (managed by Estonian Research Council)</t>
  </si>
  <si>
    <t>Proportion of personal research grants (%)</t>
  </si>
  <si>
    <t xml:space="preserve">Source: Ministry of Education and Research </t>
  </si>
  <si>
    <t>Euros</t>
  </si>
  <si>
    <t>Proportions (%)</t>
  </si>
  <si>
    <t>Budget for ongoing research grants</t>
  </si>
  <si>
    <t>Budget for new research grants</t>
  </si>
  <si>
    <t>Call</t>
  </si>
  <si>
    <t>Applications</t>
  </si>
  <si>
    <t>Grants</t>
  </si>
  <si>
    <t>Application round</t>
  </si>
  <si>
    <t>Medical and Health sciences</t>
  </si>
  <si>
    <t>Exact science</t>
  </si>
  <si>
    <t>Bio- and environmental sciences</t>
  </si>
  <si>
    <t>Average for PRG</t>
  </si>
  <si>
    <t>Average for PSG</t>
  </si>
  <si>
    <t>Average for PUTJD</t>
  </si>
  <si>
    <t>Total average</t>
  </si>
  <si>
    <t>Natural sciences 1</t>
  </si>
  <si>
    <t>Natural sciences 2</t>
  </si>
  <si>
    <t>proportions</t>
  </si>
  <si>
    <t>Funding (euros)*</t>
  </si>
  <si>
    <t>Program</t>
  </si>
  <si>
    <t>Grant type</t>
  </si>
  <si>
    <t>Experimental-development</t>
  </si>
  <si>
    <t>Experimental-development (%)</t>
  </si>
  <si>
    <t>Applied research (%)</t>
  </si>
  <si>
    <t>Target grants (COVSG)</t>
  </si>
  <si>
    <t>Proof-of-concept grants (EAG)</t>
  </si>
  <si>
    <t>Team grants (PRG)</t>
  </si>
  <si>
    <t>Starting grants (PSG)</t>
  </si>
  <si>
    <t>Post-doctoral grants (PUT JD)</t>
  </si>
  <si>
    <t>Number of grants</t>
  </si>
  <si>
    <t>Abbreviation</t>
  </si>
  <si>
    <t>Programme</t>
  </si>
  <si>
    <t>Period</t>
  </si>
  <si>
    <t>Budget (million EUR)</t>
  </si>
  <si>
    <t>Internationalisation of research and support for mobility and the next generation</t>
  </si>
  <si>
    <t>Support for sectoral R&amp;D</t>
  </si>
  <si>
    <t>Applied research in smart specialisation growth areas</t>
  </si>
  <si>
    <t>Science Communication Programme</t>
  </si>
  <si>
    <t>Support for R&amp;D activities of resource valorisation</t>
  </si>
  <si>
    <t>Inter-sectoral mobility support</t>
  </si>
  <si>
    <t>Centres of excellence</t>
  </si>
  <si>
    <t>Total budget (mln EUR)</t>
  </si>
  <si>
    <t>Beneficiary</t>
  </si>
  <si>
    <t xml:space="preserve">Ecology of global change: natural and managed ecosystems </t>
  </si>
  <si>
    <t>Estonian University of Life Sciences</t>
  </si>
  <si>
    <t>The Dark Side of the Universe</t>
  </si>
  <si>
    <t>National Institute of Chemical Physics and Biophysics</t>
  </si>
  <si>
    <t>Emerging orders in quantum and nanomaterials</t>
  </si>
  <si>
    <t>Advanced materials and high-technology devices for sustainable energetics, sensorics and
nanoelectronics</t>
  </si>
  <si>
    <t>University of Tartu</t>
  </si>
  <si>
    <t>Centre of Excellence for Genomics and Translational Medicine</t>
  </si>
  <si>
    <t>Center of Excellence in Molecular Cell Engineering</t>
  </si>
  <si>
    <t>Centre of Excellence in Estonian Studies</t>
  </si>
  <si>
    <t>Estonian Literary Museum</t>
  </si>
  <si>
    <t>Zero energy and resource efficient buildings and districts</t>
  </si>
  <si>
    <t>Tallinn University of Technology</t>
  </si>
  <si>
    <t>Estonian ICT Centre of Excellence in research (EXCITE)</t>
  </si>
  <si>
    <t>Research infrastructure</t>
  </si>
  <si>
    <t>Total budget (million EUR)</t>
  </si>
  <si>
    <t>Distributed Systems of Scientific Collections (DiSSCo Eesti)</t>
  </si>
  <si>
    <t>Estonian Environmental Observatory (KKOBS)</t>
  </si>
  <si>
    <t xml:space="preserve">
Development of space research ground infrastructure in Estonia (KosEST)</t>
  </si>
  <si>
    <t xml:space="preserve">
Analysis and Experimentation on Ecosystems (AnaEE Estonia)</t>
  </si>
  <si>
    <t>Plant Biology Infrastructure (TAIM)</t>
  </si>
  <si>
    <t>Marine Technology and Hydrodynamics Iesearch Infrastructure (SCC 2.0)</t>
  </si>
  <si>
    <t xml:space="preserve">
Developing new research services and research infrastructures at MAX IV synchrotron radiation source (MAX-TEENUS)</t>
  </si>
  <si>
    <t>Estonian e-Repository and Conservation of Collections (phase II) (e-Varamu)</t>
  </si>
  <si>
    <t>Public sector R&amp;D funding from private sector and funds from abroad in 2011–2020</t>
  </si>
  <si>
    <t>Source: Statistics Estonia (26.10.2021), calculations by Estonian Research Council.</t>
  </si>
  <si>
    <t>Public sector R&amp;D financed by private sector (%) in 2019</t>
  </si>
  <si>
    <t>Source: Eurostat (10.12.2021), calculations by Estonian Research Council.</t>
  </si>
  <si>
    <t>Source: Statistics Estonia (28.06.2021), calculations by Estonian Research Council.</t>
  </si>
  <si>
    <t>Gross domestic expenditure on R&amp;D in Estonia by source of funds in 2011–2020 (million EUR and proportions, %)</t>
  </si>
  <si>
    <t>Sources: External Common Research Data Warehouse (eCORDA), by 04.10.2021 (data extracted 17.11.2021) and Eurostat (24.08.2021), calculations by Estonian Research Council.</t>
  </si>
  <si>
    <t>Source: External Common Research Data Warehouse (eCORDA), by 04.10.2021 (data extracted 17.11.2021).</t>
  </si>
  <si>
    <t>EU financial contribution from Horizon 2020 compared by participating EU 28 countries per GDP and per citizen compared to EU 28 average (EU 28=100%) (data as of 04.10.2021)</t>
  </si>
  <si>
    <t>R&amp;D expenditure in public and private sector by type of expenditure in 2011–2020</t>
  </si>
  <si>
    <t>Source: Statistics Estonia (24.08.2021), calculations by Estonian Research Council.</t>
  </si>
  <si>
    <t>R&amp;D expenditures in public sector by field of science in 2016–2020. Figures by columns indicate the funding volume of research fields (million EUR and proportions, %)</t>
  </si>
  <si>
    <t>R&amp;D expenditures in public sector by field of science in 2019</t>
  </si>
  <si>
    <t>Source: Estonian Ministry of Education and Research.</t>
  </si>
  <si>
    <t>* Data also include measures of the higher education structural funds (eg Dora, ICT RTD support, etc.).</t>
  </si>
  <si>
    <t>The research budget of the Ministry of Education and Research and its main components in 2022 (million EUR and proportions, %)</t>
  </si>
  <si>
    <t>Source: Estonian Research Council.</t>
  </si>
  <si>
    <t>Conversation to new grant system in 2016-2021. The number of different types of research projects</t>
  </si>
  <si>
    <t>Source: Estonian Research Information System.</t>
  </si>
  <si>
    <t>*Call for grants starting next year (e.g. the call in 2020 was for grants starting in 2021)</t>
  </si>
  <si>
    <t>Average success rates for research grants application rounds from 2018 to 2021</t>
  </si>
  <si>
    <t>Applications for post-doctoral grants (PUT JD), starting grants (PSG) and team grants (PRG) and rewarded grants in application calls rounds from 2017 to 2021</t>
  </si>
  <si>
    <t>Division of post-doctoral grants, starting and team grants by research fields from 2019 to 2021 (payments, million EUR). Projects are divided according to expert committee in which the grant application was assessed (i.e. each project is in one research field)</t>
  </si>
  <si>
    <t>The number of proof-of-concept grant (EAG) applications and grants awarded in 2019 and 2021</t>
  </si>
  <si>
    <t>*Grants were awarded in the 2019 call for both 2019 and 2020, and in the 2021 call for both 2021 and 2022</t>
  </si>
  <si>
    <t>Research funding by type of research (experimental development, applied research and basic research) in 2018-2022</t>
  </si>
  <si>
    <t>Programmes funded by the European Union Structural Funds in 2015-2023 and implemented by the Estonian Research Council</t>
  </si>
  <si>
    <t>*Self-financing not included.</t>
  </si>
  <si>
    <t>Centres of excellence in the period from 2015 to 2022 and the funding volumes (million EUR) for the entire funding period</t>
  </si>
  <si>
    <t>Source: The State Shared Service Center.</t>
  </si>
  <si>
    <t>Research infrastructures funded under the second call for the ‘Support for Research Infrastructures of National Importance under the Roadmap’ measure</t>
  </si>
  <si>
    <t>Estonian Research Council. Estonian Research Infrastructure Roadmap. https://www.etag.ee/wp-content/uploads/2019/06/ETAg_Teadustaristu_teekaart_2019.pdf (02.11.2021).</t>
  </si>
  <si>
    <t>Sources: EHIS and Statistics Estonia (years 2005 and 2006) (15.06.2021).</t>
  </si>
  <si>
    <t>The number of students admitted to, graduated from, quit and continuing doctoral studies in 2005–2020</t>
  </si>
  <si>
    <t>Graduates according to the level of education in 2000–2020 (year marks the end of academic year)</t>
  </si>
  <si>
    <t>Source: Statistics Estonia (24.06.2021).</t>
  </si>
  <si>
    <t>Number of doctoral graduates in relation to the graduates of the first stage of tertiary education in different European countries in 2019</t>
  </si>
  <si>
    <t>Source: Eurostat, calculations by Estonian Research Council (28.09.2021).</t>
  </si>
  <si>
    <t>* Data include a doctoral degree or equivalent (ISCED8 internationally) and a bachelor's degree or equivalent (ISCED11).</t>
  </si>
  <si>
    <t>Researchers per thousand inhabitants in 2019 and changes therein in 2010–2019</t>
  </si>
  <si>
    <t>Number of Estonian researchers per thousand inhabitants in 2009–2020</t>
  </si>
  <si>
    <t>Sources:</t>
  </si>
  <si>
    <t>Statistics Estonia (02.12.2021)</t>
  </si>
  <si>
    <t>Dynamics of the number of researchers (full-time equivalents) in public and private sectors in 2007–2020</t>
  </si>
  <si>
    <t xml:space="preserve">Dynamics of the share of public sector researchers’ full-time equivalents in selected OECD countries in 2000–2019 </t>
  </si>
  <si>
    <t>Source: OECD. Main Science and Technology Indicators Database (16.09.2021), calculations by Estonian Research Council.</t>
  </si>
  <si>
    <t>Full-time equivalents of public sector researchers by research fields in Estonia in 2000–2020</t>
  </si>
  <si>
    <t>Source: Statistics Estonia (14.10.2021).</t>
  </si>
  <si>
    <t>Division of researchers by research fields according to the classification by the Estonian Research Information System</t>
  </si>
  <si>
    <t>Source: Estonian Research Information System (data by 16.09.2021).</t>
  </si>
  <si>
    <t>Changes in filled positions (full-time equivalents) in six Estonian public universities in 2014–2020</t>
  </si>
  <si>
    <t>Source: Universities Estonia.</t>
  </si>
  <si>
    <t>Previous classification of academic positions</t>
  </si>
  <si>
    <t>Foreign researchers in non-profit institutional sectors in 2011 to 2020</t>
  </si>
  <si>
    <t>Source: Statistics Estonia (28.06.2021).</t>
  </si>
  <si>
    <t xml:space="preserve">* Non-profit sectors are comprised of the higher education sector, government sector and private non-profit sector. No data have been collected on foreign researchers working in companies. </t>
  </si>
  <si>
    <t>Foreign researchers</t>
  </si>
  <si>
    <t>Age dynamics of the proportions of Estonian researchers working in the non-profit sectors in 2007 to 2020</t>
  </si>
  <si>
    <t>Under 25</t>
  </si>
  <si>
    <t>65 and over</t>
  </si>
  <si>
    <t>Number of researchers (in non-profit sectors)</t>
  </si>
  <si>
    <t>Gender in employment at public universities and other research institutions in 2011 to 2020</t>
  </si>
  <si>
    <t>Source:</t>
  </si>
  <si>
    <t>Men</t>
  </si>
  <si>
    <t>Women</t>
  </si>
  <si>
    <t>Proportion of women (%)</t>
  </si>
  <si>
    <t>Number of researchers</t>
  </si>
  <si>
    <t>Researchers full-time equivalents</t>
  </si>
  <si>
    <t>Proportion of women by position at public universities and other research and development institutions in 2020</t>
  </si>
  <si>
    <t>Teacher</t>
  </si>
  <si>
    <t>Assistant</t>
  </si>
  <si>
    <t>Lecturer</t>
  </si>
  <si>
    <t>Proportion of women by position (%)</t>
  </si>
  <si>
    <t>Proportion of women researchers by research fields in 2011 to 2020 (non-profit sectors)</t>
  </si>
  <si>
    <t>Source: Statistics Estonia (07.07.2021).</t>
  </si>
  <si>
    <t>Average number of publications per year per researcher who published at least one research article (Estonian Research Information System classifications 1.1 and 3.1) by gender in 2014 to 2020</t>
  </si>
  <si>
    <t>Total 1.1 and 3.1</t>
  </si>
  <si>
    <t xml:space="preserve">Source: Universities Estonia, data requested. </t>
  </si>
  <si>
    <t>* Data are based on employment contracts in force on 31 December 2020, no wage data are provided for groups with less than three employees.</t>
  </si>
  <si>
    <t>Gender wage gap</t>
  </si>
  <si>
    <t>Men (FTEs)</t>
  </si>
  <si>
    <t>Women (FTEs)</t>
  </si>
  <si>
    <t>Proportion of women in full-time jobs (%)</t>
  </si>
  <si>
    <t>Senior Researcher, R3</t>
  </si>
  <si>
    <t>Researcher, R2</t>
  </si>
  <si>
    <t>Junior Researcher</t>
  </si>
  <si>
    <t>Senior Lecturer</t>
  </si>
  <si>
    <t>Lecturer, with doctoral degree</t>
  </si>
  <si>
    <t>Lecturer, without doctoral degree</t>
  </si>
  <si>
    <t>Average total salary (gross salary, euros) of full-time equivalent academic staff by positions, number of positions filled (full-time equivalents, FTEs) and gender wage gap in six Estonian public universities as of 25 June 2021</t>
  </si>
  <si>
    <t>Satisfaction of academic staff (excl. professors and associate professors) with career opportunities by age, position and research field (survey of 2018)</t>
  </si>
  <si>
    <t>Years on current position of academic personnel by position and research field (survey of 2018).</t>
  </si>
  <si>
    <t>Dynamics of Estonian average monthly salary compared to national doctoral allowance in 2006–2021 (salary information for 2021 is based on second quarter)</t>
  </si>
  <si>
    <t>Sources: Statistics Estonia (23.11.2021), Estonian Tax and Customs Board (minimum pay rates, 25.06.2021), calculations by Estonian Research Council.</t>
  </si>
  <si>
    <t>Source: EHIS, calculations by Estonian Research Council.</t>
  </si>
  <si>
    <t>The total number of students admitted to, graduated from and leaving studies in doctoral programmes in the academic years from 2006/07 to 2019/20 by fields of study</t>
  </si>
  <si>
    <t>Distribution of doctoral degree holders by fields of study in selected OECD countries in 2018</t>
  </si>
  <si>
    <t>Average time spent on doctoral studies through academic years from 2007/08 to 2019/20 by fields of study (doctoral graduates, excluding external students)</t>
  </si>
  <si>
    <t>Source: EHIS, calculations by Estonian Research Councl.</t>
  </si>
  <si>
    <t>Average number of years between the commencement and completion of doctoral studies by fields of study</t>
  </si>
  <si>
    <t>The distribution of doctoral graduates between age groups throughout the academic years from 2006/07 to 2019/20</t>
  </si>
  <si>
    <t>Age group</t>
  </si>
  <si>
    <t>Total 2006/07-2019/20</t>
  </si>
  <si>
    <t>Until 25</t>
  </si>
  <si>
    <t>Until 29</t>
  </si>
  <si>
    <t>The distribution of doctoral graduates between age groups throughout the academic years from 2006/07 to 2019/20 by fields of study</t>
  </si>
  <si>
    <t>Gender distribution of those admitted to doctoral studies from 2006/07 to 2020/21</t>
  </si>
  <si>
    <t>Gender distribution of those admitted to doctoral studies from 2006/07 to 2020/21 by fields of study</t>
  </si>
  <si>
    <t>Dynamics in the total number of foreign doctoral students in Estonian universities in the academic years from 2011/12 to 2020/21</t>
  </si>
  <si>
    <t>Source: Haridussilm (14.09.2021).</t>
  </si>
  <si>
    <t>Distribution of foreign doctoral students in Estonian universities by fields of study in the academic years from 2011/12 to 2020/21</t>
  </si>
  <si>
    <t>Dominant career paths after defending doctoral degree in 2017</t>
  </si>
  <si>
    <t>Academic</t>
  </si>
  <si>
    <t>Combined</t>
  </si>
  <si>
    <t>Non-academic</t>
  </si>
  <si>
    <t>Admitted</t>
  </si>
  <si>
    <t>Studying</t>
  </si>
  <si>
    <t>Graduated</t>
  </si>
  <si>
    <t>Quit</t>
  </si>
  <si>
    <t>Quit/studying</t>
  </si>
  <si>
    <t>Graduated/studying</t>
  </si>
  <si>
    <t>* In case of graduates, the year shows the end year of the academic year, for other cases the beginning of the academic year.</t>
  </si>
  <si>
    <t>** For EHIS data on admissions, accepted students are considered from 11th  November (11.11.Y-1 - 10.11.Y) and external students are not included in the number. In the case of Statistics Estonia, those accepted during the academic year are considered from 1st July.</t>
  </si>
  <si>
    <t>*** Graduates have obtained doctoral degree in the period 01.10. (Y-1) -30.09.Y. These include external students (for both EHIS and Statistics Estonia data).</t>
  </si>
  <si>
    <t>**** Quitted doctoral studies have been counted in the period 01.10. (Y-1) -30.09.Y.</t>
  </si>
  <si>
    <t>***** Studying (students) are all (except external students) who study as of 10 November, i.e. study in the period 11.11. (Y-1) -11.11.Y.</t>
  </si>
  <si>
    <t>Bachelor</t>
  </si>
  <si>
    <t>Master</t>
  </si>
  <si>
    <t>Doctoral degree</t>
  </si>
  <si>
    <t>Master/Bachelor</t>
  </si>
  <si>
    <t>Doctoral degree/Bachelor</t>
  </si>
  <si>
    <t>: no data</t>
  </si>
  <si>
    <t>Researchers per thousand inhabitants in 2019 (or last available)</t>
  </si>
  <si>
    <t>Changes in 2010-2019 (number of researchers)</t>
  </si>
  <si>
    <t>Changes in 2010-2019 (%)</t>
  </si>
  <si>
    <t>Calculations by Estonian Research Council.</t>
  </si>
  <si>
    <t>Total researchers</t>
  </si>
  <si>
    <t>Number of researchers in the public sector (left axis)</t>
  </si>
  <si>
    <t>Number of researchers in the private sector (left axis)</t>
  </si>
  <si>
    <t>Share of the public sector researchers (%)</t>
  </si>
  <si>
    <t>Share of the private sector researchers (%)</t>
  </si>
  <si>
    <t>Public sector researchers FTEs (left axis)</t>
  </si>
  <si>
    <t>Private sector researchers FTEs</t>
  </si>
  <si>
    <t>Public sector researchers per thousand inhabitants (right axis)</t>
  </si>
  <si>
    <t>Private sector researchers per thousand inhabitants</t>
  </si>
  <si>
    <t>Share of public sector researchers full-time equivalents (FTEs) (%)</t>
  </si>
  <si>
    <t>Share of private sector researchers full-time equivalents (FTEs) (%)</t>
  </si>
  <si>
    <t>Proportion of full-time equivalents of researchers working in the public sector (govenrment sector + higher education sector) out of all full-time researchers in the country</t>
  </si>
  <si>
    <t>… no data</t>
  </si>
  <si>
    <t>Social Sciences</t>
  </si>
  <si>
    <t>Research field</t>
  </si>
  <si>
    <t>Culture and Society</t>
  </si>
  <si>
    <t>Natural Sciences and Engineering</t>
  </si>
  <si>
    <t>Biosciences and Environment</t>
  </si>
  <si>
    <t>Health</t>
  </si>
  <si>
    <t>Total (incl duplicates)</t>
  </si>
  <si>
    <t>Total (excl duplicates)</t>
  </si>
  <si>
    <t>Share (%)</t>
  </si>
  <si>
    <t>ETIS classification (as of 16.09.2021)</t>
  </si>
  <si>
    <t>Docent</t>
  </si>
  <si>
    <t>Leading Researcher</t>
  </si>
  <si>
    <t>Senior Researcher</t>
  </si>
  <si>
    <t>Researcher</t>
  </si>
  <si>
    <t>Other academic personnel</t>
  </si>
  <si>
    <t>Academic personnel total</t>
  </si>
  <si>
    <t>Junior Doctoral Researcher</t>
  </si>
  <si>
    <t>Classification of academic positions according to the new career model</t>
  </si>
  <si>
    <t>60 and over</t>
  </si>
  <si>
    <t>50-59. a</t>
  </si>
  <si>
    <t>40-49. a</t>
  </si>
  <si>
    <t>30-39. a</t>
  </si>
  <si>
    <t>29. a ja noorem</t>
  </si>
  <si>
    <t>Position</t>
  </si>
  <si>
    <t>Lecuturer</t>
  </si>
  <si>
    <t>Good</t>
  </si>
  <si>
    <t>Fair</t>
  </si>
  <si>
    <t>Poor</t>
  </si>
  <si>
    <t>Associate professor</t>
  </si>
  <si>
    <t>Academic position</t>
  </si>
  <si>
    <t>0-10 years</t>
  </si>
  <si>
    <t>11-20 years</t>
  </si>
  <si>
    <t>Over 20 years</t>
  </si>
  <si>
    <t>Average salary (gross)</t>
  </si>
  <si>
    <t>Average salary (net)</t>
  </si>
  <si>
    <t>Doctoral allowance</t>
  </si>
  <si>
    <t>Minium wage (gross)</t>
  </si>
  <si>
    <t>Minimum wage (net)</t>
  </si>
  <si>
    <t>Ratio of doctoral allowance from average net salary</t>
  </si>
  <si>
    <t>Ratio of doctoral allowance from average gross salary (%)</t>
  </si>
  <si>
    <t>2021 II quarter</t>
  </si>
  <si>
    <t>Education</t>
  </si>
  <si>
    <t>Arts and humanities</t>
  </si>
  <si>
    <t>Social sciences, journalism and information</t>
  </si>
  <si>
    <t>Business, administration and law</t>
  </si>
  <si>
    <t>Natural sciences, mathematics and statistics</t>
  </si>
  <si>
    <t>Information and Communication Technologies</t>
  </si>
  <si>
    <t>Engineering, production and construction</t>
  </si>
  <si>
    <t>Agriculture, forestry, fisheries and veterinary</t>
  </si>
  <si>
    <t>Health and welfare</t>
  </si>
  <si>
    <t>Field of study</t>
  </si>
  <si>
    <t>Graduated in relation to admitted (%)</t>
  </si>
  <si>
    <t>Total: All fields of education</t>
  </si>
  <si>
    <t>Engineering, manufacturing and construction</t>
  </si>
  <si>
    <t>Field unknown</t>
  </si>
  <si>
    <t>* Data includes doctoral degree holders or equivalent (ISCED8 internationally).</t>
  </si>
  <si>
    <t>* X Data cannot be published due to possible identification, since five or fewer people obtained doctoral degree.</t>
  </si>
  <si>
    <t>All fields of study</t>
  </si>
  <si>
    <t>Up to 25</t>
  </si>
  <si>
    <t>Academic year</t>
  </si>
  <si>
    <t>Women (%)</t>
  </si>
  <si>
    <t>Men (%)</t>
  </si>
  <si>
    <t>Estonian Academy of Arts</t>
  </si>
  <si>
    <t>Estonian Academy of Music and Theatre</t>
  </si>
  <si>
    <t>Tallinn Technical University</t>
  </si>
  <si>
    <t>Tallinn University</t>
  </si>
  <si>
    <t>Tartu University</t>
  </si>
  <si>
    <t>The number of publications in different typs of publications according to Estonian Research Information System classification in 2005-2020.</t>
  </si>
  <si>
    <t>Source: Estonian Research Information System. www.etis.ee (19.10.2021).</t>
  </si>
  <si>
    <t>Source: Estonian Research Information System. www.etis.ee (01.07.2021).</t>
  </si>
  <si>
    <t xml:space="preserve">The publication of the most important Estonian articles (1.1, 1.2, 3.1) by institution in 2017–2020 </t>
  </si>
  <si>
    <t>* If an article is related to more than one institution, it is reflected in the data of all related institutions.</t>
  </si>
  <si>
    <t>3.1. Average number of articles (1.1, 1.2, 3.1) published in 2015–2020 per researcher by years of birth (articles entered in the Estonian Research Information System)</t>
  </si>
  <si>
    <t>3.2. Number of articles (1.1, 1.2, 3.1) published in 2015–2020 and number of researchers in age group (articles entered in the Estonian Research Information System)</t>
  </si>
  <si>
    <t xml:space="preserve">Number of articles (1.1, 1.2, 3.1) published in 2015–2020 by gender </t>
  </si>
  <si>
    <t>Supervision of master’s and doctoral theses by gender in 2015–2020</t>
  </si>
  <si>
    <t>Volume and impact of research fields according to InCites database, in order of top 10% most cited articles</t>
  </si>
  <si>
    <t>Source: InCites, Citation Topics (Macro) (29.06.2021).</t>
  </si>
  <si>
    <t>Publication and citation of articles published in 2015–2020 by research field (Frascati classification) according to Web of Science</t>
  </si>
  <si>
    <t>Source: In Cites, Web of Science (data extracted 22.10.2021).</t>
  </si>
  <si>
    <t>The number of doctoral degrees granted by field of study in the Estonian education system in academic years 2006/07–2019/20</t>
  </si>
  <si>
    <t>Source: Haridussilm (22.10.2021).</t>
  </si>
  <si>
    <t>Source: Haridussilm (19.10.2021).</t>
  </si>
  <si>
    <t>Source: Estonian Research Information System. www.etis.ee (04.10.2021).</t>
  </si>
  <si>
    <t>Intramural and extramural R&amp;D expenditures in information and communication, financial and insurance activities compared to business sector total in 2016–2020</t>
  </si>
  <si>
    <t>Source: Statistics Estonia (03.12.2021).</t>
  </si>
  <si>
    <t xml:space="preserve">Researchers working in Estonia who have reached top 6,000 most cited researchers in the world in one or several fields </t>
  </si>
  <si>
    <t>Source: Highly Cited Researchers, Web of Science, Clarivate Analytics. https://recognition.webofscience.com/awards/highly-cited/2020/ (20.10.2021).</t>
  </si>
  <si>
    <t>Researchers employed in Estonia who have received an European Research Council grant</t>
  </si>
  <si>
    <t>Source: European Research Council. Datahub of ERC funded projects. https://erc.europa.eu/projects-figures/project-database (20.10.2021).</t>
  </si>
  <si>
    <t>GDP compared to the EU27 average in 2009–2020, EU27 (from 2020) = 100</t>
  </si>
  <si>
    <t>Source: Eurostat (20.09.2021).</t>
  </si>
  <si>
    <t>Number of businesses reporting R&amp;D expenditures and the concentration of R&amp;D expenditures in Estonia 2009–2019</t>
  </si>
  <si>
    <t>Source: Statistics Estonia (special data order by Estonian Research Council)</t>
  </si>
  <si>
    <t>Estonian private sector expenditure on R&amp;D (million EUR and % of GDP) 2000–2020</t>
  </si>
  <si>
    <t>Expenditure on R&amp;D as a percentage of GDP (%) and GDP per capita (thousand EUR) in 2020</t>
  </si>
  <si>
    <t>Source: Eurostat (03.12.2021), calculations by Estonian Research Council.</t>
  </si>
  <si>
    <t>Dynamics of international (PCT) patent applications: (a), design applications (b), and trademark applications (c) in Europe (scores: ratio of number of applications to GDP)</t>
  </si>
  <si>
    <t>Source: European Commission. European Innovation Scoreboard 2021. https://ec.europa.eu/growth/industry/policy/innovation/scoreboards_en (18.11.2021).</t>
  </si>
  <si>
    <t>Distribution of R&amp;D expenditure in Estonia by type of R&amp;D in 2007–2020: a) basic research, b) applied research, and c) experimental development activities</t>
  </si>
  <si>
    <t>Distribution of R&amp;D expenditure by type of R&amp;D in 2019 (or latest available): a) basic research, b) applied research and c) experimental development activities</t>
  </si>
  <si>
    <t xml:space="preserve">Distribution of ministries’ research budgets (without the Ministry of Education and Research) in 2020 (million euros) </t>
  </si>
  <si>
    <t>R&amp;D expenditure in non-profit sectors financed by the business sector in 2000–2020 (million EUR)</t>
  </si>
  <si>
    <t>Expenditure of non-profit R&amp;D institutions financed by the business sector</t>
  </si>
  <si>
    <t>Total funding from NUTIKAS programme supporting applied research in smart specialisation growth areas 2016–2020 (million EUR)</t>
  </si>
  <si>
    <t>Source: The State Shared Service Centre (05.06.2021).</t>
  </si>
  <si>
    <t>4.10. Percentage of higher education intramural expenditure on R&amp;D financed by the business sector in 2019 (or last available year) compared to 2010</t>
  </si>
  <si>
    <t>4.11. Percentage of higher education intramural expenditure on R&amp;D financed by the Estonian business sector in 2003–2019</t>
  </si>
  <si>
    <t>4.12. Number of researchers per thousand empolyment in industry in 2019 and changes therein in 2015–2019</t>
  </si>
  <si>
    <t>Source: OECD. Main Science and Technology Indicators Database (09.06.2021), calculations by Estonain Research Council.</t>
  </si>
  <si>
    <t>Researchers with a PhD in the various parts of the Estonian business sector in 2007–2020</t>
  </si>
  <si>
    <t>Number of researchers per thousand employment in 2019 and changes therein in 2015–2019</t>
  </si>
  <si>
    <t>4.13. Number of researchers per thousand employment in industry in 2010–2019</t>
  </si>
  <si>
    <t>Source: Statistics Estonia (02.12.2021).</t>
  </si>
  <si>
    <t>Candidates of sciences are among the doctors.</t>
  </si>
  <si>
    <t>. Disclosure is not permitted by the principle of data protection.</t>
  </si>
  <si>
    <t>Data for 2018 adjusted on 26.06.2020.</t>
  </si>
  <si>
    <t>Share of Estonian companies in all companies performing R&amp;D expenditure, which accounted for 75% and 90% of all business R&amp;D expenditure in 2008–2019</t>
  </si>
  <si>
    <t>Statistikaamet (data for Estonia in 2019; 21.09.2021), calculations by Estonian Research Council.</t>
  </si>
  <si>
    <t>Source: OECD. Main Science and Technology Indicators Database (03.12.2021).</t>
  </si>
  <si>
    <t>Estonian companies performing R&amp;D expenditures by size classes in 2019</t>
  </si>
  <si>
    <t xml:space="preserve">Share of innovation active companies in Europe (2018) </t>
  </si>
  <si>
    <t>Source: Eurostat (23.09.2021).</t>
  </si>
  <si>
    <t>Innovation expenditure of technologically innovative enterprises in 2008 and 2018 (million EUR)</t>
  </si>
  <si>
    <t>Source: Statistics Estonia (23.09.2021).</t>
  </si>
  <si>
    <t>Source: Statistics Estonia (10.06.2021).</t>
  </si>
  <si>
    <t>Turnover of new-to-market and new-to-company products as percentage of total turnover for Estonian enterprises in 2008 and 2018</t>
  </si>
  <si>
    <t>Turnover of new-to-market and new-to-company products as percentage of enterprise turnover in 2018 (%)</t>
  </si>
  <si>
    <t>Source: Eurostat, Community innovation survey 2018 (CIS2018) (10.06.2021).</t>
  </si>
  <si>
    <t>Venture capital investments by Estonian enterprises in 2006–2021 (Q1–Q3)</t>
  </si>
  <si>
    <t>Source: Estonian Private Equity &amp; Venture Capital Association (EstVCA), www.estvca.ee (04.10.2021).</t>
  </si>
  <si>
    <t>The volume of venture capital investments in Estonia (million USD) and its percentage of GDP (%) in 2009 to 2020</t>
  </si>
  <si>
    <t>Source: OECD. Industry and Services, Enterprise Statistics (11.06.2021).</t>
  </si>
  <si>
    <t>Business enterprise expenditure on R&amp;D financed by the Estonian government (million EUR and %) in 2008–2019</t>
  </si>
  <si>
    <t>Statistics Estonia (21.09.2021)</t>
  </si>
  <si>
    <t>Calculations by Estonian Research Council and Foresight Centre.</t>
  </si>
  <si>
    <t>Institution</t>
  </si>
  <si>
    <t>Number of publications</t>
  </si>
  <si>
    <t>Tartu University Hospital</t>
  </si>
  <si>
    <t>The National Institute for Health Development</t>
  </si>
  <si>
    <t>The Estonian Military Academy</t>
  </si>
  <si>
    <t>Institute of the Estonian Language</t>
  </si>
  <si>
    <t>East Tallinn Central Hospital</t>
  </si>
  <si>
    <t>The North Estonia Medical Centre</t>
  </si>
  <si>
    <t>Estonian Crop Research Institute</t>
  </si>
  <si>
    <t>Tartu Observatory</t>
  </si>
  <si>
    <t>Estonian Academy of Security Sciences</t>
  </si>
  <si>
    <t>Under and Tuglas Literature Centre</t>
  </si>
  <si>
    <t>Baltic Defence Kollege</t>
  </si>
  <si>
    <t>Estonian Bank</t>
  </si>
  <si>
    <t>Tallinn Health Care College</t>
  </si>
  <si>
    <t>Estonian Academy of Sciences</t>
  </si>
  <si>
    <t>Estonian Entrepreneurship University of Applied Sciences</t>
  </si>
  <si>
    <t>Tartu Health Care College</t>
  </si>
  <si>
    <t>TTK University of Applied Sciences</t>
  </si>
  <si>
    <t>Center of Food and Fermentation Technologies</t>
  </si>
  <si>
    <t>Faculty of Science and Technology</t>
  </si>
  <si>
    <t>Institute of Ecology and Earth Sciences</t>
  </si>
  <si>
    <t>Institute of Physics</t>
  </si>
  <si>
    <t>Institute of Computer Science</t>
  </si>
  <si>
    <t>Institute of Technology</t>
  </si>
  <si>
    <t>Institute of Chemistry</t>
  </si>
  <si>
    <t>Institute of Molecular and Cell Biology</t>
  </si>
  <si>
    <t>Faculty of Arts and Humanities</t>
  </si>
  <si>
    <t>Institute of Cultural Research</t>
  </si>
  <si>
    <t>Institute of History and Archaeology</t>
  </si>
  <si>
    <t>Faculty of Social Sciences</t>
  </si>
  <si>
    <t>Faculty of Medicine</t>
  </si>
  <si>
    <t>Institute of Clinical Medicine</t>
  </si>
  <si>
    <t>Institute of Biomedicine and Translational Medicine</t>
  </si>
  <si>
    <t>School of Engineering</t>
  </si>
  <si>
    <t>Department of Electrical Power Engineering and Mechatronics</t>
  </si>
  <si>
    <t>Department of Mechanical and Industrial engineering</t>
  </si>
  <si>
    <t>Department of Civil Engineering and Architecture</t>
  </si>
  <si>
    <t>School of Information Technologies</t>
  </si>
  <si>
    <t>Department of Software Science</t>
  </si>
  <si>
    <t>Department of Computer Systems</t>
  </si>
  <si>
    <t>School of Business and Governance</t>
  </si>
  <si>
    <t>Ragnar Nurkse Department of Innovation and Governance</t>
  </si>
  <si>
    <t>Department of Business Administration</t>
  </si>
  <si>
    <t>School of Science</t>
  </si>
  <si>
    <t>Department of Chemistry and Biotechnology</t>
  </si>
  <si>
    <t>Tallinn Universtiy</t>
  </si>
  <si>
    <t>School of Humanities</t>
  </si>
  <si>
    <t>School of Governance, Law and Society</t>
  </si>
  <si>
    <t>School of Natural Sciences and Health</t>
  </si>
  <si>
    <t>Institute of Agricultural and Environmental Sciences</t>
  </si>
  <si>
    <t>Institute of Veterinary Medicine and Animal Sciences</t>
  </si>
  <si>
    <t>Institute of Forestry and Rural Engineering</t>
  </si>
  <si>
    <t>Years of birth</t>
  </si>
  <si>
    <t>Articles</t>
  </si>
  <si>
    <t>Number of researchers in age group</t>
  </si>
  <si>
    <t>Number of articles in age group</t>
  </si>
  <si>
    <t>Average number of articles published per researcher</t>
  </si>
  <si>
    <t>No data</t>
  </si>
  <si>
    <t>Total (men)</t>
  </si>
  <si>
    <t>Total (women)</t>
  </si>
  <si>
    <t>Total unknown</t>
  </si>
  <si>
    <t>Field of science</t>
  </si>
  <si>
    <t>Citations</t>
  </si>
  <si>
    <t xml:space="preserve"> Top 10% most cited articles</t>
  </si>
  <si>
    <t xml:space="preserve"> Top 1% most cited articles</t>
  </si>
  <si>
    <t>Citation impact</t>
  </si>
  <si>
    <t xml:space="preserve"> Top 10% most cited articles (%)</t>
  </si>
  <si>
    <t xml:space="preserve"> Top 1% most cited articles (%)</t>
  </si>
  <si>
    <t>Clinical amd Life Sciences</t>
  </si>
  <si>
    <t>Agriculture, Environment &amp; Ecology</t>
  </si>
  <si>
    <t>Physics</t>
  </si>
  <si>
    <t>Electrical Engineering, Electronics &amp; Computer Science</t>
  </si>
  <si>
    <t>Earth Sciences</t>
  </si>
  <si>
    <t>Arts and Humanities</t>
  </si>
  <si>
    <t>Engineering and Materials Science</t>
  </si>
  <si>
    <t>Mathematics</t>
  </si>
  <si>
    <t>Research field (Frascati classification)</t>
  </si>
  <si>
    <t>Cited articles (%)</t>
  </si>
  <si>
    <t>Category Normalized Citation Impact</t>
  </si>
  <si>
    <t>International collaboration articles (%)</t>
  </si>
  <si>
    <t>Citation Impact</t>
  </si>
  <si>
    <t>Natural Sciences</t>
  </si>
  <si>
    <t>Computer and information sciences</t>
  </si>
  <si>
    <t>Physical sciences and astronomy</t>
  </si>
  <si>
    <t>Chemical sciences</t>
  </si>
  <si>
    <t>Earth and related environmental sciences</t>
  </si>
  <si>
    <t>Biological sciences</t>
  </si>
  <si>
    <t>Other natural sciences</t>
  </si>
  <si>
    <t>Electrical engingeering</t>
  </si>
  <si>
    <t>Materials engineering</t>
  </si>
  <si>
    <t>Medical engineering</t>
  </si>
  <si>
    <t>Environmental engineering</t>
  </si>
  <si>
    <t>Environmental biotechnology</t>
  </si>
  <si>
    <t>Industrial biotechnology</t>
  </si>
  <si>
    <t>Nano-technology</t>
  </si>
  <si>
    <t>Other engineering and technologies</t>
  </si>
  <si>
    <t>Basic medical research</t>
  </si>
  <si>
    <t>Clinical medicine</t>
  </si>
  <si>
    <t>Health sciences</t>
  </si>
  <si>
    <t>Agriculture</t>
  </si>
  <si>
    <t>Animal and dairy science</t>
  </si>
  <si>
    <t>Veterinary science</t>
  </si>
  <si>
    <t>Other agricultural science</t>
  </si>
  <si>
    <t>Psychology</t>
  </si>
  <si>
    <t>Economics and business</t>
  </si>
  <si>
    <t>Educational sciences</t>
  </si>
  <si>
    <t>Sociology</t>
  </si>
  <si>
    <t>Law</t>
  </si>
  <si>
    <t>Political science</t>
  </si>
  <si>
    <t>Social and economic geography</t>
  </si>
  <si>
    <t>Media and communication</t>
  </si>
  <si>
    <t>Other social sciences</t>
  </si>
  <si>
    <t>History and archaeology</t>
  </si>
  <si>
    <t>Languages and literature</t>
  </si>
  <si>
    <t>Philosophy</t>
  </si>
  <si>
    <t>Art</t>
  </si>
  <si>
    <t>Other Humanities</t>
  </si>
  <si>
    <t>Study field</t>
  </si>
  <si>
    <t>Proportions 2006/07-2019/20 (%)</t>
  </si>
  <si>
    <t>Average number of studens during an academic year (in period 2016-2021)</t>
  </si>
  <si>
    <t>Awarded doctoral degrees (total in period 2006/07-2019/20)</t>
  </si>
  <si>
    <t>Ratio</t>
  </si>
  <si>
    <t>Total number of students studying at higher education levels I, II and III*</t>
  </si>
  <si>
    <t>Research grants awarded by Estonian Research Council (PUT, IUT, PRG, PSG grants) (million EUR)</t>
  </si>
  <si>
    <t>All active research projects in Estonian Research Information System (incl. Foreign, contractual and corporate financed) (million EUR)</t>
  </si>
  <si>
    <t>Ratio (all active projects/research grants awarded by Estonian Research Council) 2021</t>
  </si>
  <si>
    <t>1. Natural Sciences</t>
  </si>
  <si>
    <t>1.1 Mathematics</t>
  </si>
  <si>
    <t>1.2 Computer and information sciences</t>
  </si>
  <si>
    <t>1.3 Physical sciences</t>
  </si>
  <si>
    <t>1.4 Chemical sciences</t>
  </si>
  <si>
    <t>1.5 Earth and related environmental sciences</t>
  </si>
  <si>
    <t>1.6 Biological sciences</t>
  </si>
  <si>
    <t>2. Engineering and technology</t>
  </si>
  <si>
    <t>2.1 Civil Engineering</t>
  </si>
  <si>
    <t>2.2 Electrical engineering, electronic engineering, information engineering</t>
  </si>
  <si>
    <t>2.3 Mechanical engineering</t>
  </si>
  <si>
    <t>2.4 Chemical engineering</t>
  </si>
  <si>
    <t>2.5 Materials engineering</t>
  </si>
  <si>
    <t>2.6 Medical engineering</t>
  </si>
  <si>
    <t>2.7 Environmental engineering</t>
  </si>
  <si>
    <t>2.8 Industrial biotechnology</t>
  </si>
  <si>
    <t>2.10 Nano-technology</t>
  </si>
  <si>
    <t>2.11 Other engineering and technologies</t>
  </si>
  <si>
    <t>3. Medical and health sciences</t>
  </si>
  <si>
    <t>3.1 Basic medicine</t>
  </si>
  <si>
    <t>3.2 Clinical medicine</t>
  </si>
  <si>
    <t>3.3 Health sciences</t>
  </si>
  <si>
    <t>3.4 Medical biotechnology</t>
  </si>
  <si>
    <t>4. Agricultural and veterinary sciences</t>
  </si>
  <si>
    <t>4.1 Agriculture, forestry, and fisheries</t>
  </si>
  <si>
    <t>4.2 Animal and dairy science</t>
  </si>
  <si>
    <t>4.3 Veterinary medicine</t>
  </si>
  <si>
    <t>4.4 Agricultural biotechnology</t>
  </si>
  <si>
    <t>5.1 Psychology and cognitive sciences</t>
  </si>
  <si>
    <t>5.2 Economics and business</t>
  </si>
  <si>
    <t>5.3 Education</t>
  </si>
  <si>
    <t>5.4 Sociology</t>
  </si>
  <si>
    <t>5.5 Law</t>
  </si>
  <si>
    <t>5.6 Political science</t>
  </si>
  <si>
    <t>5.7 Social and economic geography</t>
  </si>
  <si>
    <t>5.8 Media and communications</t>
  </si>
  <si>
    <t>5.9 Other social sciences</t>
  </si>
  <si>
    <t>6.1 History and archaeology</t>
  </si>
  <si>
    <t>6.2 Languages and literature</t>
  </si>
  <si>
    <t>6.3 Philosophy, ethics and religion</t>
  </si>
  <si>
    <t>6.4 Arts (arts, history of arts, performing arts, music)</t>
  </si>
  <si>
    <t>6.5 Other humanities</t>
  </si>
  <si>
    <t>Economic activities total</t>
  </si>
  <si>
    <t>Information and communication</t>
  </si>
  <si>
    <t>Financial and insurance activities</t>
  </si>
  <si>
    <t>Total information and communication, financial and insurance activities</t>
  </si>
  <si>
    <t>Other economic activities total</t>
  </si>
  <si>
    <t>Proportions, %</t>
  </si>
  <si>
    <t>thousand euros</t>
  </si>
  <si>
    <t>Name</t>
  </si>
  <si>
    <t>Category</t>
  </si>
  <si>
    <t>Primary affilation</t>
  </si>
  <si>
    <t>Secondary affiliations</t>
  </si>
  <si>
    <t>Several</t>
  </si>
  <si>
    <t>Plant and Animal Science</t>
  </si>
  <si>
    <t>Geosciences</t>
  </si>
  <si>
    <t>University of Helsinki</t>
  </si>
  <si>
    <t>Economics and Business</t>
  </si>
  <si>
    <t>Principal investigator</t>
  </si>
  <si>
    <t>Host institution</t>
  </si>
  <si>
    <t>ERC grant type</t>
  </si>
  <si>
    <t>Duration</t>
  </si>
  <si>
    <t>ERC panel</t>
  </si>
  <si>
    <t>Starting grant</t>
  </si>
  <si>
    <t>Advanced grant</t>
  </si>
  <si>
    <t>Consolidator grant</t>
  </si>
  <si>
    <t>Proof of concept</t>
  </si>
  <si>
    <t>100% R&amp;D expenditures</t>
  </si>
  <si>
    <t>90% R&amp;D expenditures</t>
  </si>
  <si>
    <t>75% R&amp;D expenditures</t>
  </si>
  <si>
    <t>Non-profit private sector (million EUR)</t>
  </si>
  <si>
    <t>Business enterprise sector (mln EUR)</t>
  </si>
  <si>
    <t>Private sector expenditure on R&amp;D  (million EUR)</t>
  </si>
  <si>
    <t>Private non-profit sector expenditure on R&amp;D as a percentage of GDP (%)</t>
  </si>
  <si>
    <t>Business enterprise expenditure on R&amp;D as a percentage of GDP (%)</t>
  </si>
  <si>
    <t>Private sector expenditure on R&amp;D  (% of GDP)</t>
  </si>
  <si>
    <t>European Union (27) (from 2020)</t>
  </si>
  <si>
    <t>Gross domestic expenditure on R&amp;D as a percentage of GDP (%)</t>
  </si>
  <si>
    <t>GDP per capita (thousand EUR)</t>
  </si>
  <si>
    <t>Design applications</t>
  </si>
  <si>
    <t>Patent applications</t>
  </si>
  <si>
    <t>Trademark applications</t>
  </si>
  <si>
    <t>Thousand EUR</t>
  </si>
  <si>
    <t>Expenditure on basic research</t>
  </si>
  <si>
    <t>Expenditure on applied research</t>
  </si>
  <si>
    <t>Expenditure on experimental development</t>
  </si>
  <si>
    <t>Gross domestic expenditure on R&amp;D</t>
  </si>
  <si>
    <t>Lithuania (2018)</t>
  </si>
  <si>
    <t>France (2018)</t>
  </si>
  <si>
    <t>Spain (2018)</t>
  </si>
  <si>
    <t>Italy (2018)</t>
  </si>
  <si>
    <t>Latvia (2018)</t>
  </si>
  <si>
    <t>Slovenia (2018)</t>
  </si>
  <si>
    <t>Hungary (2018)</t>
  </si>
  <si>
    <t xml:space="preserve">  Basic research</t>
  </si>
  <si>
    <t xml:space="preserve">  Applied research</t>
  </si>
  <si>
    <t xml:space="preserve">  Experimental development</t>
  </si>
  <si>
    <t>2019 or last available year (2018)</t>
  </si>
  <si>
    <t>Ministry of Education and Research</t>
  </si>
  <si>
    <t>Ministry of Justice</t>
  </si>
  <si>
    <t>Ministry of Defence</t>
  </si>
  <si>
    <t>Ministry of the Environment</t>
  </si>
  <si>
    <t>Ministry of Culture</t>
  </si>
  <si>
    <t>Ministry of Economic Affairs and Communications</t>
  </si>
  <si>
    <t>Ministry of Rural Affairs</t>
  </si>
  <si>
    <t>Ministry of Finance</t>
  </si>
  <si>
    <t>Ministry of the Interior</t>
  </si>
  <si>
    <t>Ministry of Social Affairs</t>
  </si>
  <si>
    <t>Ministry of Foreign Affairs</t>
  </si>
  <si>
    <t>Ministry</t>
  </si>
  <si>
    <t>* Only R&amp;D expenditures are included i.e. does not include support for innovation activities (mostly concers the Ministry of Economic Affairs and Communications).</t>
  </si>
  <si>
    <t>Total for non-profit sectors</t>
  </si>
  <si>
    <t>Total funding (euros)</t>
  </si>
  <si>
    <t>Total funding (million euros)</t>
  </si>
  <si>
    <t>Eligible amount (EUR)</t>
  </si>
  <si>
    <t>European Union – 27 countries</t>
  </si>
  <si>
    <t>2019 (or last available year)</t>
  </si>
  <si>
    <t>United States (2018)</t>
  </si>
  <si>
    <t>OECD - Total (2018)</t>
  </si>
  <si>
    <t>EU (27)  (from 01/02/2020)</t>
  </si>
  <si>
    <t>Canada (2017)</t>
  </si>
  <si>
    <t>Singapore  (2018)</t>
  </si>
  <si>
    <t>Switzerland  (2017)</t>
  </si>
  <si>
    <t>Iceland (2017)</t>
  </si>
  <si>
    <t>New Zealand (2018)</t>
  </si>
  <si>
    <t>Australia (2017)</t>
  </si>
  <si>
    <t>South Africa (2017)</t>
  </si>
  <si>
    <t>Chile (2018)</t>
  </si>
  <si>
    <t>Business enterprise researchers per thousand employment in industry in 2019 (or last available)</t>
  </si>
  <si>
    <t>Changes in 2015-2019 (number of researchers</t>
  </si>
  <si>
    <t>EU (27) (from 01/02/2020)</t>
  </si>
  <si>
    <t>Total researchers per thousand total employment in 2019</t>
  </si>
  <si>
    <t>Changes in 2015-2019 (number of researchers)</t>
  </si>
  <si>
    <t>Changes in 2015-2019 (%)</t>
  </si>
  <si>
    <t>Electricity, gas and water supply</t>
  </si>
  <si>
    <t>Wholesale and retail trade</t>
  </si>
  <si>
    <t>Mining and quarrying</t>
  </si>
  <si>
    <t>Finance and insurance activities</t>
  </si>
  <si>
    <t>Research and development</t>
  </si>
  <si>
    <t>Other business activities</t>
  </si>
  <si>
    <t xml:space="preserve">Economic activity (on </t>
  </si>
  <si>
    <t>Electricity, gas and steam supply; water supply</t>
  </si>
  <si>
    <t>Wholesale and retail trade; repair of motor vehicles and motorcycles; Transportation and storage</t>
  </si>
  <si>
    <t>Real estate activities; Administrative and support service activities; Public administration and defence; compulsory social security and educations; Human health activities; Residential care activities and social work activities without accommodation; Arts, entertainment and recreation, meelelahutus ja vaba aeg; Other service activities; activities of extraterritorial bodies.</t>
  </si>
  <si>
    <t>Professional, scientific and technical activities</t>
  </si>
  <si>
    <t>Economic activitites total</t>
  </si>
  <si>
    <t>Initial economic activity in Statistics Estonia (EMTAK 2008)</t>
  </si>
  <si>
    <t>Economic activity  (on diagram)</t>
  </si>
  <si>
    <t>100% of R&amp;D expenditure</t>
  </si>
  <si>
    <t>90% of R&amp;D expenditure</t>
  </si>
  <si>
    <t>75% of R&amp;D expenditure</t>
  </si>
  <si>
    <t>Share of companies performing 75% of R&amp;D expenditure (%)</t>
  </si>
  <si>
    <t>Share of companies performing R&amp;D expenditure</t>
  </si>
  <si>
    <t xml:space="preserve">Number of companies performing R&amp;D expenditures </t>
  </si>
  <si>
    <t>Average R&amp;D expenditure in size class</t>
  </si>
  <si>
    <t>Average R&amp;D expenditure in size class (thousand euros)</t>
  </si>
  <si>
    <t>Size class (by number of employees)</t>
  </si>
  <si>
    <t>R&amp;D expenditures (EUR)</t>
  </si>
  <si>
    <t>Agriculture, forestry and fishing</t>
  </si>
  <si>
    <t>Electricity, gas, steam and air conditioning supply</t>
  </si>
  <si>
    <t>Sewerage, waste management, remediation activities</t>
  </si>
  <si>
    <t>Construction</t>
  </si>
  <si>
    <t>Wholesale and retail trade; repair of motor vehicles and motorcycles</t>
  </si>
  <si>
    <t>Other</t>
  </si>
  <si>
    <t>Transportation and storage</t>
  </si>
  <si>
    <t>Accommodation and food service activities</t>
  </si>
  <si>
    <t>Financial and insurance activities, real estate activities</t>
  </si>
  <si>
    <t>Real estate activities</t>
  </si>
  <si>
    <t>Administrative and support servce activities</t>
  </si>
  <si>
    <t>Human health activities</t>
  </si>
  <si>
    <t>Total (thousand euros)</t>
  </si>
  <si>
    <t>Shares (%)</t>
  </si>
  <si>
    <t>Other: Wholesale and retail trade; repair of motor vehicles and motorcycles; Transportation and storage; Construction; Human health activities; Agriculture, forestry and fishing.</t>
  </si>
  <si>
    <t>Year 2009</t>
  </si>
  <si>
    <t>Year 2020</t>
  </si>
  <si>
    <t>. Disclosure of data is not permitted by the principle of data protection.</t>
  </si>
  <si>
    <t>* Note from Statistics Estonia: due to rounding, the aggregate values may differ from the sum of the values to be added.</t>
  </si>
  <si>
    <t>incl. enterprises with innovative products that are new to market</t>
  </si>
  <si>
    <t>Intramural research and development activities</t>
  </si>
  <si>
    <t>Extramural research and development</t>
  </si>
  <si>
    <t>Acquisition of machinery, equipment and software</t>
  </si>
  <si>
    <t>Acquisition of other external knowledge</t>
  </si>
  <si>
    <t>Innovation expenditure of technologically innovative enterprises (million euros)</t>
  </si>
  <si>
    <t>Acquisition of machinery, equipment, buildings and other tangible assets</t>
  </si>
  <si>
    <t>Marketing, brand building, advertising</t>
  </si>
  <si>
    <t>Training own staff</t>
  </si>
  <si>
    <t>Product design</t>
  </si>
  <si>
    <t>Software development, database work and data analysis</t>
  </si>
  <si>
    <t>Own personnel working on innovation</t>
  </si>
  <si>
    <t>Services, materials, supplies purchased from others for innovation</t>
  </si>
  <si>
    <t>Capital goods for innovation</t>
  </si>
  <si>
    <t>Expenditure on R&amp;D performed in-house</t>
  </si>
  <si>
    <t>Expenditure on R&amp;D contracted out</t>
  </si>
  <si>
    <t>Intellectual property rights (IPRs)</t>
  </si>
  <si>
    <t>Turnover of products new only for enterprise (thousand euros)</t>
  </si>
  <si>
    <t>Turnover of products new to market (thousand euros)</t>
  </si>
  <si>
    <t>Total turnover of all enterprises (thousand euros)</t>
  </si>
  <si>
    <t>Turnover of products new only for enterprise (million euros)</t>
  </si>
  <si>
    <t>Turnover of products new to market (million euros)</t>
  </si>
  <si>
    <t xml:space="preserve">Turnover of products new to the firm in relation to turnover of all enterprises (%) </t>
  </si>
  <si>
    <t>Turnover of products new to market in relation to turnover of all enterprises (%)</t>
  </si>
  <si>
    <t>Survey (CIS) period and the year of data presented</t>
  </si>
  <si>
    <t>Turnover of products new to the firm and new to the market in relation turnover of all enterprises (%)</t>
  </si>
  <si>
    <t>Euro area (19)</t>
  </si>
  <si>
    <t>Total raised capital (EUR )</t>
  </si>
  <si>
    <t>Total raised capital (million euros )</t>
  </si>
  <si>
    <t>Capital from Estonia (EUR)</t>
  </si>
  <si>
    <t>Capital EE vs Foreign</t>
  </si>
  <si>
    <t>No of Deals</t>
  </si>
  <si>
    <t>Avg Deal Size</t>
  </si>
  <si>
    <t>2021 (Q I-III)</t>
  </si>
  <si>
    <t>Venture capital investments as a percentage of GDP (%)</t>
  </si>
  <si>
    <t>The volume of venture capital investments (million USD)</t>
  </si>
  <si>
    <t>Percentage of business enterprise expenditure on R&amp;D financed by government (%)</t>
  </si>
  <si>
    <t>Business enterprise expenditure on R&amp;D financed by government (million euros)</t>
  </si>
  <si>
    <t>Business enterprise expenditure on R&amp;D financed by govenrment (million euros)</t>
  </si>
  <si>
    <t>The research and development organisation structure in Estonia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</si>
</sst>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d\.mm\.yy"/>
    <numFmt numFmtId="166" formatCode="#,##0.000"/>
    <numFmt numFmtId="167" formatCode="0.0"/>
    <numFmt numFmtId="168" formatCode="0.0%"/>
    <numFmt numFmtId="169" formatCode="0.000"/>
    <numFmt numFmtId="170" formatCode="0.00000"/>
  </numFmts>
  <fonts count="136" x14ac:knownFonts="1">
    <font>
      <sz val="11"/>
      <color theme="1"/>
      <name val="Calibri"/>
      <family val="2"/>
      <charset val="186"/>
      <scheme val="minor"/>
    </font>
    <font>
      <sz val="11"/>
      <color theme="1"/>
      <name val="Calibri"/>
      <family val="2"/>
      <charset val="186"/>
      <scheme val="minor"/>
    </font>
    <font>
      <b/>
      <sz val="11"/>
      <color theme="1"/>
      <name val="Calibri"/>
      <family val="2"/>
      <charset val="186"/>
      <scheme val="minor"/>
    </font>
    <font>
      <sz val="11"/>
      <color indexed="8"/>
      <name val="Calibri"/>
      <family val="2"/>
      <scheme val="minor"/>
    </font>
    <font>
      <b/>
      <sz val="9"/>
      <name val="Arial"/>
      <family val="2"/>
      <charset val="186"/>
    </font>
    <font>
      <sz val="9"/>
      <name val="Arial"/>
      <family val="2"/>
      <charset val="186"/>
    </font>
    <font>
      <u/>
      <sz val="9"/>
      <color indexed="12"/>
      <name val="Arial"/>
      <family val="2"/>
      <charset val="186"/>
    </font>
    <font>
      <sz val="11"/>
      <name val="Arial"/>
      <family val="2"/>
      <charset val="186"/>
    </font>
    <font>
      <sz val="10"/>
      <name val="Arial"/>
      <family val="2"/>
      <charset val="186"/>
    </font>
    <font>
      <sz val="11"/>
      <name val="Arial"/>
      <family val="2"/>
      <charset val="186"/>
    </font>
    <font>
      <sz val="10"/>
      <name val="Arial"/>
      <family val="2"/>
      <charset val="186"/>
    </font>
    <font>
      <b/>
      <sz val="9"/>
      <name val="Arial"/>
      <family val="2"/>
      <charset val="186"/>
    </font>
    <font>
      <sz val="9"/>
      <name val="Arial"/>
      <family val="2"/>
      <charset val="186"/>
    </font>
    <font>
      <b/>
      <sz val="9"/>
      <color indexed="9"/>
      <name val="Arial"/>
      <family val="2"/>
      <charset val="186"/>
    </font>
    <font>
      <b/>
      <sz val="11"/>
      <name val="Arial"/>
      <family val="2"/>
      <charset val="186"/>
    </font>
    <font>
      <u/>
      <sz val="9"/>
      <color indexed="12"/>
      <name val="Arial"/>
      <family val="2"/>
      <charset val="186"/>
    </font>
    <font>
      <sz val="9"/>
      <color theme="1"/>
      <name val="Arial"/>
      <family val="2"/>
    </font>
    <font>
      <sz val="10"/>
      <name val="Arial"/>
      <family val="2"/>
    </font>
    <font>
      <sz val="9"/>
      <name val="Arial"/>
      <family val="2"/>
    </font>
    <font>
      <sz val="9"/>
      <color indexed="81"/>
      <name val="Segoe UI"/>
      <family val="2"/>
      <charset val="186"/>
    </font>
    <font>
      <b/>
      <sz val="9"/>
      <color indexed="81"/>
      <name val="Segoe UI"/>
      <family val="2"/>
      <charset val="186"/>
    </font>
    <font>
      <b/>
      <sz val="11"/>
      <color rgb="FF000000"/>
      <name val="Calibri"/>
      <family val="2"/>
    </font>
    <font>
      <sz val="11"/>
      <color rgb="FF000000"/>
      <name val="Calibri"/>
      <family val="2"/>
      <charset val="186"/>
    </font>
    <font>
      <sz val="11"/>
      <color rgb="FFFF0000"/>
      <name val="Calibri"/>
      <family val="2"/>
      <charset val="186"/>
      <scheme val="minor"/>
    </font>
    <font>
      <sz val="12"/>
      <color theme="1"/>
      <name val="Arial"/>
      <family val="2"/>
    </font>
    <font>
      <b/>
      <sz val="12"/>
      <color theme="1"/>
      <name val="Arial"/>
      <family val="2"/>
    </font>
    <font>
      <sz val="12"/>
      <name val="Arial"/>
      <family val="2"/>
    </font>
    <font>
      <vertAlign val="superscript"/>
      <sz val="12"/>
      <name val="Arial"/>
      <family val="2"/>
    </font>
    <font>
      <b/>
      <vertAlign val="superscript"/>
      <sz val="12"/>
      <color theme="1"/>
      <name val="Arial"/>
      <family val="2"/>
    </font>
    <font>
      <b/>
      <sz val="16"/>
      <name val="Arial"/>
      <family val="2"/>
    </font>
    <font>
      <b/>
      <sz val="12"/>
      <name val="Arial"/>
      <family val="2"/>
    </font>
    <font>
      <b/>
      <vertAlign val="superscript"/>
      <sz val="12"/>
      <name val="Arial"/>
      <family val="2"/>
    </font>
    <font>
      <sz val="11"/>
      <name val="Calibri"/>
      <family val="2"/>
      <charset val="186"/>
    </font>
    <font>
      <sz val="11"/>
      <name val="Calibri"/>
      <family val="2"/>
      <charset val="186"/>
      <scheme val="minor"/>
    </font>
    <font>
      <sz val="9"/>
      <color theme="1"/>
      <name val="Calibri"/>
      <family val="2"/>
      <charset val="186"/>
      <scheme val="minor"/>
    </font>
    <font>
      <sz val="9"/>
      <name val="Calibri"/>
      <family val="2"/>
      <charset val="186"/>
      <scheme val="minor"/>
    </font>
    <font>
      <sz val="11"/>
      <color rgb="FF000000"/>
      <name val="Calibri"/>
      <family val="2"/>
    </font>
    <font>
      <b/>
      <sz val="14"/>
      <color rgb="FF000000"/>
      <name val="Calibri"/>
      <family val="2"/>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57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b/>
      <sz val="10"/>
      <color theme="0"/>
      <name val="Arial"/>
      <family val="2"/>
    </font>
    <font>
      <b/>
      <sz val="10"/>
      <color theme="0"/>
      <name val="Arial Narrow"/>
      <family val="2"/>
    </font>
    <font>
      <sz val="10"/>
      <color theme="1"/>
      <name val="Arial"/>
      <family val="2"/>
    </font>
    <font>
      <sz val="11"/>
      <name val="Calibri"/>
      <family val="2"/>
    </font>
    <font>
      <b/>
      <u/>
      <sz val="10"/>
      <name val="Arial"/>
      <family val="2"/>
    </font>
    <font>
      <i/>
      <sz val="11"/>
      <name val="Calibri"/>
      <family val="2"/>
    </font>
    <font>
      <b/>
      <sz val="10"/>
      <name val="Arial"/>
      <family val="2"/>
    </font>
    <font>
      <b/>
      <sz val="11"/>
      <name val="Calibri"/>
      <family val="2"/>
      <charset val="186"/>
      <scheme val="minor"/>
    </font>
    <font>
      <b/>
      <u/>
      <sz val="11"/>
      <color theme="1"/>
      <name val="Calibri"/>
      <family val="2"/>
      <charset val="186"/>
      <scheme val="minor"/>
    </font>
    <font>
      <sz val="10"/>
      <color theme="1"/>
      <name val="Calibri"/>
      <family val="2"/>
      <charset val="186"/>
      <scheme val="minor"/>
    </font>
    <font>
      <sz val="8"/>
      <color theme="1"/>
      <name val="Calibri"/>
      <family val="2"/>
      <charset val="186"/>
      <scheme val="minor"/>
    </font>
    <font>
      <b/>
      <sz val="10"/>
      <color theme="1"/>
      <name val="Calibri"/>
      <family val="2"/>
      <charset val="186"/>
      <scheme val="minor"/>
    </font>
    <font>
      <b/>
      <sz val="9"/>
      <color theme="1"/>
      <name val="Calibri"/>
      <family val="2"/>
      <charset val="186"/>
      <scheme val="minor"/>
    </font>
    <font>
      <b/>
      <sz val="12"/>
      <color theme="1"/>
      <name val="Calibri"/>
      <family val="2"/>
      <charset val="186"/>
      <scheme val="minor"/>
    </font>
    <font>
      <b/>
      <sz val="9"/>
      <color indexed="81"/>
      <name val="Tahoma"/>
      <family val="2"/>
      <charset val="186"/>
    </font>
    <font>
      <sz val="9"/>
      <color indexed="81"/>
      <name val="Tahoma"/>
      <family val="2"/>
      <charset val="186"/>
    </font>
    <font>
      <b/>
      <sz val="9"/>
      <color rgb="FF000000"/>
      <name val="Calibri"/>
      <family val="2"/>
    </font>
    <font>
      <sz val="11"/>
      <color theme="1"/>
      <name val="Calibri"/>
      <family val="2"/>
      <scheme val="minor"/>
    </font>
    <font>
      <b/>
      <sz val="11"/>
      <name val="Arial"/>
      <family val="2"/>
    </font>
    <font>
      <b/>
      <sz val="11"/>
      <color rgb="FFFF0000"/>
      <name val="Arial"/>
      <family val="2"/>
    </font>
    <font>
      <b/>
      <vertAlign val="superscript"/>
      <sz val="11"/>
      <name val="Arial"/>
      <family val="2"/>
    </font>
    <font>
      <sz val="11"/>
      <name val="Arial"/>
      <family val="2"/>
    </font>
    <font>
      <b/>
      <sz val="10"/>
      <color indexed="8"/>
      <name val="Calibri"/>
      <family val="2"/>
      <scheme val="minor"/>
    </font>
    <font>
      <b/>
      <sz val="10"/>
      <name val="Calibri"/>
      <family val="2"/>
      <scheme val="minor"/>
    </font>
    <font>
      <b/>
      <sz val="9"/>
      <name val="Arial"/>
      <family val="2"/>
    </font>
    <font>
      <b/>
      <vertAlign val="superscript"/>
      <sz val="10"/>
      <color indexed="8"/>
      <name val="Calibri"/>
      <family val="2"/>
      <scheme val="minor"/>
    </font>
    <font>
      <b/>
      <sz val="9"/>
      <color indexed="8"/>
      <name val="Arial"/>
      <family val="2"/>
    </font>
    <font>
      <i/>
      <sz val="10"/>
      <name val="Calibri"/>
      <family val="2"/>
      <scheme val="minor"/>
    </font>
    <font>
      <sz val="10"/>
      <name val="Calibri"/>
      <family val="2"/>
    </font>
    <font>
      <sz val="10"/>
      <color indexed="8"/>
      <name val="Calibri"/>
      <family val="2"/>
    </font>
    <font>
      <vertAlign val="superscript"/>
      <sz val="10"/>
      <name val="Calibri"/>
      <family val="2"/>
      <scheme val="minor"/>
    </font>
    <font>
      <b/>
      <i/>
      <sz val="10"/>
      <color indexed="8"/>
      <name val="Calibri"/>
      <family val="2"/>
      <scheme val="minor"/>
    </font>
    <font>
      <sz val="10"/>
      <name val="Calibri"/>
      <family val="2"/>
      <scheme val="minor"/>
    </font>
    <font>
      <i/>
      <vertAlign val="superscript"/>
      <sz val="10"/>
      <name val="Calibri"/>
      <family val="2"/>
      <scheme val="minor"/>
    </font>
    <font>
      <i/>
      <sz val="9"/>
      <color theme="1"/>
      <name val="Arial"/>
      <family val="2"/>
    </font>
    <font>
      <vertAlign val="superscript"/>
      <sz val="9"/>
      <color theme="1"/>
      <name val="Arial"/>
      <family val="2"/>
    </font>
    <font>
      <sz val="9"/>
      <name val="Helv"/>
    </font>
    <font>
      <sz val="12"/>
      <color theme="1"/>
      <name val="Calibri"/>
      <family val="2"/>
      <charset val="186"/>
      <scheme val="minor"/>
    </font>
    <font>
      <sz val="10"/>
      <name val="Arial"/>
      <family val="2"/>
      <charset val="186"/>
    </font>
    <font>
      <i/>
      <sz val="11"/>
      <color theme="1"/>
      <name val="Calibri"/>
      <family val="2"/>
      <charset val="186"/>
      <scheme val="minor"/>
    </font>
    <font>
      <sz val="11"/>
      <name val="Calibri"/>
      <family val="2"/>
      <scheme val="minor"/>
    </font>
    <font>
      <b/>
      <sz val="11"/>
      <color rgb="FF000000"/>
      <name val="Calibri"/>
      <family val="2"/>
      <charset val="186"/>
      <scheme val="minor"/>
    </font>
    <font>
      <b/>
      <i/>
      <sz val="11"/>
      <color theme="1"/>
      <name val="Calibri"/>
      <family val="2"/>
      <charset val="186"/>
      <scheme val="minor"/>
    </font>
    <font>
      <sz val="12"/>
      <name val="Calibri"/>
      <family val="2"/>
      <charset val="186"/>
      <scheme val="minor"/>
    </font>
    <font>
      <i/>
      <sz val="8"/>
      <color theme="1"/>
      <name val="Calibri"/>
      <family val="2"/>
      <charset val="186"/>
      <scheme val="minor"/>
    </font>
    <font>
      <sz val="10"/>
      <name val="Arial"/>
      <family val="2"/>
      <charset val="186"/>
    </font>
    <font>
      <b/>
      <sz val="10"/>
      <color rgb="FFFFFFFF"/>
      <name val="Calibri"/>
      <family val="2"/>
      <charset val="186"/>
      <scheme val="minor"/>
    </font>
    <font>
      <sz val="10"/>
      <color theme="4" tint="-0.499984740745262"/>
      <name val="Calibri"/>
      <family val="2"/>
      <charset val="186"/>
      <scheme val="minor"/>
    </font>
    <font>
      <b/>
      <sz val="10"/>
      <color rgb="FFFFC000"/>
      <name val="Calibri"/>
      <family val="2"/>
      <charset val="186"/>
      <scheme val="minor"/>
    </font>
    <font>
      <sz val="10"/>
      <color rgb="FF0070C0"/>
      <name val="Calibri"/>
      <family val="2"/>
      <charset val="186"/>
      <scheme val="minor"/>
    </font>
    <font>
      <u/>
      <sz val="11"/>
      <color theme="1"/>
      <name val="Calibri"/>
      <family val="2"/>
      <charset val="186"/>
      <scheme val="minor"/>
    </font>
    <font>
      <b/>
      <sz val="11"/>
      <color theme="4" tint="-0.499984740745262"/>
      <name val="Calibri"/>
      <family val="2"/>
      <charset val="186"/>
      <scheme val="minor"/>
    </font>
    <font>
      <sz val="11"/>
      <color theme="4" tint="-0.499984740745262"/>
      <name val="Calibri"/>
      <family val="2"/>
      <charset val="186"/>
      <scheme val="minor"/>
    </font>
    <font>
      <sz val="11"/>
      <color rgb="FF000000"/>
      <name val="Calibri"/>
      <family val="2"/>
      <charset val="186"/>
      <scheme val="minor"/>
    </font>
    <font>
      <u/>
      <sz val="11"/>
      <color rgb="FF000000"/>
      <name val="Calibri"/>
      <family val="2"/>
      <charset val="186"/>
      <scheme val="minor"/>
    </font>
    <font>
      <sz val="10"/>
      <color theme="1"/>
      <name val="Roboto"/>
      <family val="2"/>
      <charset val="186"/>
    </font>
    <font>
      <sz val="11"/>
      <color theme="1"/>
      <name val="Calibri"/>
      <family val="2"/>
      <charset val="186"/>
    </font>
    <font>
      <b/>
      <sz val="11"/>
      <color theme="1"/>
      <name val="Calibri"/>
      <family val="2"/>
      <charset val="186"/>
    </font>
    <font>
      <u/>
      <sz val="11"/>
      <color theme="1"/>
      <name val="Times New Roman"/>
      <family val="1"/>
      <charset val="186"/>
    </font>
    <font>
      <sz val="11"/>
      <color theme="1"/>
      <name val="Times New Roman"/>
      <family val="1"/>
      <charset val="186"/>
    </font>
    <font>
      <b/>
      <sz val="11"/>
      <color theme="4"/>
      <name val="Times New Roman"/>
      <family val="1"/>
      <charset val="186"/>
    </font>
    <font>
      <sz val="11"/>
      <name val="Times New Roman"/>
      <family val="1"/>
      <charset val="186"/>
    </font>
    <font>
      <b/>
      <sz val="11"/>
      <name val="Times New Roman"/>
      <family val="1"/>
      <charset val="186"/>
    </font>
    <font>
      <sz val="11"/>
      <color rgb="FF000000"/>
      <name val="Times New Roman"/>
      <family val="1"/>
      <charset val="186"/>
    </font>
    <font>
      <u/>
      <sz val="11"/>
      <color rgb="FF000000"/>
      <name val="Times New Roman"/>
      <family val="1"/>
      <charset val="186"/>
    </font>
    <font>
      <i/>
      <sz val="11"/>
      <color theme="1"/>
      <name val="Times New Roman"/>
      <family val="1"/>
      <charset val="186"/>
    </font>
    <font>
      <b/>
      <sz val="11"/>
      <color theme="1"/>
      <name val="Times New Roman"/>
      <family val="1"/>
      <charset val="186"/>
    </font>
    <font>
      <sz val="10"/>
      <name val="Arial"/>
      <family val="2"/>
      <charset val="186"/>
    </font>
    <font>
      <b/>
      <sz val="11"/>
      <color theme="1"/>
      <name val="Calibri"/>
      <family val="2"/>
      <scheme val="minor"/>
    </font>
    <font>
      <b/>
      <sz val="9"/>
      <color theme="1"/>
      <name val="Arial"/>
      <family val="2"/>
      <charset val="186"/>
    </font>
    <font>
      <sz val="9"/>
      <color theme="1"/>
      <name val="Arial"/>
      <family val="2"/>
      <charset val="186"/>
    </font>
    <font>
      <b/>
      <sz val="10"/>
      <name val="Calibri"/>
      <family val="2"/>
      <charset val="186"/>
      <scheme val="minor"/>
    </font>
    <font>
      <sz val="11"/>
      <name val="Arial"/>
      <family val="2"/>
      <charset val="186"/>
    </font>
    <font>
      <sz val="10"/>
      <name val="Arial"/>
      <family val="2"/>
      <charset val="186"/>
    </font>
    <font>
      <sz val="12"/>
      <color rgb="FF000000"/>
      <name val="Calibri Light"/>
      <family val="2"/>
      <charset val="186"/>
    </font>
    <font>
      <u/>
      <sz val="11"/>
      <color theme="10"/>
      <name val="Calibri"/>
      <family val="2"/>
      <charset val="186"/>
      <scheme val="minor"/>
    </font>
    <font>
      <sz val="11"/>
      <color theme="1"/>
      <name val="Arial"/>
      <family val="2"/>
      <charset val="186"/>
    </font>
    <font>
      <b/>
      <sz val="11"/>
      <color rgb="FF000000"/>
      <name val="Calibri"/>
      <family val="2"/>
      <charset val="186"/>
    </font>
    <font>
      <sz val="10"/>
      <name val="Roboto"/>
      <family val="2"/>
      <charset val="186"/>
    </font>
    <font>
      <sz val="12"/>
      <color rgb="FF000000"/>
      <name val="Calibri"/>
      <family val="2"/>
      <charset val="186"/>
    </font>
    <font>
      <sz val="8"/>
      <color theme="1"/>
      <name val="Calibri"/>
      <family val="2"/>
      <charset val="186"/>
    </font>
    <font>
      <sz val="10"/>
      <name val="Calibri"/>
      <family val="2"/>
      <charset val="186"/>
      <scheme val="minor"/>
    </font>
    <font>
      <sz val="9"/>
      <color rgb="FF000000"/>
      <name val="Calibri"/>
      <family val="2"/>
      <charset val="186"/>
    </font>
    <font>
      <i/>
      <sz val="9"/>
      <color theme="1"/>
      <name val="Calibri"/>
      <family val="2"/>
      <charset val="186"/>
      <scheme val="minor"/>
    </font>
  </fonts>
  <fills count="75">
    <fill>
      <patternFill patternType="none"/>
    </fill>
    <fill>
      <patternFill patternType="gray125"/>
    </fill>
    <fill>
      <patternFill patternType="solid">
        <fgColor rgb="FF4669AF"/>
      </patternFill>
    </fill>
    <fill>
      <patternFill patternType="solid">
        <fgColor rgb="FF0096DC"/>
      </patternFill>
    </fill>
    <fill>
      <patternFill patternType="solid">
        <fgColor rgb="FFDCE6F1"/>
      </patternFill>
    </fill>
    <fill>
      <patternFill patternType="mediumGray">
        <bgColor indexed="22"/>
      </patternFill>
    </fill>
    <fill>
      <patternFill patternType="solid">
        <fgColor rgb="FFF6F6F6"/>
      </patternFill>
    </fill>
    <fill>
      <patternFill patternType="solid">
        <fgColor indexed="44"/>
        <bgColor indexed="64"/>
      </patternFill>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4" tint="-9.9978637043366805E-2"/>
        <bgColor indexed="64"/>
      </patternFill>
    </fill>
    <fill>
      <patternFill patternType="solid">
        <fgColor rgb="FF00B0F0"/>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rgb="FFD9E1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indexed="64"/>
      </patternFill>
    </fill>
    <fill>
      <patternFill patternType="solid">
        <fgColor theme="4" tint="0.59999389629810485"/>
        <bgColor indexed="64"/>
      </patternFill>
    </fill>
    <fill>
      <patternFill patternType="solid">
        <fgColor rgb="FF00B050"/>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89999084444715716"/>
        <bgColor indexed="64"/>
      </patternFill>
    </fill>
    <fill>
      <patternFill patternType="solid">
        <fgColor indexed="9"/>
        <bgColor indexed="64"/>
      </patternFill>
    </fill>
    <fill>
      <patternFill patternType="solid">
        <fgColor theme="4" tint="0.79998168889431442"/>
        <bgColor theme="4" tint="0.79998168889431442"/>
      </patternFill>
    </fill>
    <fill>
      <patternFill patternType="solid">
        <fgColor rgb="FF26466D"/>
        <bgColor indexed="64"/>
      </patternFill>
    </fill>
    <fill>
      <patternFill patternType="solid">
        <fgColor rgb="FFFFFFFF"/>
        <bgColor indexed="64"/>
      </patternFill>
    </fill>
    <fill>
      <patternFill patternType="solid">
        <fgColor rgb="FFDEE8F6"/>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2"/>
        <bgColor rgb="FFD9EAD3"/>
      </patternFill>
    </fill>
    <fill>
      <patternFill patternType="solid">
        <fgColor rgb="FFD9D2E9"/>
        <bgColor indexed="64"/>
      </patternFill>
    </fill>
    <fill>
      <patternFill patternType="solid">
        <fgColor rgb="FFC9DAF8"/>
        <bgColor indexed="64"/>
      </patternFill>
    </fill>
    <fill>
      <patternFill patternType="solid">
        <fgColor rgb="FFE0D5F2"/>
        <bgColor indexed="64"/>
      </patternFill>
    </fill>
    <fill>
      <patternFill patternType="solid">
        <fgColor rgb="FFE8E1F4"/>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2"/>
        <bgColor theme="4" tint="0.79998168889431442"/>
      </patternFill>
    </fill>
    <fill>
      <patternFill patternType="solid">
        <fgColor rgb="FF7D8FAB"/>
        <bgColor indexed="64"/>
      </patternFill>
    </fill>
    <fill>
      <patternFill patternType="solid">
        <fgColor theme="2"/>
        <bgColor rgb="FFE1D6F0"/>
      </patternFill>
    </fill>
  </fills>
  <borders count="88">
    <border>
      <left/>
      <right/>
      <top/>
      <bottom/>
      <diagonal/>
    </border>
    <border>
      <left style="thin">
        <color rgb="FFB0B0B0"/>
      </left>
      <right style="thin">
        <color rgb="FFB0B0B0"/>
      </right>
      <top style="thin">
        <color rgb="FFB0B0B0"/>
      </top>
      <bottom style="thin">
        <color rgb="FFB0B0B0"/>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style="thin">
        <color auto="1"/>
      </right>
      <top style="thin">
        <color indexed="64"/>
      </top>
      <bottom style="thin">
        <color theme="0" tint="-0.24994659260841701"/>
      </bottom>
      <diagonal/>
    </border>
    <border>
      <left style="thin">
        <color indexed="64"/>
      </left>
      <right style="thin">
        <color indexed="64"/>
      </right>
      <top/>
      <bottom/>
      <diagonal/>
    </border>
    <border>
      <left style="thin">
        <color indexed="64"/>
      </left>
      <right style="thin">
        <color auto="1"/>
      </right>
      <top/>
      <bottom style="thin">
        <color theme="0" tint="-0.24994659260841701"/>
      </bottom>
      <diagonal/>
    </border>
    <border>
      <left style="thin">
        <color indexed="64"/>
      </left>
      <right style="thin">
        <color indexed="64"/>
      </right>
      <top style="hair">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bottom style="hair">
        <color indexed="8"/>
      </bottom>
      <diagonal/>
    </border>
    <border>
      <left style="medium">
        <color theme="0"/>
      </left>
      <right style="medium">
        <color theme="0"/>
      </right>
      <top/>
      <bottom style="hair">
        <color indexed="64"/>
      </bottom>
      <diagonal/>
    </border>
    <border>
      <left style="medium">
        <color theme="0"/>
      </left>
      <right style="medium">
        <color theme="0"/>
      </right>
      <top style="hair">
        <color indexed="8"/>
      </top>
      <bottom style="hair">
        <color indexed="8"/>
      </bottom>
      <diagonal/>
    </border>
    <border>
      <left style="medium">
        <color theme="0"/>
      </left>
      <right style="medium">
        <color theme="0"/>
      </right>
      <top style="hair">
        <color indexed="64"/>
      </top>
      <bottom style="hair">
        <color indexed="64"/>
      </bottom>
      <diagonal/>
    </border>
    <border>
      <left style="medium">
        <color theme="0"/>
      </left>
      <right style="medium">
        <color theme="0"/>
      </right>
      <top style="hair">
        <color indexed="8"/>
      </top>
      <bottom style="medium">
        <color theme="0"/>
      </bottom>
      <diagonal/>
    </border>
    <border>
      <left style="medium">
        <color theme="0"/>
      </left>
      <right style="medium">
        <color theme="0"/>
      </right>
      <top style="hair">
        <color indexed="64"/>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70">
    <xf numFmtId="0" fontId="0" fillId="0" borderId="0"/>
    <xf numFmtId="9" fontId="1" fillId="0" borderId="0" applyFont="0" applyFill="0" applyBorder="0" applyAlignment="0" applyProtection="0"/>
    <xf numFmtId="0" fontId="3" fillId="0" borderId="0"/>
    <xf numFmtId="0" fontId="7" fillId="0" borderId="0"/>
    <xf numFmtId="0" fontId="9" fillId="0" borderId="0"/>
    <xf numFmtId="0" fontId="17" fillId="0" borderId="0"/>
    <xf numFmtId="0" fontId="24" fillId="0" borderId="0"/>
    <xf numFmtId="0" fontId="26" fillId="0" borderId="0"/>
    <xf numFmtId="9" fontId="26" fillId="0" borderId="0" applyFont="0" applyFill="0" applyBorder="0" applyAlignment="0" applyProtection="0"/>
    <xf numFmtId="9" fontId="24" fillId="0" borderId="0" applyFont="0" applyFill="0" applyBorder="0" applyAlignment="0" applyProtection="0"/>
    <xf numFmtId="0" fontId="36" fillId="0" borderId="0" applyNumberFormat="0" applyBorder="0" applyAlignment="0"/>
    <xf numFmtId="0" fontId="38" fillId="0" borderId="0" applyNumberFormat="0" applyFill="0" applyBorder="0" applyAlignment="0" applyProtection="0"/>
    <xf numFmtId="0" fontId="39" fillId="0" borderId="37" applyNumberFormat="0" applyFill="0" applyAlignment="0" applyProtection="0"/>
    <xf numFmtId="0" fontId="40" fillId="0" borderId="38" applyNumberFormat="0" applyFill="0" applyAlignment="0" applyProtection="0"/>
    <xf numFmtId="0" fontId="41" fillId="0" borderId="39"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0" applyNumberFormat="0" applyAlignment="0" applyProtection="0"/>
    <xf numFmtId="0" fontId="46" fillId="22" borderId="41" applyNumberFormat="0" applyAlignment="0" applyProtection="0"/>
    <xf numFmtId="0" fontId="47" fillId="22" borderId="40" applyNumberFormat="0" applyAlignment="0" applyProtection="0"/>
    <xf numFmtId="0" fontId="48" fillId="0" borderId="42" applyNumberFormat="0" applyFill="0" applyAlignment="0" applyProtection="0"/>
    <xf numFmtId="0" fontId="49" fillId="23" borderId="43" applyNumberFormat="0" applyAlignment="0" applyProtection="0"/>
    <xf numFmtId="0" fontId="23" fillId="0" borderId="0" applyNumberFormat="0" applyFill="0" applyBorder="0" applyAlignment="0" applyProtection="0"/>
    <xf numFmtId="0" fontId="1" fillId="24" borderId="44" applyNumberFormat="0" applyFont="0" applyAlignment="0" applyProtection="0"/>
    <xf numFmtId="0" fontId="50" fillId="0" borderId="0" applyNumberFormat="0" applyFill="0" applyBorder="0" applyAlignment="0" applyProtection="0"/>
    <xf numFmtId="0" fontId="2" fillId="0" borderId="45" applyNumberFormat="0" applyFill="0" applyAlignment="0" applyProtection="0"/>
    <xf numFmtId="0" fontId="5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8" fillId="0" borderId="0"/>
    <xf numFmtId="0" fontId="69" fillId="0" borderId="0"/>
    <xf numFmtId="9" fontId="69" fillId="0" borderId="0" applyFont="0" applyFill="0" applyBorder="0" applyAlignment="0" applyProtection="0"/>
    <xf numFmtId="0" fontId="17" fillId="0" borderId="0" applyNumberFormat="0" applyFont="0" applyFill="0" applyBorder="0" applyAlignment="0" applyProtection="0"/>
    <xf numFmtId="0" fontId="73" fillId="0" borderId="0"/>
    <xf numFmtId="0" fontId="73" fillId="0" borderId="0"/>
    <xf numFmtId="0" fontId="73" fillId="0" borderId="0"/>
    <xf numFmtId="0" fontId="17" fillId="0" borderId="0"/>
    <xf numFmtId="0" fontId="69" fillId="0" borderId="0"/>
    <xf numFmtId="0" fontId="90" fillId="0" borderId="0"/>
    <xf numFmtId="0" fontId="97" fillId="0" borderId="0"/>
    <xf numFmtId="0" fontId="107" fillId="0" borderId="0"/>
    <xf numFmtId="0" fontId="69" fillId="0" borderId="0"/>
    <xf numFmtId="0" fontId="124" fillId="0" borderId="0"/>
    <xf numFmtId="0" fontId="36" fillId="0" borderId="0" applyBorder="0"/>
    <xf numFmtId="0" fontId="127" fillId="0" borderId="0" applyNumberFormat="0" applyFill="0" applyBorder="0" applyAlignment="0" applyProtection="0"/>
    <xf numFmtId="0" fontId="36" fillId="0" borderId="0" applyNumberFormat="0" applyBorder="0" applyAlignment="0"/>
    <xf numFmtId="0" fontId="1" fillId="0" borderId="0"/>
  </cellStyleXfs>
  <cellXfs count="1087">
    <xf numFmtId="0" fontId="0" fillId="0" borderId="0" xfId="0"/>
    <xf numFmtId="0" fontId="3" fillId="0" borderId="0" xfId="2"/>
    <xf numFmtId="0" fontId="4" fillId="0" borderId="0" xfId="2" applyFont="1" applyAlignment="1">
      <alignment horizontal="left" vertical="center"/>
    </xf>
    <xf numFmtId="0" fontId="5" fillId="0" borderId="0" xfId="2" applyFont="1" applyAlignment="1">
      <alignment horizontal="left" vertical="center"/>
    </xf>
    <xf numFmtId="0" fontId="6" fillId="6" borderId="0" xfId="0" applyFont="1" applyFill="1" applyAlignment="1">
      <alignment horizontal="left" vertical="center"/>
    </xf>
    <xf numFmtId="0" fontId="7" fillId="0" borderId="0" xfId="3"/>
    <xf numFmtId="0" fontId="8" fillId="0" borderId="0" xfId="3" applyNumberFormat="1" applyFont="1" applyFill="1" applyBorder="1" applyAlignment="1"/>
    <xf numFmtId="165" fontId="8" fillId="0" borderId="0" xfId="3" applyNumberFormat="1" applyFont="1" applyFill="1" applyBorder="1" applyAlignment="1"/>
    <xf numFmtId="0" fontId="8" fillId="7" borderId="2" xfId="3" applyNumberFormat="1" applyFont="1" applyFill="1" applyBorder="1" applyAlignment="1"/>
    <xf numFmtId="164" fontId="8" fillId="0" borderId="2" xfId="3" applyNumberFormat="1" applyFont="1" applyFill="1" applyBorder="1" applyAlignment="1"/>
    <xf numFmtId="0" fontId="8" fillId="0" borderId="2" xfId="3" applyNumberFormat="1" applyFont="1" applyFill="1" applyBorder="1" applyAlignment="1"/>
    <xf numFmtId="0" fontId="9" fillId="0" borderId="0" xfId="4"/>
    <xf numFmtId="0" fontId="10" fillId="0" borderId="0" xfId="4" applyNumberFormat="1" applyFont="1" applyFill="1" applyBorder="1" applyAlignment="1"/>
    <xf numFmtId="165" fontId="10" fillId="0" borderId="0" xfId="4" applyNumberFormat="1" applyFont="1" applyFill="1" applyBorder="1" applyAlignment="1"/>
    <xf numFmtId="0" fontId="10" fillId="7" borderId="2" xfId="4" applyNumberFormat="1" applyFont="1" applyFill="1" applyBorder="1" applyAlignment="1"/>
    <xf numFmtId="4" fontId="10" fillId="0" borderId="2" xfId="4" applyNumberFormat="1" applyFont="1" applyFill="1" applyBorder="1" applyAlignment="1"/>
    <xf numFmtId="164" fontId="10" fillId="0" borderId="2" xfId="4" applyNumberFormat="1" applyFont="1" applyFill="1" applyBorder="1" applyAlignment="1"/>
    <xf numFmtId="3" fontId="10" fillId="0" borderId="2" xfId="4" applyNumberFormat="1" applyFont="1" applyFill="1" applyBorder="1" applyAlignment="1"/>
    <xf numFmtId="0" fontId="10" fillId="0" borderId="2" xfId="4" applyNumberFormat="1" applyFont="1" applyFill="1" applyBorder="1" applyAlignment="1"/>
    <xf numFmtId="0" fontId="3" fillId="0" borderId="0" xfId="2"/>
    <xf numFmtId="0" fontId="14" fillId="0" borderId="0" xfId="2" applyFont="1" applyAlignment="1">
      <alignment horizontal="left" vertical="center"/>
    </xf>
    <xf numFmtId="0" fontId="12" fillId="0" borderId="0" xfId="2" applyFont="1" applyAlignment="1">
      <alignment horizontal="left" vertical="top" wrapText="1"/>
    </xf>
    <xf numFmtId="0" fontId="15" fillId="6" borderId="0" xfId="2" applyFont="1" applyFill="1" applyAlignment="1">
      <alignment horizontal="left" vertical="center"/>
    </xf>
    <xf numFmtId="0" fontId="3" fillId="0" borderId="0" xfId="2"/>
    <xf numFmtId="0" fontId="11" fillId="0" borderId="0" xfId="2" applyFont="1" applyAlignment="1">
      <alignment horizontal="left" vertical="center"/>
    </xf>
    <xf numFmtId="0" fontId="12" fillId="0" borderId="0" xfId="2" applyFont="1" applyAlignment="1">
      <alignment horizontal="left" vertical="center"/>
    </xf>
    <xf numFmtId="0" fontId="13" fillId="2" borderId="1" xfId="2" applyFont="1" applyFill="1" applyBorder="1" applyAlignment="1">
      <alignment horizontal="right" vertical="center"/>
    </xf>
    <xf numFmtId="0" fontId="11" fillId="3" borderId="1" xfId="2" applyFont="1" applyFill="1" applyBorder="1" applyAlignment="1">
      <alignment horizontal="left" vertical="center"/>
    </xf>
    <xf numFmtId="0" fontId="11" fillId="4" borderId="1" xfId="2" applyFont="1" applyFill="1" applyBorder="1" applyAlignment="1">
      <alignment horizontal="left" vertical="center"/>
    </xf>
    <xf numFmtId="0" fontId="3" fillId="5" borderId="0" xfId="2" applyFill="1"/>
    <xf numFmtId="3" fontId="12" fillId="0" borderId="0" xfId="2" applyNumberFormat="1" applyFont="1" applyAlignment="1">
      <alignment horizontal="right" vertical="center" shrinkToFit="1"/>
    </xf>
    <xf numFmtId="3" fontId="12" fillId="6" borderId="0" xfId="2" applyNumberFormat="1" applyFont="1" applyFill="1" applyAlignment="1">
      <alignment horizontal="right" vertical="center" shrinkToFit="1"/>
    </xf>
    <xf numFmtId="0" fontId="13" fillId="2" borderId="1" xfId="2" applyFont="1" applyFill="1" applyBorder="1" applyAlignment="1">
      <alignment vertical="center"/>
    </xf>
    <xf numFmtId="0" fontId="9" fillId="0" borderId="0" xfId="4"/>
    <xf numFmtId="0" fontId="10" fillId="0" borderId="0" xfId="4" applyNumberFormat="1" applyFont="1" applyFill="1" applyBorder="1" applyAlignment="1"/>
    <xf numFmtId="165" fontId="10" fillId="0" borderId="0" xfId="4" applyNumberFormat="1" applyFont="1" applyFill="1" applyBorder="1" applyAlignment="1"/>
    <xf numFmtId="0" fontId="10" fillId="7" borderId="2" xfId="4" applyNumberFormat="1" applyFont="1" applyFill="1" applyBorder="1" applyAlignment="1"/>
    <xf numFmtId="3" fontId="10" fillId="0" borderId="2" xfId="4" applyNumberFormat="1" applyFont="1" applyFill="1" applyBorder="1" applyAlignment="1"/>
    <xf numFmtId="0" fontId="10" fillId="0" borderId="2" xfId="4" applyNumberFormat="1" applyFont="1" applyFill="1" applyBorder="1" applyAlignment="1"/>
    <xf numFmtId="0" fontId="9" fillId="0" borderId="0" xfId="4"/>
    <xf numFmtId="0" fontId="10" fillId="0" borderId="0" xfId="4" applyNumberFormat="1" applyFont="1" applyFill="1" applyBorder="1" applyAlignment="1"/>
    <xf numFmtId="0" fontId="10" fillId="7" borderId="2" xfId="4" applyNumberFormat="1" applyFont="1" applyFill="1" applyBorder="1" applyAlignment="1"/>
    <xf numFmtId="166" fontId="10" fillId="0" borderId="2" xfId="4" applyNumberFormat="1" applyFont="1" applyFill="1" applyBorder="1" applyAlignment="1"/>
    <xf numFmtId="4" fontId="10" fillId="0" borderId="2" xfId="4" applyNumberFormat="1" applyFont="1" applyFill="1" applyBorder="1" applyAlignment="1"/>
    <xf numFmtId="164" fontId="10" fillId="0" borderId="2" xfId="4" applyNumberFormat="1" applyFont="1" applyFill="1" applyBorder="1" applyAlignment="1"/>
    <xf numFmtId="3" fontId="10" fillId="0" borderId="2" xfId="4" applyNumberFormat="1" applyFont="1" applyFill="1" applyBorder="1" applyAlignment="1"/>
    <xf numFmtId="0" fontId="10" fillId="0" borderId="2" xfId="4" applyNumberFormat="1" applyFont="1" applyFill="1" applyBorder="1" applyAlignment="1"/>
    <xf numFmtId="0" fontId="16" fillId="0" borderId="0" xfId="0" applyFont="1"/>
    <xf numFmtId="0" fontId="18" fillId="0" borderId="0" xfId="5" applyFont="1" applyAlignment="1">
      <alignment wrapText="1"/>
    </xf>
    <xf numFmtId="0" fontId="16" fillId="0" borderId="0" xfId="0" applyFont="1" applyBorder="1"/>
    <xf numFmtId="0" fontId="16" fillId="0" borderId="0" xfId="0" applyFont="1" applyFill="1"/>
    <xf numFmtId="0" fontId="16" fillId="8" borderId="0" xfId="0" applyFont="1" applyFill="1"/>
    <xf numFmtId="0" fontId="16" fillId="9" borderId="0" xfId="0" applyFont="1" applyFill="1"/>
    <xf numFmtId="0" fontId="16" fillId="0" borderId="3" xfId="0" applyFont="1" applyBorder="1"/>
    <xf numFmtId="0" fontId="2" fillId="0" borderId="0" xfId="0" applyFont="1"/>
    <xf numFmtId="2" fontId="0" fillId="0" borderId="0" xfId="0" applyNumberFormat="1"/>
    <xf numFmtId="0" fontId="0" fillId="0" borderId="0" xfId="0" applyFill="1" applyProtection="1"/>
    <xf numFmtId="0" fontId="21" fillId="0" borderId="0" xfId="0" applyFont="1" applyFill="1" applyProtection="1"/>
    <xf numFmtId="0" fontId="2" fillId="11" borderId="0" xfId="0" applyFont="1" applyFill="1"/>
    <xf numFmtId="3" fontId="0" fillId="0" borderId="4" xfId="0" applyNumberFormat="1" applyBorder="1"/>
    <xf numFmtId="0" fontId="2" fillId="12" borderId="0" xfId="0" applyFont="1" applyFill="1"/>
    <xf numFmtId="0" fontId="0" fillId="12" borderId="0" xfId="0" applyFill="1"/>
    <xf numFmtId="0" fontId="24" fillId="0" borderId="0" xfId="6"/>
    <xf numFmtId="0" fontId="25" fillId="0" borderId="0" xfId="6" applyFont="1"/>
    <xf numFmtId="0" fontId="24" fillId="0" borderId="13" xfId="6" applyBorder="1"/>
    <xf numFmtId="0" fontId="24" fillId="0" borderId="14" xfId="6" applyBorder="1"/>
    <xf numFmtId="0" fontId="24" fillId="0" borderId="15" xfId="6" applyBorder="1"/>
    <xf numFmtId="0" fontId="24" fillId="0" borderId="16" xfId="6" applyBorder="1"/>
    <xf numFmtId="0" fontId="24" fillId="0" borderId="17" xfId="6" applyBorder="1"/>
    <xf numFmtId="3" fontId="24" fillId="0" borderId="18" xfId="6" applyNumberFormat="1" applyBorder="1"/>
    <xf numFmtId="0" fontId="24" fillId="0" borderId="19" xfId="6" applyBorder="1"/>
    <xf numFmtId="0" fontId="24" fillId="0" borderId="20" xfId="6" applyBorder="1"/>
    <xf numFmtId="3" fontId="24" fillId="0" borderId="21" xfId="6" applyNumberFormat="1" applyBorder="1"/>
    <xf numFmtId="0" fontId="24" fillId="0" borderId="22" xfId="6" applyBorder="1"/>
    <xf numFmtId="0" fontId="24" fillId="0" borderId="23" xfId="6" applyBorder="1"/>
    <xf numFmtId="3" fontId="24" fillId="0" borderId="24" xfId="6" applyNumberFormat="1" applyBorder="1"/>
    <xf numFmtId="0" fontId="24" fillId="0" borderId="25" xfId="6" applyBorder="1"/>
    <xf numFmtId="0" fontId="24" fillId="0" borderId="26" xfId="6" applyBorder="1"/>
    <xf numFmtId="3" fontId="24" fillId="0" borderId="27" xfId="6" applyNumberFormat="1" applyBorder="1"/>
    <xf numFmtId="0" fontId="24" fillId="0" borderId="0" xfId="6" applyBorder="1"/>
    <xf numFmtId="0" fontId="26" fillId="0" borderId="0" xfId="6" applyFont="1" applyFill="1" applyBorder="1"/>
    <xf numFmtId="0" fontId="24" fillId="0" borderId="0" xfId="6" applyBorder="1" applyAlignment="1">
      <alignment horizontal="right"/>
    </xf>
    <xf numFmtId="0" fontId="26" fillId="0" borderId="0" xfId="6" applyFont="1" applyFill="1" applyBorder="1" applyAlignment="1">
      <alignment vertical="top"/>
    </xf>
    <xf numFmtId="0" fontId="24" fillId="0" borderId="0" xfId="6" applyAlignment="1">
      <alignment horizontal="right"/>
    </xf>
    <xf numFmtId="0" fontId="24" fillId="0" borderId="0" xfId="6" applyFill="1"/>
    <xf numFmtId="0" fontId="24" fillId="13" borderId="20" xfId="6" applyFill="1" applyBorder="1"/>
    <xf numFmtId="3" fontId="24" fillId="13" borderId="21" xfId="6" applyNumberFormat="1" applyFill="1" applyBorder="1"/>
    <xf numFmtId="0" fontId="29" fillId="0" borderId="0" xfId="0" applyFont="1"/>
    <xf numFmtId="0" fontId="30" fillId="0" borderId="0" xfId="0" applyFont="1"/>
    <xf numFmtId="0" fontId="0" fillId="0" borderId="15" xfId="0" applyBorder="1"/>
    <xf numFmtId="0" fontId="0" fillId="0" borderId="15" xfId="0" applyBorder="1" applyAlignment="1">
      <alignment horizontal="right"/>
    </xf>
    <xf numFmtId="0" fontId="0" fillId="14" borderId="15" xfId="0" applyFill="1" applyBorder="1" applyAlignment="1">
      <alignment horizontal="right"/>
    </xf>
    <xf numFmtId="0" fontId="0" fillId="0" borderId="28" xfId="0" applyBorder="1"/>
    <xf numFmtId="0" fontId="0" fillId="14" borderId="28" xfId="0" applyFill="1" applyBorder="1"/>
    <xf numFmtId="1" fontId="0" fillId="0" borderId="28" xfId="0" applyNumberFormat="1" applyBorder="1"/>
    <xf numFmtId="0" fontId="0" fillId="0" borderId="28" xfId="0" applyNumberFormat="1" applyBorder="1"/>
    <xf numFmtId="1" fontId="0" fillId="0" borderId="0" xfId="0" applyNumberFormat="1"/>
    <xf numFmtId="0" fontId="0" fillId="0" borderId="29" xfId="0" applyBorder="1"/>
    <xf numFmtId="0" fontId="0" fillId="0" borderId="21" xfId="0" applyBorder="1"/>
    <xf numFmtId="0" fontId="0" fillId="14" borderId="21" xfId="0" applyFill="1" applyBorder="1"/>
    <xf numFmtId="0" fontId="0" fillId="0" borderId="27" xfId="0" applyBorder="1"/>
    <xf numFmtId="0" fontId="0" fillId="0" borderId="24" xfId="0" applyBorder="1"/>
    <xf numFmtId="0" fontId="0" fillId="14" borderId="24" xfId="0" applyFill="1" applyBorder="1"/>
    <xf numFmtId="0" fontId="0" fillId="0" borderId="30" xfId="0" applyBorder="1"/>
    <xf numFmtId="0" fontId="0" fillId="14" borderId="30" xfId="0" applyFill="1" applyBorder="1"/>
    <xf numFmtId="0" fontId="0" fillId="0" borderId="31" xfId="0" applyBorder="1"/>
    <xf numFmtId="0" fontId="0" fillId="0" borderId="32" xfId="0" applyFill="1" applyBorder="1"/>
    <xf numFmtId="0" fontId="26" fillId="0" borderId="0" xfId="0" applyFont="1" applyFill="1" applyBorder="1"/>
    <xf numFmtId="0" fontId="0" fillId="0" borderId="0" xfId="0" applyBorder="1"/>
    <xf numFmtId="0" fontId="0" fillId="0" borderId="0" xfId="0" applyBorder="1" applyAlignment="1">
      <alignment horizontal="right"/>
    </xf>
    <xf numFmtId="0" fontId="26" fillId="0" borderId="0" xfId="0" applyFont="1" applyFill="1" applyBorder="1" applyAlignment="1">
      <alignment vertical="top"/>
    </xf>
    <xf numFmtId="0" fontId="0" fillId="0" borderId="0" xfId="0" applyAlignment="1">
      <alignment horizontal="right"/>
    </xf>
    <xf numFmtId="0" fontId="0" fillId="0" borderId="0" xfId="0" applyFill="1"/>
    <xf numFmtId="0" fontId="0" fillId="0" borderId="33" xfId="0" applyBorder="1"/>
    <xf numFmtId="0" fontId="0" fillId="0" borderId="29" xfId="0" applyFill="1" applyBorder="1"/>
    <xf numFmtId="0" fontId="2" fillId="0" borderId="29" xfId="0" applyFont="1" applyFill="1" applyBorder="1"/>
    <xf numFmtId="0" fontId="0" fillId="10" borderId="0" xfId="0" applyFill="1"/>
    <xf numFmtId="3" fontId="0" fillId="0" borderId="33" xfId="0" applyNumberFormat="1" applyBorder="1"/>
    <xf numFmtId="9" fontId="0" fillId="0" borderId="33" xfId="1" applyFont="1" applyBorder="1"/>
    <xf numFmtId="0" fontId="0" fillId="10" borderId="33" xfId="0" applyFill="1" applyBorder="1"/>
    <xf numFmtId="0" fontId="0" fillId="0" borderId="33" xfId="0" applyFill="1" applyBorder="1"/>
    <xf numFmtId="3" fontId="0" fillId="0" borderId="33" xfId="0" applyNumberFormat="1" applyFill="1" applyBorder="1"/>
    <xf numFmtId="0" fontId="0" fillId="0" borderId="0" xfId="0" applyFill="1" applyAlignment="1"/>
    <xf numFmtId="1" fontId="0" fillId="10" borderId="33" xfId="1" applyNumberFormat="1" applyFont="1" applyFill="1" applyBorder="1"/>
    <xf numFmtId="0" fontId="9" fillId="0" borderId="0" xfId="4"/>
    <xf numFmtId="0" fontId="10" fillId="0" borderId="0" xfId="4" applyNumberFormat="1" applyFont="1" applyFill="1" applyBorder="1" applyAlignment="1"/>
    <xf numFmtId="165" fontId="10" fillId="0" borderId="0" xfId="4" applyNumberFormat="1" applyFont="1" applyFill="1" applyBorder="1" applyAlignment="1"/>
    <xf numFmtId="0" fontId="10" fillId="7" borderId="34" xfId="4" applyNumberFormat="1" applyFont="1" applyFill="1" applyBorder="1" applyAlignment="1"/>
    <xf numFmtId="4" fontId="10" fillId="0" borderId="34" xfId="4" applyNumberFormat="1" applyFont="1" applyFill="1" applyBorder="1" applyAlignment="1"/>
    <xf numFmtId="164" fontId="10" fillId="0" borderId="34" xfId="4" applyNumberFormat="1" applyFont="1" applyFill="1" applyBorder="1" applyAlignment="1"/>
    <xf numFmtId="3" fontId="10" fillId="0" borderId="34" xfId="4" applyNumberFormat="1" applyFont="1" applyFill="1" applyBorder="1" applyAlignment="1"/>
    <xf numFmtId="0" fontId="10" fillId="0" borderId="34" xfId="4" applyNumberFormat="1" applyFont="1" applyFill="1" applyBorder="1" applyAlignment="1"/>
    <xf numFmtId="0" fontId="0" fillId="0" borderId="35" xfId="0" applyBorder="1"/>
    <xf numFmtId="0" fontId="0" fillId="10" borderId="36" xfId="0" applyFill="1" applyBorder="1"/>
    <xf numFmtId="1" fontId="0" fillId="10" borderId="36" xfId="1" applyNumberFormat="1" applyFont="1" applyFill="1" applyBorder="1"/>
    <xf numFmtId="0" fontId="9" fillId="0" borderId="0" xfId="4"/>
    <xf numFmtId="0" fontId="10" fillId="0" borderId="0" xfId="4" applyNumberFormat="1" applyFont="1" applyFill="1" applyBorder="1" applyAlignment="1"/>
    <xf numFmtId="0" fontId="10" fillId="7" borderId="34" xfId="4" applyNumberFormat="1" applyFont="1" applyFill="1" applyBorder="1" applyAlignment="1"/>
    <xf numFmtId="166" fontId="10" fillId="0" borderId="34" xfId="4" applyNumberFormat="1" applyFont="1" applyFill="1" applyBorder="1" applyAlignment="1"/>
    <xf numFmtId="4" fontId="10" fillId="0" borderId="34" xfId="4" applyNumberFormat="1" applyFont="1" applyFill="1" applyBorder="1" applyAlignment="1"/>
    <xf numFmtId="164" fontId="10" fillId="0" borderId="34" xfId="4" applyNumberFormat="1" applyFont="1" applyFill="1" applyBorder="1" applyAlignment="1"/>
    <xf numFmtId="3" fontId="10" fillId="0" borderId="34" xfId="4" applyNumberFormat="1" applyFont="1" applyFill="1" applyBorder="1" applyAlignment="1"/>
    <xf numFmtId="0" fontId="10" fillId="0" borderId="34" xfId="4" applyNumberFormat="1" applyFont="1" applyFill="1" applyBorder="1" applyAlignment="1"/>
    <xf numFmtId="0" fontId="0" fillId="0" borderId="33" xfId="0" applyBorder="1" applyAlignment="1">
      <alignment wrapText="1"/>
    </xf>
    <xf numFmtId="3" fontId="2" fillId="0" borderId="33" xfId="0" applyNumberFormat="1" applyFont="1" applyBorder="1"/>
    <xf numFmtId="0" fontId="2" fillId="0" borderId="33" xfId="0" applyFont="1" applyBorder="1"/>
    <xf numFmtId="0" fontId="10" fillId="0" borderId="33" xfId="4" applyNumberFormat="1" applyFont="1" applyFill="1" applyBorder="1" applyAlignment="1"/>
    <xf numFmtId="9" fontId="10" fillId="0" borderId="33" xfId="1" applyFont="1" applyFill="1" applyBorder="1" applyAlignment="1"/>
    <xf numFmtId="0" fontId="10" fillId="10" borderId="33" xfId="4" applyNumberFormat="1" applyFont="1" applyFill="1" applyBorder="1" applyAlignment="1"/>
    <xf numFmtId="0" fontId="10" fillId="10" borderId="0" xfId="4" applyNumberFormat="1" applyFont="1" applyFill="1" applyBorder="1" applyAlignment="1"/>
    <xf numFmtId="0" fontId="9" fillId="10" borderId="0" xfId="4" applyFill="1"/>
    <xf numFmtId="0" fontId="2" fillId="0" borderId="33" xfId="0" applyFont="1" applyBorder="1" applyAlignment="1">
      <alignment horizontal="left" vertical="top" wrapText="1"/>
    </xf>
    <xf numFmtId="0" fontId="2" fillId="0" borderId="33" xfId="0" applyFont="1" applyFill="1" applyBorder="1" applyAlignment="1">
      <alignment horizontal="left" vertical="top" wrapText="1"/>
    </xf>
    <xf numFmtId="0" fontId="22" fillId="17" borderId="33" xfId="0" applyFont="1" applyFill="1" applyBorder="1" applyAlignment="1">
      <alignment vertical="center"/>
    </xf>
    <xf numFmtId="0" fontId="32" fillId="17" borderId="33" xfId="0" applyFont="1" applyFill="1" applyBorder="1" applyAlignment="1">
      <alignment vertical="center"/>
    </xf>
    <xf numFmtId="9" fontId="0" fillId="0" borderId="33" xfId="0" applyNumberFormat="1" applyBorder="1"/>
    <xf numFmtId="168" fontId="0" fillId="0" borderId="33" xfId="1" applyNumberFormat="1" applyFont="1" applyFill="1" applyBorder="1"/>
    <xf numFmtId="2" fontId="0" fillId="0" borderId="33" xfId="0" applyNumberFormat="1" applyFill="1" applyBorder="1" applyAlignment="1">
      <alignment horizontal="right"/>
    </xf>
    <xf numFmtId="9" fontId="33" fillId="0" borderId="33" xfId="0" applyNumberFormat="1" applyFont="1" applyBorder="1"/>
    <xf numFmtId="2" fontId="0" fillId="0" borderId="33" xfId="0" applyNumberFormat="1" applyBorder="1"/>
    <xf numFmtId="2" fontId="22" fillId="17" borderId="33" xfId="0" applyNumberFormat="1" applyFont="1" applyFill="1" applyBorder="1" applyAlignment="1">
      <alignment vertical="center"/>
    </xf>
    <xf numFmtId="2" fontId="32" fillId="17" borderId="33" xfId="0" applyNumberFormat="1" applyFont="1" applyFill="1" applyBorder="1" applyAlignment="1">
      <alignment vertical="center"/>
    </xf>
    <xf numFmtId="0" fontId="33" fillId="0" borderId="33" xfId="0" applyFont="1" applyBorder="1"/>
    <xf numFmtId="2" fontId="0" fillId="0" borderId="33" xfId="0" applyNumberFormat="1" applyFill="1" applyBorder="1"/>
    <xf numFmtId="0" fontId="2" fillId="0" borderId="33" xfId="0" applyFont="1" applyFill="1" applyBorder="1"/>
    <xf numFmtId="2" fontId="2" fillId="0" borderId="33" xfId="0" applyNumberFormat="1" applyFont="1" applyFill="1" applyBorder="1"/>
    <xf numFmtId="9" fontId="2" fillId="0" borderId="33" xfId="1" applyNumberFormat="1" applyFont="1" applyFill="1" applyBorder="1"/>
    <xf numFmtId="9" fontId="2" fillId="0" borderId="33" xfId="1" applyFont="1" applyFill="1" applyBorder="1"/>
    <xf numFmtId="168" fontId="2" fillId="0" borderId="33" xfId="1" applyNumberFormat="1" applyFont="1" applyFill="1" applyBorder="1"/>
    <xf numFmtId="9" fontId="2" fillId="0" borderId="33" xfId="0" applyNumberFormat="1" applyFont="1" applyBorder="1"/>
    <xf numFmtId="0" fontId="2" fillId="0" borderId="33" xfId="0" applyFont="1" applyBorder="1" applyAlignment="1">
      <alignment wrapText="1"/>
    </xf>
    <xf numFmtId="167" fontId="0" fillId="0" borderId="0" xfId="0" applyNumberFormat="1"/>
    <xf numFmtId="0" fontId="0" fillId="11" borderId="0" xfId="0" applyFill="1"/>
    <xf numFmtId="0" fontId="0" fillId="0" borderId="0" xfId="0" applyFill="1" applyBorder="1" applyAlignment="1">
      <alignment vertical="center" wrapText="1"/>
    </xf>
    <xf numFmtId="0" fontId="33" fillId="0" borderId="0" xfId="0" applyFont="1" applyFill="1" applyBorder="1" applyAlignment="1">
      <alignment vertical="center" wrapText="1"/>
    </xf>
    <xf numFmtId="0" fontId="0" fillId="0" borderId="0" xfId="0" applyFill="1" applyBorder="1"/>
    <xf numFmtId="0" fontId="35" fillId="15" borderId="33" xfId="0" applyFont="1" applyFill="1" applyBorder="1" applyAlignment="1">
      <alignment horizontal="center" vertical="center" wrapText="1"/>
    </xf>
    <xf numFmtId="0" fontId="34" fillId="0" borderId="33" xfId="0" applyFont="1" applyBorder="1" applyAlignment="1">
      <alignment horizontal="center" vertical="center" wrapText="1"/>
    </xf>
    <xf numFmtId="0" fontId="33" fillId="15" borderId="33" xfId="0" applyFont="1" applyFill="1" applyBorder="1" applyAlignment="1">
      <alignment horizontal="center" vertical="center"/>
    </xf>
    <xf numFmtId="167" fontId="0" fillId="0" borderId="33" xfId="0" applyNumberFormat="1" applyBorder="1"/>
    <xf numFmtId="2" fontId="2" fillId="0" borderId="33" xfId="0" applyNumberFormat="1" applyFont="1" applyFill="1" applyBorder="1" applyAlignment="1">
      <alignment wrapText="1"/>
    </xf>
    <xf numFmtId="168" fontId="0" fillId="0" borderId="33" xfId="1" applyNumberFormat="1" applyFont="1" applyBorder="1"/>
    <xf numFmtId="164" fontId="0" fillId="0" borderId="0" xfId="0" applyNumberFormat="1"/>
    <xf numFmtId="164" fontId="0" fillId="0" borderId="33" xfId="0" applyNumberFormat="1" applyBorder="1"/>
    <xf numFmtId="164" fontId="2" fillId="0" borderId="33" xfId="0" applyNumberFormat="1" applyFont="1" applyBorder="1"/>
    <xf numFmtId="0" fontId="2" fillId="10" borderId="33" xfId="0" applyFont="1" applyFill="1" applyBorder="1"/>
    <xf numFmtId="9" fontId="0" fillId="0" borderId="0" xfId="1" applyFont="1"/>
    <xf numFmtId="0" fontId="0" fillId="0" borderId="0" xfId="0" applyAlignment="1">
      <alignment wrapText="1"/>
    </xf>
    <xf numFmtId="3" fontId="2" fillId="15" borderId="33" xfId="0" applyNumberFormat="1" applyFont="1" applyFill="1" applyBorder="1"/>
    <xf numFmtId="9" fontId="2" fillId="15" borderId="33" xfId="1" applyFont="1" applyFill="1" applyBorder="1"/>
    <xf numFmtId="3" fontId="0" fillId="15" borderId="33" xfId="0" applyNumberFormat="1" applyFill="1" applyBorder="1"/>
    <xf numFmtId="9" fontId="0" fillId="15" borderId="33" xfId="1" applyFont="1" applyFill="1" applyBorder="1"/>
    <xf numFmtId="168" fontId="0" fillId="15" borderId="33" xfId="1" applyNumberFormat="1" applyFont="1" applyFill="1" applyBorder="1"/>
    <xf numFmtId="0" fontId="2" fillId="0" borderId="33" xfId="0" applyFont="1" applyFill="1" applyBorder="1" applyAlignment="1">
      <alignment wrapText="1"/>
    </xf>
    <xf numFmtId="0" fontId="0" fillId="0" borderId="33" xfId="0" applyBorder="1" applyAlignment="1">
      <alignment horizontal="left" vertical="top" wrapText="1"/>
    </xf>
    <xf numFmtId="2" fontId="0" fillId="0" borderId="33" xfId="0" applyNumberFormat="1" applyBorder="1" applyAlignment="1">
      <alignment vertical="center"/>
    </xf>
    <xf numFmtId="0" fontId="0" fillId="10" borderId="33" xfId="0" applyFill="1" applyBorder="1" applyAlignment="1">
      <alignment wrapText="1"/>
    </xf>
    <xf numFmtId="0" fontId="17" fillId="50" borderId="0" xfId="0" applyFont="1" applyFill="1"/>
    <xf numFmtId="0" fontId="17" fillId="0" borderId="46" xfId="0" applyFont="1" applyBorder="1" applyAlignment="1">
      <alignment horizontal="center" vertical="center"/>
    </xf>
    <xf numFmtId="0" fontId="17" fillId="0" borderId="46" xfId="0" applyFont="1" applyBorder="1" applyAlignment="1">
      <alignment horizontal="center" vertical="center" wrapText="1"/>
    </xf>
    <xf numFmtId="0" fontId="54" fillId="0" borderId="46" xfId="0" applyFont="1" applyBorder="1" applyAlignment="1">
      <alignment horizontal="center" vertical="center"/>
    </xf>
    <xf numFmtId="0" fontId="54" fillId="0" borderId="46" xfId="0" applyFont="1" applyBorder="1" applyAlignment="1">
      <alignment horizontal="center" vertical="center" wrapText="1"/>
    </xf>
    <xf numFmtId="1" fontId="0" fillId="0" borderId="0" xfId="0" applyNumberFormat="1" applyBorder="1" applyAlignment="1">
      <alignment horizontal="center"/>
    </xf>
    <xf numFmtId="0" fontId="55" fillId="0" borderId="0" xfId="0" applyFont="1" applyBorder="1" applyAlignment="1">
      <alignment horizontal="center"/>
    </xf>
    <xf numFmtId="1" fontId="0" fillId="9" borderId="0" xfId="0" applyNumberFormat="1" applyFill="1" applyBorder="1" applyAlignment="1">
      <alignment horizontal="center"/>
    </xf>
    <xf numFmtId="0" fontId="0" fillId="0" borderId="0" xfId="0" applyBorder="1" applyAlignment="1">
      <alignment horizontal="center"/>
    </xf>
    <xf numFmtId="0" fontId="0" fillId="0" borderId="3" xfId="0" applyBorder="1"/>
    <xf numFmtId="1" fontId="0" fillId="0" borderId="3" xfId="0" applyNumberFormat="1" applyBorder="1" applyAlignment="1">
      <alignment horizontal="center"/>
    </xf>
    <xf numFmtId="0" fontId="56" fillId="0" borderId="0" xfId="0" applyFont="1"/>
    <xf numFmtId="0" fontId="55" fillId="0" borderId="0" xfId="0" applyFont="1"/>
    <xf numFmtId="0" fontId="55" fillId="0" borderId="0" xfId="0" applyFont="1" applyAlignment="1">
      <alignment horizontal="left" wrapText="1"/>
    </xf>
    <xf numFmtId="0" fontId="17" fillId="0" borderId="0" xfId="0" applyFont="1"/>
    <xf numFmtId="0" fontId="0" fillId="9" borderId="0" xfId="0" applyFill="1"/>
    <xf numFmtId="0" fontId="0" fillId="0" borderId="50" xfId="0" applyBorder="1"/>
    <xf numFmtId="0" fontId="0" fillId="0" borderId="49" xfId="0" applyBorder="1"/>
    <xf numFmtId="0" fontId="0" fillId="53" borderId="33" xfId="0" applyFill="1" applyBorder="1"/>
    <xf numFmtId="0" fontId="0" fillId="52" borderId="33" xfId="0" applyFill="1" applyBorder="1"/>
    <xf numFmtId="0" fontId="0" fillId="51" borderId="33" xfId="0" applyFill="1" applyBorder="1"/>
    <xf numFmtId="0" fontId="0" fillId="0" borderId="0" xfId="0"/>
    <xf numFmtId="0" fontId="0" fillId="0" borderId="51" xfId="0" applyBorder="1"/>
    <xf numFmtId="0" fontId="36" fillId="0" borderId="33" xfId="10" applyFill="1" applyBorder="1" applyProtection="1"/>
    <xf numFmtId="0" fontId="21" fillId="0" borderId="33" xfId="10" applyFont="1" applyFill="1" applyBorder="1" applyAlignment="1" applyProtection="1">
      <alignment wrapText="1"/>
    </xf>
    <xf numFmtId="0" fontId="21" fillId="0" borderId="33" xfId="10" applyFont="1" applyFill="1" applyBorder="1" applyProtection="1"/>
    <xf numFmtId="167" fontId="36" fillId="0" borderId="33" xfId="10" applyNumberFormat="1" applyFill="1" applyBorder="1" applyProtection="1"/>
    <xf numFmtId="3" fontId="0" fillId="0" borderId="10" xfId="0" applyNumberFormat="1" applyBorder="1"/>
    <xf numFmtId="4" fontId="0" fillId="0" borderId="0" xfId="0" applyNumberFormat="1"/>
    <xf numFmtId="3" fontId="8" fillId="10" borderId="61" xfId="3" applyNumberFormat="1" applyFont="1" applyFill="1" applyBorder="1" applyAlignment="1"/>
    <xf numFmtId="3" fontId="0" fillId="10" borderId="33" xfId="0" applyNumberFormat="1" applyFill="1" applyBorder="1"/>
    <xf numFmtId="0" fontId="2" fillId="0" borderId="33" xfId="0" applyFont="1" applyBorder="1" applyAlignment="1">
      <alignment horizontal="center"/>
    </xf>
    <xf numFmtId="0" fontId="2" fillId="10" borderId="33" xfId="0" applyFont="1" applyFill="1" applyBorder="1" applyAlignment="1">
      <alignment horizontal="center"/>
    </xf>
    <xf numFmtId="168" fontId="0" fillId="0" borderId="0" xfId="1" applyNumberFormat="1" applyFont="1"/>
    <xf numFmtId="0" fontId="2" fillId="10" borderId="33" xfId="0" applyFont="1" applyFill="1" applyBorder="1" applyAlignment="1">
      <alignment wrapText="1"/>
    </xf>
    <xf numFmtId="168" fontId="2" fillId="0" borderId="33" xfId="1" applyNumberFormat="1" applyFont="1" applyBorder="1"/>
    <xf numFmtId="0" fontId="0" fillId="0" borderId="33" xfId="0" applyFill="1" applyBorder="1" applyAlignment="1">
      <alignment wrapText="1"/>
    </xf>
    <xf numFmtId="0" fontId="2" fillId="0" borderId="0" xfId="0" applyFont="1" applyFill="1" applyBorder="1" applyAlignment="1">
      <alignment horizontal="center"/>
    </xf>
    <xf numFmtId="0" fontId="0" fillId="0" borderId="62" xfId="0" applyFill="1" applyBorder="1" applyAlignment="1">
      <alignment wrapText="1"/>
    </xf>
    <xf numFmtId="0" fontId="2" fillId="0" borderId="0" xfId="0" applyFont="1" applyFill="1"/>
    <xf numFmtId="0" fontId="2" fillId="10" borderId="33" xfId="0" applyFont="1" applyFill="1" applyBorder="1" applyAlignment="1">
      <alignment horizontal="center" vertical="center"/>
    </xf>
    <xf numFmtId="0" fontId="2" fillId="10" borderId="33" xfId="0" applyFont="1" applyFill="1" applyBorder="1" applyAlignment="1">
      <alignment horizontal="center" vertical="center" wrapText="1"/>
    </xf>
    <xf numFmtId="0" fontId="0" fillId="10" borderId="5" xfId="0" applyFill="1" applyBorder="1" applyAlignment="1">
      <alignment wrapText="1"/>
    </xf>
    <xf numFmtId="0" fontId="0" fillId="10" borderId="6" xfId="0" applyFill="1" applyBorder="1" applyAlignment="1">
      <alignment wrapText="1"/>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9" fontId="0" fillId="0" borderId="8" xfId="1" applyFont="1" applyBorder="1"/>
    <xf numFmtId="9" fontId="0" fillId="0" borderId="9" xfId="1" applyFont="1" applyBorder="1"/>
    <xf numFmtId="9" fontId="0" fillId="0" borderId="10" xfId="1" applyFont="1" applyBorder="1"/>
    <xf numFmtId="9" fontId="0" fillId="0" borderId="11" xfId="1" applyFont="1" applyBorder="1"/>
    <xf numFmtId="9" fontId="0" fillId="0" borderId="12" xfId="1" applyFont="1" applyBorder="1"/>
    <xf numFmtId="0" fontId="0" fillId="10" borderId="55" xfId="0" applyFill="1" applyBorder="1"/>
    <xf numFmtId="0" fontId="0" fillId="0" borderId="56" xfId="0" applyBorder="1"/>
    <xf numFmtId="0" fontId="0" fillId="0" borderId="57" xfId="0" applyBorder="1"/>
    <xf numFmtId="0" fontId="0" fillId="10" borderId="33" xfId="0" applyFill="1" applyBorder="1" applyAlignment="1">
      <alignment horizontal="left" vertical="top" wrapText="1"/>
    </xf>
    <xf numFmtId="9" fontId="0" fillId="10" borderId="33" xfId="1" applyFont="1" applyFill="1" applyBorder="1"/>
    <xf numFmtId="9" fontId="2" fillId="10" borderId="33" xfId="1" applyFont="1" applyFill="1" applyBorder="1"/>
    <xf numFmtId="0" fontId="0" fillId="0" borderId="0" xfId="0" applyFill="1" applyBorder="1" applyAlignment="1">
      <alignment wrapText="1"/>
    </xf>
    <xf numFmtId="0" fontId="2" fillId="10" borderId="33" xfId="0" applyFont="1" applyFill="1" applyBorder="1" applyAlignment="1">
      <alignment vertical="center" wrapText="1"/>
    </xf>
    <xf numFmtId="0" fontId="2" fillId="10" borderId="7" xfId="0" applyFont="1" applyFill="1" applyBorder="1" applyAlignment="1">
      <alignment horizontal="center" vertical="center" wrapText="1"/>
    </xf>
    <xf numFmtId="0" fontId="62" fillId="0" borderId="33" xfId="0" applyFont="1" applyBorder="1"/>
    <xf numFmtId="0" fontId="0" fillId="55" borderId="33" xfId="0" applyFill="1" applyBorder="1"/>
    <xf numFmtId="9" fontId="0" fillId="55" borderId="33" xfId="1" applyFont="1" applyFill="1" applyBorder="1"/>
    <xf numFmtId="0" fontId="0" fillId="55" borderId="33" xfId="0" applyFill="1" applyBorder="1" applyAlignment="1">
      <alignment wrapText="1"/>
    </xf>
    <xf numFmtId="0" fontId="2" fillId="55" borderId="33" xfId="0" applyFont="1" applyFill="1" applyBorder="1" applyAlignment="1">
      <alignment wrapText="1"/>
    </xf>
    <xf numFmtId="0" fontId="2" fillId="55" borderId="33" xfId="0" applyFont="1" applyFill="1" applyBorder="1"/>
    <xf numFmtId="1" fontId="0" fillId="0" borderId="33" xfId="0" applyNumberFormat="1" applyBorder="1"/>
    <xf numFmtId="0" fontId="0" fillId="15" borderId="33" xfId="0" applyFill="1" applyBorder="1"/>
    <xf numFmtId="0" fontId="0" fillId="0" borderId="0" xfId="0" applyFont="1"/>
    <xf numFmtId="1" fontId="0" fillId="0" borderId="8" xfId="0" applyNumberFormat="1" applyBorder="1"/>
    <xf numFmtId="1" fontId="0" fillId="0" borderId="9" xfId="0" applyNumberFormat="1" applyBorder="1"/>
    <xf numFmtId="1" fontId="0" fillId="0" borderId="10" xfId="0" applyNumberFormat="1" applyBorder="1"/>
    <xf numFmtId="1" fontId="0" fillId="0" borderId="11" xfId="0" applyNumberFormat="1" applyBorder="1"/>
    <xf numFmtId="1" fontId="0" fillId="0" borderId="12" xfId="0" applyNumberFormat="1" applyBorder="1"/>
    <xf numFmtId="0" fontId="2" fillId="10" borderId="0" xfId="0" applyFont="1" applyFill="1"/>
    <xf numFmtId="3" fontId="0" fillId="0" borderId="0" xfId="0" applyNumberFormat="1"/>
    <xf numFmtId="0" fontId="2" fillId="15" borderId="33" xfId="0" applyFont="1" applyFill="1" applyBorder="1" applyAlignment="1">
      <alignment horizontal="left" vertical="top" wrapText="1"/>
    </xf>
    <xf numFmtId="3" fontId="0" fillId="0" borderId="35" xfId="0" applyNumberFormat="1" applyBorder="1"/>
    <xf numFmtId="0" fontId="2" fillId="15" borderId="29" xfId="0" applyFont="1" applyFill="1" applyBorder="1" applyAlignment="1">
      <alignment horizontal="left" vertical="top" wrapText="1"/>
    </xf>
    <xf numFmtId="3" fontId="0" fillId="0" borderId="11" xfId="0" applyNumberFormat="1" applyBorder="1"/>
    <xf numFmtId="3" fontId="0" fillId="0" borderId="8" xfId="0" applyNumberFormat="1" applyBorder="1"/>
    <xf numFmtId="0" fontId="61" fillId="0" borderId="0" xfId="0" applyFont="1"/>
    <xf numFmtId="0" fontId="0" fillId="0" borderId="5" xfId="0" applyBorder="1"/>
    <xf numFmtId="0" fontId="0" fillId="0" borderId="6" xfId="0" applyBorder="1"/>
    <xf numFmtId="0" fontId="0" fillId="0" borderId="7" xfId="0" applyBorder="1"/>
    <xf numFmtId="3" fontId="0" fillId="0" borderId="9" xfId="0" applyNumberFormat="1" applyBorder="1"/>
    <xf numFmtId="3" fontId="0" fillId="0" borderId="12" xfId="0" applyNumberFormat="1" applyBorder="1"/>
    <xf numFmtId="9" fontId="0" fillId="0" borderId="33" xfId="1" applyFont="1" applyFill="1" applyBorder="1"/>
    <xf numFmtId="3" fontId="0" fillId="0" borderId="7" xfId="0" applyNumberFormat="1" applyBorder="1"/>
    <xf numFmtId="3" fontId="0" fillId="0" borderId="6" xfId="0" applyNumberFormat="1" applyBorder="1"/>
    <xf numFmtId="3" fontId="0" fillId="8" borderId="33" xfId="0" applyNumberFormat="1" applyFill="1" applyBorder="1"/>
    <xf numFmtId="3" fontId="0" fillId="0" borderId="5" xfId="0" applyNumberFormat="1" applyBorder="1"/>
    <xf numFmtId="0" fontId="0" fillId="0" borderId="55" xfId="0" applyBorder="1"/>
    <xf numFmtId="168" fontId="0" fillId="0" borderId="33" xfId="0" applyNumberFormat="1" applyBorder="1"/>
    <xf numFmtId="0" fontId="2" fillId="15" borderId="33" xfId="0" applyFont="1" applyFill="1" applyBorder="1"/>
    <xf numFmtId="0" fontId="0" fillId="15" borderId="33" xfId="0" applyFill="1" applyBorder="1" applyAlignment="1">
      <alignment wrapText="1"/>
    </xf>
    <xf numFmtId="0" fontId="60" fillId="0" borderId="33" xfId="0" applyFont="1" applyBorder="1"/>
    <xf numFmtId="1" fontId="0" fillId="0" borderId="0" xfId="0" applyNumberFormat="1" applyFill="1" applyBorder="1" applyProtection="1"/>
    <xf numFmtId="0" fontId="36" fillId="0" borderId="33" xfId="10" applyFill="1" applyBorder="1" applyAlignment="1" applyProtection="1">
      <alignment horizontal="right"/>
    </xf>
    <xf numFmtId="0" fontId="2" fillId="0" borderId="0" xfId="0" applyFont="1" applyFill="1" applyProtection="1"/>
    <xf numFmtId="0" fontId="2" fillId="0" borderId="0" xfId="0" applyFont="1" applyFill="1" applyBorder="1"/>
    <xf numFmtId="0" fontId="68" fillId="0" borderId="0" xfId="0" applyFont="1" applyFill="1" applyBorder="1" applyProtection="1"/>
    <xf numFmtId="0" fontId="3" fillId="0" borderId="0" xfId="2"/>
    <xf numFmtId="0" fontId="4" fillId="0" borderId="0" xfId="2" applyFont="1" applyAlignment="1">
      <alignment horizontal="left" vertical="center"/>
    </xf>
    <xf numFmtId="0" fontId="5" fillId="0" borderId="0" xfId="2" applyFont="1" applyAlignment="1">
      <alignment horizontal="left" vertical="center"/>
    </xf>
    <xf numFmtId="0" fontId="13" fillId="2" borderId="1" xfId="2" applyFont="1" applyFill="1" applyBorder="1" applyAlignment="1">
      <alignment horizontal="right" vertical="center"/>
    </xf>
    <xf numFmtId="0" fontId="4" fillId="3" borderId="1" xfId="2" applyFont="1" applyFill="1" applyBorder="1" applyAlignment="1">
      <alignment horizontal="left" vertical="center"/>
    </xf>
    <xf numFmtId="0" fontId="4" fillId="4" borderId="1" xfId="2" applyFont="1" applyFill="1" applyBorder="1" applyAlignment="1">
      <alignment horizontal="left" vertical="center"/>
    </xf>
    <xf numFmtId="0" fontId="3" fillId="5" borderId="0" xfId="2" applyFill="1"/>
    <xf numFmtId="3" fontId="5" fillId="0" borderId="0" xfId="2" applyNumberFormat="1" applyFont="1" applyAlignment="1">
      <alignment horizontal="right" vertical="center" shrinkToFit="1"/>
    </xf>
    <xf numFmtId="3" fontId="5" fillId="6" borderId="0" xfId="2" applyNumberFormat="1" applyFont="1" applyFill="1" applyAlignment="1">
      <alignment horizontal="right" vertical="center" shrinkToFit="1"/>
    </xf>
    <xf numFmtId="0" fontId="0" fillId="56" borderId="33" xfId="0" applyFill="1" applyBorder="1"/>
    <xf numFmtId="0" fontId="0" fillId="15" borderId="33" xfId="0" applyFont="1" applyFill="1" applyBorder="1" applyAlignment="1">
      <alignment wrapText="1"/>
    </xf>
    <xf numFmtId="0" fontId="69" fillId="0" borderId="0" xfId="53"/>
    <xf numFmtId="1" fontId="70" fillId="0" borderId="0" xfId="55" applyNumberFormat="1" applyFont="1" applyFill="1" applyBorder="1" applyAlignment="1">
      <alignment horizontal="left" vertical="top"/>
    </xf>
    <xf numFmtId="0" fontId="73" fillId="0" borderId="0" xfId="56" applyAlignment="1">
      <alignment horizontal="centerContinuous" vertical="center"/>
    </xf>
    <xf numFmtId="0" fontId="69" fillId="0" borderId="0" xfId="60"/>
    <xf numFmtId="0" fontId="16" fillId="0" borderId="0" xfId="53" applyFont="1" applyFill="1" applyAlignment="1">
      <alignment horizontal="right" vertical="center"/>
    </xf>
    <xf numFmtId="0" fontId="16" fillId="0" borderId="0" xfId="53" applyFont="1"/>
    <xf numFmtId="0" fontId="16" fillId="8" borderId="0" xfId="56" applyFont="1" applyFill="1" applyBorder="1" applyAlignment="1">
      <alignment vertical="center"/>
    </xf>
    <xf numFmtId="0" fontId="88" fillId="0" borderId="0" xfId="56" applyFont="1"/>
    <xf numFmtId="0" fontId="16" fillId="57" borderId="0" xfId="57" applyFont="1" applyFill="1" applyAlignment="1">
      <alignment vertical="center"/>
    </xf>
    <xf numFmtId="2" fontId="18" fillId="54" borderId="68" xfId="56" applyNumberFormat="1" applyFont="1" applyFill="1" applyBorder="1" applyAlignment="1">
      <alignment vertical="center"/>
    </xf>
    <xf numFmtId="1" fontId="74" fillId="54" borderId="68" xfId="57" applyNumberFormat="1" applyFont="1" applyFill="1" applyBorder="1" applyAlignment="1">
      <alignment horizontal="center" vertical="center"/>
    </xf>
    <xf numFmtId="2" fontId="18" fillId="54" borderId="69" xfId="56" applyNumberFormat="1" applyFont="1" applyFill="1" applyBorder="1" applyAlignment="1">
      <alignment vertical="center"/>
    </xf>
    <xf numFmtId="1" fontId="74" fillId="54" borderId="69" xfId="57" applyNumberFormat="1" applyFont="1" applyFill="1" applyBorder="1" applyAlignment="1">
      <alignment horizontal="center" vertical="center"/>
    </xf>
    <xf numFmtId="2" fontId="75" fillId="54" borderId="69" xfId="56" applyNumberFormat="1" applyFont="1" applyFill="1" applyBorder="1" applyAlignment="1">
      <alignment horizontal="center" vertical="center"/>
    </xf>
    <xf numFmtId="1" fontId="75" fillId="54" borderId="69" xfId="56" applyNumberFormat="1" applyFont="1" applyFill="1" applyBorder="1" applyAlignment="1">
      <alignment horizontal="center" vertical="center"/>
    </xf>
    <xf numFmtId="2" fontId="76" fillId="54" borderId="69" xfId="56" applyNumberFormat="1" applyFont="1" applyFill="1" applyBorder="1" applyAlignment="1">
      <alignment horizontal="center" vertical="center"/>
    </xf>
    <xf numFmtId="1" fontId="78" fillId="54" borderId="69" xfId="57" applyNumberFormat="1" applyFont="1" applyFill="1" applyBorder="1" applyAlignment="1">
      <alignment horizontal="center" vertical="center"/>
    </xf>
    <xf numFmtId="2" fontId="18" fillId="54" borderId="70" xfId="56" applyNumberFormat="1" applyFont="1" applyFill="1" applyBorder="1" applyAlignment="1">
      <alignment vertical="center"/>
    </xf>
    <xf numFmtId="2" fontId="76" fillId="54" borderId="70" xfId="56" applyNumberFormat="1" applyFont="1" applyFill="1" applyBorder="1" applyAlignment="1">
      <alignment horizontal="center" vertical="center"/>
    </xf>
    <xf numFmtId="1" fontId="78" fillId="54" borderId="70" xfId="57" applyNumberFormat="1" applyFont="1" applyFill="1" applyBorder="1" applyAlignment="1">
      <alignment horizontal="center" vertical="center"/>
    </xf>
    <xf numFmtId="1" fontId="74" fillId="54" borderId="70" xfId="57" applyNumberFormat="1" applyFont="1" applyFill="1" applyBorder="1" applyAlignment="1">
      <alignment horizontal="center" vertical="center"/>
    </xf>
    <xf numFmtId="2" fontId="79" fillId="0" borderId="71" xfId="58" applyNumberFormat="1" applyFont="1" applyFill="1" applyBorder="1" applyAlignment="1">
      <alignment horizontal="center" vertical="center"/>
    </xf>
    <xf numFmtId="2" fontId="79" fillId="0" borderId="71" xfId="56" applyNumberFormat="1" applyFont="1" applyFill="1" applyBorder="1" applyAlignment="1">
      <alignment horizontal="center"/>
    </xf>
    <xf numFmtId="167" fontId="80" fillId="0" borderId="72" xfId="59" quotePrefix="1" applyNumberFormat="1" applyFont="1" applyFill="1" applyBorder="1" applyAlignment="1">
      <alignment horizontal="center" vertical="center"/>
    </xf>
    <xf numFmtId="167" fontId="81" fillId="0" borderId="72" xfId="59" applyNumberFormat="1" applyFont="1" applyFill="1" applyBorder="1" applyAlignment="1">
      <alignment horizontal="center" vertical="center"/>
    </xf>
    <xf numFmtId="2" fontId="79" fillId="0" borderId="73" xfId="58" applyNumberFormat="1" applyFont="1" applyFill="1" applyBorder="1" applyAlignment="1">
      <alignment horizontal="center" vertical="center"/>
    </xf>
    <xf numFmtId="2" fontId="79" fillId="0" borderId="73" xfId="56" applyNumberFormat="1" applyFont="1" applyFill="1" applyBorder="1" applyAlignment="1">
      <alignment horizontal="center"/>
    </xf>
    <xf numFmtId="167" fontId="80" fillId="0" borderId="74" xfId="59" quotePrefix="1" applyNumberFormat="1" applyFont="1" applyFill="1" applyBorder="1" applyAlignment="1">
      <alignment horizontal="center" vertical="center"/>
    </xf>
    <xf numFmtId="167" fontId="81" fillId="0" borderId="74" xfId="59" applyNumberFormat="1" applyFont="1" applyFill="1" applyBorder="1" applyAlignment="1">
      <alignment horizontal="center" vertical="center"/>
    </xf>
    <xf numFmtId="2" fontId="75" fillId="0" borderId="73" xfId="56" quotePrefix="1" applyNumberFormat="1" applyFont="1" applyFill="1" applyBorder="1" applyAlignment="1">
      <alignment horizontal="center"/>
    </xf>
    <xf numFmtId="167" fontId="74" fillId="0" borderId="73" xfId="59" applyNumberFormat="1" applyFont="1" applyFill="1" applyBorder="1" applyAlignment="1">
      <alignment horizontal="center"/>
    </xf>
    <xf numFmtId="167" fontId="83" fillId="0" borderId="73" xfId="59" applyNumberFormat="1" applyFont="1" applyFill="1" applyBorder="1" applyAlignment="1">
      <alignment horizontal="center"/>
    </xf>
    <xf numFmtId="2" fontId="84" fillId="0" borderId="73" xfId="58" applyNumberFormat="1" applyFont="1" applyFill="1" applyBorder="1" applyAlignment="1">
      <alignment horizontal="center" vertical="center"/>
    </xf>
    <xf numFmtId="2" fontId="79" fillId="0" borderId="73" xfId="56" quotePrefix="1" applyNumberFormat="1" applyFont="1" applyFill="1" applyBorder="1" applyAlignment="1">
      <alignment horizontal="center"/>
    </xf>
    <xf numFmtId="167" fontId="80" fillId="0" borderId="69" xfId="59" quotePrefix="1" applyNumberFormat="1" applyFont="1" applyFill="1" applyBorder="1" applyAlignment="1">
      <alignment horizontal="center" vertical="center"/>
    </xf>
    <xf numFmtId="2" fontId="79" fillId="0" borderId="76" xfId="56" applyNumberFormat="1" applyFont="1" applyFill="1" applyBorder="1" applyAlignment="1">
      <alignment horizontal="center" vertical="center"/>
    </xf>
    <xf numFmtId="2" fontId="79" fillId="0" borderId="75" xfId="56" applyNumberFormat="1" applyFont="1" applyFill="1" applyBorder="1" applyAlignment="1">
      <alignment horizontal="center"/>
    </xf>
    <xf numFmtId="167" fontId="81" fillId="0" borderId="76" xfId="59" quotePrefix="1" applyNumberFormat="1" applyFont="1" applyFill="1" applyBorder="1" applyAlignment="1">
      <alignment horizontal="center" vertical="center"/>
    </xf>
    <xf numFmtId="167" fontId="81" fillId="0" borderId="76" xfId="59" applyNumberFormat="1" applyFont="1" applyFill="1" applyBorder="1" applyAlignment="1">
      <alignment horizontal="center" vertical="center"/>
    </xf>
    <xf numFmtId="2" fontId="79" fillId="11" borderId="73" xfId="58" applyNumberFormat="1" applyFont="1" applyFill="1" applyBorder="1" applyAlignment="1">
      <alignment horizontal="center" vertical="center"/>
    </xf>
    <xf numFmtId="2" fontId="79" fillId="11" borderId="73" xfId="56" applyNumberFormat="1" applyFont="1" applyFill="1" applyBorder="1" applyAlignment="1">
      <alignment horizontal="center"/>
    </xf>
    <xf numFmtId="167" fontId="80" fillId="11" borderId="74" xfId="59" quotePrefix="1" applyNumberFormat="1" applyFont="1" applyFill="1" applyBorder="1" applyAlignment="1">
      <alignment horizontal="center" vertical="center"/>
    </xf>
    <xf numFmtId="167" fontId="81" fillId="11" borderId="74" xfId="59" applyNumberFormat="1" applyFont="1" applyFill="1" applyBorder="1" applyAlignment="1">
      <alignment horizontal="center" vertical="center"/>
    </xf>
    <xf numFmtId="0" fontId="0" fillId="11" borderId="33" xfId="0" applyFill="1" applyBorder="1"/>
    <xf numFmtId="0" fontId="65" fillId="0" borderId="0" xfId="0" applyFont="1"/>
    <xf numFmtId="10" fontId="0" fillId="0" borderId="33" xfId="1" applyNumberFormat="1" applyFont="1" applyBorder="1"/>
    <xf numFmtId="3" fontId="36" fillId="0" borderId="33" xfId="10" applyNumberFormat="1" applyFill="1" applyBorder="1" applyProtection="1"/>
    <xf numFmtId="3" fontId="36" fillId="0" borderId="33" xfId="10" applyNumberFormat="1" applyFill="1" applyBorder="1" applyAlignment="1" applyProtection="1">
      <alignment horizontal="right"/>
    </xf>
    <xf numFmtId="167" fontId="0" fillId="15" borderId="33" xfId="0" applyNumberFormat="1" applyFill="1" applyBorder="1"/>
    <xf numFmtId="0" fontId="0" fillId="0" borderId="0" xfId="0"/>
    <xf numFmtId="0" fontId="0" fillId="0" borderId="33" xfId="0" applyFill="1" applyBorder="1"/>
    <xf numFmtId="0" fontId="2" fillId="0" borderId="0" xfId="0" applyFont="1" applyFill="1" applyBorder="1" applyAlignment="1">
      <alignment vertical="center"/>
    </xf>
    <xf numFmtId="0" fontId="0" fillId="0" borderId="0" xfId="0" applyFill="1" applyBorder="1"/>
    <xf numFmtId="9" fontId="2" fillId="0" borderId="33" xfId="0" applyNumberFormat="1" applyFont="1" applyBorder="1"/>
    <xf numFmtId="167" fontId="2" fillId="0" borderId="33" xfId="0" applyNumberFormat="1" applyFont="1" applyBorder="1"/>
    <xf numFmtId="0" fontId="2" fillId="0" borderId="0" xfId="0" applyFont="1"/>
    <xf numFmtId="3" fontId="61" fillId="0" borderId="33" xfId="0" applyNumberFormat="1" applyFont="1" applyBorder="1"/>
    <xf numFmtId="167" fontId="0" fillId="0" borderId="33" xfId="0" applyNumberFormat="1" applyFill="1" applyBorder="1"/>
    <xf numFmtId="167" fontId="0" fillId="0" borderId="33" xfId="0" applyNumberFormat="1" applyFont="1" applyFill="1" applyBorder="1"/>
    <xf numFmtId="0" fontId="94" fillId="0" borderId="33" xfId="0" applyFont="1" applyFill="1" applyBorder="1"/>
    <xf numFmtId="167" fontId="94" fillId="0" borderId="33" xfId="0" applyNumberFormat="1" applyFont="1" applyFill="1" applyBorder="1"/>
    <xf numFmtId="0" fontId="2" fillId="0" borderId="0" xfId="0" applyFont="1" applyAlignment="1">
      <alignment vertical="center"/>
    </xf>
    <xf numFmtId="0" fontId="0" fillId="0" borderId="0" xfId="0"/>
    <xf numFmtId="0" fontId="0" fillId="0" borderId="33" xfId="0" applyBorder="1"/>
    <xf numFmtId="0" fontId="2" fillId="0" borderId="33" xfId="0" applyFont="1" applyBorder="1"/>
    <xf numFmtId="9" fontId="0" fillId="0" borderId="33" xfId="1" applyFont="1" applyBorder="1"/>
    <xf numFmtId="167" fontId="0" fillId="0" borderId="33" xfId="0" applyNumberFormat="1" applyBorder="1"/>
    <xf numFmtId="0" fontId="0" fillId="0" borderId="0" xfId="0" applyFill="1"/>
    <xf numFmtId="2" fontId="33" fillId="0" borderId="33" xfId="0" applyNumberFormat="1" applyFont="1" applyBorder="1"/>
    <xf numFmtId="10" fontId="33" fillId="0" borderId="33" xfId="1" applyNumberFormat="1" applyFont="1" applyBorder="1"/>
    <xf numFmtId="10" fontId="33" fillId="0" borderId="33" xfId="0" applyNumberFormat="1" applyFont="1" applyBorder="1"/>
    <xf numFmtId="0" fontId="0" fillId="0" borderId="0" xfId="0" applyFont="1"/>
    <xf numFmtId="0" fontId="0" fillId="0" borderId="33" xfId="0" applyFont="1" applyBorder="1"/>
    <xf numFmtId="0" fontId="92" fillId="0" borderId="0" xfId="0" applyFont="1"/>
    <xf numFmtId="0" fontId="2" fillId="0" borderId="0" xfId="0" applyFont="1"/>
    <xf numFmtId="0" fontId="89" fillId="0" borderId="33" xfId="0" applyFont="1" applyFill="1" applyBorder="1"/>
    <xf numFmtId="3" fontId="95" fillId="0" borderId="33" xfId="0" applyNumberFormat="1" applyFont="1" applyFill="1" applyBorder="1"/>
    <xf numFmtId="0" fontId="37" fillId="0" borderId="0" xfId="10" applyFont="1" applyFill="1" applyProtection="1"/>
    <xf numFmtId="0" fontId="36" fillId="0" borderId="0" xfId="10" applyFill="1" applyProtection="1"/>
    <xf numFmtId="0" fontId="36" fillId="0" borderId="33" xfId="10" applyFill="1" applyBorder="1" applyAlignment="1" applyProtection="1">
      <alignment wrapText="1"/>
    </xf>
    <xf numFmtId="14" fontId="0" fillId="0" borderId="0" xfId="0" applyNumberFormat="1"/>
    <xf numFmtId="0" fontId="0" fillId="0" borderId="33" xfId="0" applyFill="1" applyBorder="1" applyProtection="1"/>
    <xf numFmtId="0" fontId="21" fillId="0" borderId="33" xfId="0" applyFont="1" applyFill="1" applyBorder="1" applyProtection="1"/>
    <xf numFmtId="167" fontId="0" fillId="0" borderId="33" xfId="0" applyNumberFormat="1" applyFill="1" applyBorder="1" applyProtection="1"/>
    <xf numFmtId="0" fontId="21" fillId="0" borderId="33" xfId="0" applyFont="1" applyFill="1" applyBorder="1" applyAlignment="1" applyProtection="1">
      <alignment wrapText="1"/>
    </xf>
    <xf numFmtId="0" fontId="21" fillId="0" borderId="36" xfId="0" applyFont="1" applyFill="1" applyBorder="1" applyProtection="1"/>
    <xf numFmtId="0" fontId="36" fillId="0" borderId="0" xfId="10" applyFill="1" applyProtection="1"/>
    <xf numFmtId="0" fontId="96" fillId="0" borderId="0" xfId="0" applyFont="1"/>
    <xf numFmtId="0" fontId="21" fillId="15" borderId="33" xfId="0" applyFont="1" applyFill="1" applyBorder="1" applyProtection="1"/>
    <xf numFmtId="0" fontId="21" fillId="15" borderId="36" xfId="0" applyFont="1" applyFill="1" applyBorder="1" applyProtection="1"/>
    <xf numFmtId="0" fontId="96" fillId="15" borderId="33" xfId="0" applyFont="1" applyFill="1" applyBorder="1"/>
    <xf numFmtId="164" fontId="0" fillId="15" borderId="33" xfId="0" applyNumberFormat="1" applyFill="1" applyBorder="1"/>
    <xf numFmtId="0" fontId="21" fillId="10" borderId="33" xfId="0" applyFont="1" applyFill="1" applyBorder="1" applyProtection="1"/>
    <xf numFmtId="0" fontId="36" fillId="10" borderId="33" xfId="10" applyFill="1" applyBorder="1" applyProtection="1"/>
    <xf numFmtId="0" fontId="21" fillId="10" borderId="33" xfId="10" applyFont="1" applyFill="1" applyBorder="1" applyProtection="1"/>
    <xf numFmtId="3" fontId="36" fillId="10" borderId="33" xfId="10" applyNumberFormat="1" applyFill="1" applyBorder="1" applyProtection="1"/>
    <xf numFmtId="0" fontId="0" fillId="15" borderId="0" xfId="0" applyFill="1" applyBorder="1"/>
    <xf numFmtId="9" fontId="0" fillId="0" borderId="33" xfId="54" applyFont="1" applyBorder="1"/>
    <xf numFmtId="9" fontId="2" fillId="0" borderId="33" xfId="54" applyFont="1" applyBorder="1"/>
    <xf numFmtId="0" fontId="0" fillId="55" borderId="0" xfId="0" applyFill="1"/>
    <xf numFmtId="0" fontId="0" fillId="0" borderId="0" xfId="0" applyAlignment="1">
      <alignment horizontal="left"/>
    </xf>
    <xf numFmtId="0" fontId="91" fillId="53" borderId="0" xfId="0" applyFont="1" applyFill="1"/>
    <xf numFmtId="0" fontId="91" fillId="53" borderId="33" xfId="0" applyFont="1" applyFill="1" applyBorder="1"/>
    <xf numFmtId="9" fontId="2" fillId="15" borderId="33" xfId="1" applyNumberFormat="1" applyFont="1" applyFill="1" applyBorder="1"/>
    <xf numFmtId="170" fontId="0" fillId="0" borderId="33" xfId="0" applyNumberFormat="1" applyBorder="1"/>
    <xf numFmtId="0" fontId="8" fillId="0" borderId="61" xfId="3" applyNumberFormat="1" applyFont="1" applyFill="1" applyBorder="1" applyAlignment="1"/>
    <xf numFmtId="3" fontId="8" fillId="0" borderId="61" xfId="3" applyNumberFormat="1" applyFont="1" applyFill="1" applyBorder="1" applyAlignment="1"/>
    <xf numFmtId="0" fontId="8" fillId="7" borderId="61" xfId="3" applyNumberFormat="1" applyFont="1" applyFill="1" applyBorder="1" applyAlignment="1"/>
    <xf numFmtId="0" fontId="0" fillId="0" borderId="0" xfId="0" pivotButton="1"/>
    <xf numFmtId="0" fontId="99" fillId="61" borderId="0" xfId="0" applyFont="1" applyFill="1" applyAlignment="1">
      <alignment horizontal="right" wrapText="1"/>
    </xf>
    <xf numFmtId="0" fontId="99" fillId="60" borderId="0" xfId="0" applyFont="1" applyFill="1" applyAlignment="1">
      <alignment horizontal="right" wrapText="1"/>
    </xf>
    <xf numFmtId="165" fontId="8" fillId="0" borderId="0" xfId="3" applyNumberFormat="1" applyFont="1" applyFill="1" applyBorder="1" applyAlignment="1"/>
    <xf numFmtId="0" fontId="8" fillId="7" borderId="61" xfId="3" applyNumberFormat="1" applyFont="1" applyFill="1" applyBorder="1" applyAlignment="1"/>
    <xf numFmtId="0" fontId="100" fillId="59" borderId="0" xfId="0" applyFont="1" applyFill="1" applyAlignment="1">
      <alignment horizontal="right" wrapText="1"/>
    </xf>
    <xf numFmtId="0" fontId="8" fillId="0" borderId="0" xfId="3" applyNumberFormat="1" applyFont="1" applyFill="1" applyBorder="1" applyAlignment="1"/>
    <xf numFmtId="0" fontId="98" fillId="0" borderId="0" xfId="0" applyFont="1" applyFill="1" applyAlignment="1">
      <alignment horizontal="right" wrapText="1"/>
    </xf>
    <xf numFmtId="0" fontId="7" fillId="0" borderId="0" xfId="3"/>
    <xf numFmtId="0" fontId="8" fillId="0" borderId="0" xfId="3" applyNumberFormat="1" applyFont="1" applyFill="1" applyBorder="1" applyAlignment="1"/>
    <xf numFmtId="0" fontId="8" fillId="10" borderId="61" xfId="3" applyNumberFormat="1" applyFont="1" applyFill="1" applyBorder="1" applyAlignment="1"/>
    <xf numFmtId="0" fontId="7" fillId="0" borderId="0" xfId="3"/>
    <xf numFmtId="0" fontId="101" fillId="61" borderId="0" xfId="0" applyFont="1" applyFill="1" applyAlignment="1">
      <alignment horizontal="left" wrapText="1"/>
    </xf>
    <xf numFmtId="0" fontId="0" fillId="0" borderId="0" xfId="0" applyNumberFormat="1"/>
    <xf numFmtId="0" fontId="100" fillId="59" borderId="0" xfId="0" applyFont="1" applyFill="1" applyAlignment="1">
      <alignment horizontal="center" wrapText="1"/>
    </xf>
    <xf numFmtId="0" fontId="33" fillId="62" borderId="33" xfId="0" applyFont="1" applyFill="1" applyBorder="1" applyAlignment="1">
      <alignment wrapText="1"/>
    </xf>
    <xf numFmtId="0" fontId="0" fillId="0" borderId="0" xfId="0"/>
    <xf numFmtId="0" fontId="98" fillId="59" borderId="0" xfId="0" applyFont="1" applyFill="1" applyAlignment="1">
      <alignment horizontal="center" wrapText="1"/>
    </xf>
    <xf numFmtId="0" fontId="61" fillId="60" borderId="0" xfId="0" applyFont="1" applyFill="1" applyAlignment="1">
      <alignment horizontal="left" wrapText="1"/>
    </xf>
    <xf numFmtId="0" fontId="61" fillId="60" borderId="0" xfId="0" applyFont="1" applyFill="1" applyAlignment="1">
      <alignment horizontal="right" wrapText="1"/>
    </xf>
    <xf numFmtId="9" fontId="61" fillId="60" borderId="0" xfId="0" applyNumberFormat="1" applyFont="1" applyFill="1" applyAlignment="1">
      <alignment horizontal="center" wrapText="1"/>
    </xf>
    <xf numFmtId="0" fontId="61" fillId="61" borderId="0" xfId="0" applyFont="1" applyFill="1" applyAlignment="1">
      <alignment horizontal="left" wrapText="1"/>
    </xf>
    <xf numFmtId="0" fontId="61" fillId="61" borderId="0" xfId="0" applyFont="1" applyFill="1" applyAlignment="1">
      <alignment horizontal="right" wrapText="1"/>
    </xf>
    <xf numFmtId="9" fontId="61" fillId="61" borderId="0" xfId="0" applyNumberFormat="1" applyFont="1" applyFill="1" applyAlignment="1">
      <alignment horizontal="center" wrapText="1"/>
    </xf>
    <xf numFmtId="0" fontId="98" fillId="59" borderId="0" xfId="0" applyFont="1" applyFill="1" applyAlignment="1">
      <alignment horizontal="right" wrapText="1"/>
    </xf>
    <xf numFmtId="9" fontId="98" fillId="59" borderId="0" xfId="0" applyNumberFormat="1" applyFont="1" applyFill="1" applyAlignment="1">
      <alignment horizontal="center" wrapText="1"/>
    </xf>
    <xf numFmtId="0" fontId="8" fillId="0" borderId="61" xfId="3" applyNumberFormat="1" applyFont="1" applyFill="1" applyBorder="1" applyAlignment="1"/>
    <xf numFmtId="164" fontId="8" fillId="0" borderId="61" xfId="3" applyNumberFormat="1" applyFont="1" applyFill="1" applyBorder="1" applyAlignment="1"/>
    <xf numFmtId="0" fontId="7" fillId="0" borderId="0" xfId="3"/>
    <xf numFmtId="0" fontId="8" fillId="0" borderId="0" xfId="3" applyNumberFormat="1" applyFont="1" applyFill="1" applyBorder="1" applyAlignment="1"/>
    <xf numFmtId="165" fontId="8" fillId="0" borderId="0" xfId="3" applyNumberFormat="1" applyFont="1" applyFill="1" applyBorder="1" applyAlignment="1"/>
    <xf numFmtId="0" fontId="33" fillId="62" borderId="33" xfId="0" applyFont="1" applyFill="1" applyBorder="1" applyAlignment="1"/>
    <xf numFmtId="3" fontId="2" fillId="10" borderId="33" xfId="0" applyNumberFormat="1" applyFont="1" applyFill="1" applyBorder="1"/>
    <xf numFmtId="168" fontId="33" fillId="0" borderId="33" xfId="1" applyNumberFormat="1" applyFont="1" applyBorder="1"/>
    <xf numFmtId="9" fontId="0" fillId="0" borderId="33" xfId="1" applyNumberFormat="1" applyFont="1" applyBorder="1"/>
    <xf numFmtId="169" fontId="0" fillId="0" borderId="0" xfId="0" applyNumberFormat="1"/>
    <xf numFmtId="0" fontId="0" fillId="0" borderId="36" xfId="0" applyBorder="1"/>
    <xf numFmtId="0" fontId="0" fillId="0" borderId="27" xfId="0" applyBorder="1" applyAlignment="1">
      <alignment wrapText="1"/>
    </xf>
    <xf numFmtId="0" fontId="0" fillId="0" borderId="27" xfId="0" applyFill="1" applyBorder="1" applyAlignment="1">
      <alignment wrapText="1"/>
    </xf>
    <xf numFmtId="0" fontId="23" fillId="0" borderId="35" xfId="0" applyFont="1" applyBorder="1"/>
    <xf numFmtId="0" fontId="23" fillId="0" borderId="46" xfId="0" applyFont="1" applyBorder="1"/>
    <xf numFmtId="0" fontId="23" fillId="0" borderId="27" xfId="0" applyFont="1" applyBorder="1" applyAlignment="1">
      <alignment wrapText="1"/>
    </xf>
    <xf numFmtId="0" fontId="23" fillId="0" borderId="33" xfId="0" applyFont="1" applyBorder="1"/>
    <xf numFmtId="0" fontId="0" fillId="10" borderId="29" xfId="0" applyFill="1" applyBorder="1"/>
    <xf numFmtId="0" fontId="2" fillId="0" borderId="0" xfId="0" applyFont="1" applyBorder="1"/>
    <xf numFmtId="9" fontId="1" fillId="55" borderId="33" xfId="1" applyFont="1" applyFill="1" applyBorder="1"/>
    <xf numFmtId="0" fontId="93" fillId="0" borderId="0" xfId="0" applyFont="1"/>
    <xf numFmtId="2" fontId="0" fillId="0" borderId="0" xfId="1" applyNumberFormat="1" applyFont="1"/>
    <xf numFmtId="10" fontId="0" fillId="0" borderId="33" xfId="0" applyNumberFormat="1" applyBorder="1"/>
    <xf numFmtId="9" fontId="0" fillId="0" borderId="0" xfId="0" applyNumberFormat="1"/>
    <xf numFmtId="0" fontId="102" fillId="0" borderId="0" xfId="0" applyFont="1"/>
    <xf numFmtId="0" fontId="103" fillId="0" borderId="0" xfId="0" applyFont="1"/>
    <xf numFmtId="0" fontId="104" fillId="0" borderId="0" xfId="0" applyFont="1"/>
    <xf numFmtId="0" fontId="0" fillId="0" borderId="0" xfId="4" applyFont="1" applyAlignment="1">
      <alignment horizontal="left" vertical="top" wrapText="1"/>
    </xf>
    <xf numFmtId="0" fontId="104" fillId="0" borderId="0" xfId="4" applyFont="1" applyAlignment="1">
      <alignment horizontal="left" vertical="top" wrapText="1"/>
    </xf>
    <xf numFmtId="0" fontId="91" fillId="0" borderId="0" xfId="0" applyFont="1"/>
    <xf numFmtId="0" fontId="2" fillId="0" borderId="0" xfId="0" applyFont="1" applyAlignment="1">
      <alignment vertical="top"/>
    </xf>
    <xf numFmtId="0" fontId="0" fillId="0" borderId="0" xfId="0" applyFont="1" applyAlignment="1">
      <alignment vertical="top"/>
    </xf>
    <xf numFmtId="0" fontId="0" fillId="0" borderId="47" xfId="0" applyBorder="1"/>
    <xf numFmtId="0" fontId="0" fillId="0" borderId="63" xfId="0" applyBorder="1"/>
    <xf numFmtId="0" fontId="0" fillId="0" borderId="48" xfId="0" applyBorder="1"/>
    <xf numFmtId="2" fontId="0" fillId="0" borderId="0" xfId="0" applyNumberFormat="1" applyBorder="1"/>
    <xf numFmtId="2" fontId="0" fillId="0" borderId="50" xfId="0" applyNumberFormat="1" applyBorder="1"/>
    <xf numFmtId="2" fontId="0" fillId="0" borderId="64" xfId="0" applyNumberFormat="1" applyBorder="1"/>
    <xf numFmtId="2" fontId="0" fillId="0" borderId="52" xfId="0" applyNumberFormat="1" applyBorder="1"/>
    <xf numFmtId="9" fontId="0" fillId="15" borderId="9" xfId="1" applyFont="1" applyFill="1" applyBorder="1"/>
    <xf numFmtId="167" fontId="0" fillId="15" borderId="35" xfId="0" applyNumberFormat="1" applyFill="1" applyBorder="1"/>
    <xf numFmtId="167" fontId="0" fillId="0" borderId="35" xfId="0" applyNumberFormat="1" applyBorder="1"/>
    <xf numFmtId="167" fontId="0" fillId="0" borderId="8" xfId="0" applyNumberFormat="1" applyBorder="1"/>
    <xf numFmtId="167" fontId="91" fillId="0" borderId="8" xfId="0" applyNumberFormat="1" applyFont="1" applyBorder="1"/>
    <xf numFmtId="167" fontId="0" fillId="15" borderId="8" xfId="0" applyNumberFormat="1" applyFill="1" applyBorder="1"/>
    <xf numFmtId="167" fontId="0" fillId="0" borderId="10" xfId="0" applyNumberFormat="1" applyBorder="1"/>
    <xf numFmtId="167" fontId="0" fillId="0" borderId="11" xfId="0" applyNumberFormat="1" applyBorder="1"/>
    <xf numFmtId="4" fontId="0" fillId="0" borderId="33" xfId="0" applyNumberFormat="1" applyBorder="1"/>
    <xf numFmtId="0" fontId="0" fillId="15" borderId="0" xfId="0" applyFill="1"/>
    <xf numFmtId="9" fontId="0" fillId="0" borderId="0" xfId="0" applyNumberFormat="1" applyBorder="1"/>
    <xf numFmtId="0" fontId="0" fillId="0" borderId="33" xfId="0" applyBorder="1" applyAlignment="1">
      <alignment horizontal="center" vertical="center"/>
    </xf>
    <xf numFmtId="0" fontId="0" fillId="0" borderId="33" xfId="0" quotePrefix="1" applyBorder="1"/>
    <xf numFmtId="0" fontId="2" fillId="52" borderId="0" xfId="0" applyFont="1" applyFill="1"/>
    <xf numFmtId="0" fontId="0" fillId="52" borderId="0" xfId="0" applyFill="1"/>
    <xf numFmtId="0" fontId="2" fillId="0" borderId="0" xfId="0" applyFont="1" applyFill="1" applyBorder="1" applyAlignment="1">
      <alignment wrapText="1"/>
    </xf>
    <xf numFmtId="0" fontId="12" fillId="0" borderId="0" xfId="2" applyFont="1" applyAlignment="1">
      <alignment horizontal="left" vertical="top" wrapText="1"/>
    </xf>
    <xf numFmtId="0" fontId="3" fillId="0" borderId="0" xfId="2"/>
    <xf numFmtId="0" fontId="110" fillId="0" borderId="0" xfId="0" applyFont="1"/>
    <xf numFmtId="0" fontId="111" fillId="0" borderId="0" xfId="0" applyFont="1"/>
    <xf numFmtId="0" fontId="112" fillId="0" borderId="0" xfId="0" applyFont="1"/>
    <xf numFmtId="0" fontId="111" fillId="0" borderId="0" xfId="4" applyFont="1" applyAlignment="1">
      <alignment horizontal="left" vertical="top" wrapText="1"/>
    </xf>
    <xf numFmtId="0" fontId="117" fillId="0" borderId="0" xfId="0" applyFont="1"/>
    <xf numFmtId="0" fontId="118" fillId="0" borderId="0" xfId="0" applyFont="1" applyAlignment="1">
      <alignment vertical="top"/>
    </xf>
    <xf numFmtId="0" fontId="111" fillId="0" borderId="0" xfId="0" applyFont="1" applyAlignment="1">
      <alignment vertical="top"/>
    </xf>
    <xf numFmtId="0" fontId="118" fillId="0" borderId="0" xfId="0" applyFont="1"/>
    <xf numFmtId="0" fontId="111" fillId="0" borderId="33" xfId="0" applyFont="1" applyBorder="1"/>
    <xf numFmtId="9" fontId="111" fillId="0" borderId="33" xfId="1" applyFont="1" applyBorder="1"/>
    <xf numFmtId="0" fontId="61" fillId="0" borderId="33" xfId="0" applyFont="1" applyBorder="1"/>
    <xf numFmtId="165" fontId="8" fillId="0" borderId="0" xfId="3" applyNumberFormat="1" applyFont="1" applyFill="1" applyBorder="1" applyAlignment="1"/>
    <xf numFmtId="0" fontId="8" fillId="0" borderId="0" xfId="3" applyNumberFormat="1" applyFont="1" applyFill="1" applyBorder="1" applyAlignment="1"/>
    <xf numFmtId="0" fontId="7" fillId="0" borderId="0" xfId="3"/>
    <xf numFmtId="0" fontId="0" fillId="0" borderId="79" xfId="0" applyBorder="1"/>
    <xf numFmtId="0" fontId="0" fillId="0" borderId="78" xfId="0" applyBorder="1"/>
    <xf numFmtId="4" fontId="10" fillId="54" borderId="2" xfId="4" applyNumberFormat="1" applyFont="1" applyFill="1" applyBorder="1" applyAlignment="1"/>
    <xf numFmtId="164" fontId="10" fillId="54" borderId="2" xfId="4" applyNumberFormat="1" applyFont="1" applyFill="1" applyBorder="1" applyAlignment="1"/>
    <xf numFmtId="4" fontId="10" fillId="11" borderId="2" xfId="4" applyNumberFormat="1" applyFont="1" applyFill="1" applyBorder="1" applyAlignment="1"/>
    <xf numFmtId="0" fontId="3" fillId="0" borderId="0" xfId="2"/>
    <xf numFmtId="0" fontId="119" fillId="0" borderId="0" xfId="0" applyNumberFormat="1" applyFont="1" applyFill="1" applyBorder="1" applyAlignment="1"/>
    <xf numFmtId="0" fontId="119" fillId="7" borderId="61" xfId="0" applyNumberFormat="1" applyFont="1" applyFill="1" applyBorder="1" applyAlignment="1"/>
    <xf numFmtId="3" fontId="119" fillId="0" borderId="61" xfId="0" applyNumberFormat="1" applyFont="1" applyFill="1" applyBorder="1" applyAlignment="1"/>
    <xf numFmtId="0" fontId="119" fillId="0" borderId="61" xfId="0" applyNumberFormat="1" applyFont="1" applyFill="1" applyBorder="1" applyAlignment="1"/>
    <xf numFmtId="164" fontId="119" fillId="0" borderId="61" xfId="0" applyNumberFormat="1" applyFont="1" applyFill="1" applyBorder="1" applyAlignment="1"/>
    <xf numFmtId="3" fontId="0" fillId="16" borderId="33" xfId="0" applyNumberFormat="1" applyFill="1" applyBorder="1"/>
    <xf numFmtId="0" fontId="119" fillId="7" borderId="81" xfId="0" applyNumberFormat="1" applyFont="1" applyFill="1" applyBorder="1" applyAlignment="1"/>
    <xf numFmtId="0" fontId="119" fillId="7" borderId="82" xfId="0" applyNumberFormat="1" applyFont="1" applyFill="1" applyBorder="1" applyAlignment="1"/>
    <xf numFmtId="0" fontId="119" fillId="7" borderId="83" xfId="0" applyNumberFormat="1" applyFont="1" applyFill="1" applyBorder="1" applyAlignment="1"/>
    <xf numFmtId="166" fontId="119" fillId="0" borderId="82" xfId="0" applyNumberFormat="1" applyFont="1" applyFill="1" applyBorder="1" applyAlignment="1"/>
    <xf numFmtId="0" fontId="119" fillId="0" borderId="82" xfId="0" applyNumberFormat="1" applyFont="1" applyFill="1" applyBorder="1" applyAlignment="1"/>
    <xf numFmtId="166" fontId="0" fillId="0" borderId="0" xfId="0" applyNumberFormat="1" applyBorder="1"/>
    <xf numFmtId="166" fontId="0" fillId="0" borderId="50" xfId="0" applyNumberFormat="1" applyBorder="1"/>
    <xf numFmtId="4" fontId="119" fillId="0" borderId="61" xfId="0" applyNumberFormat="1" applyFont="1" applyFill="1" applyBorder="1" applyAlignment="1"/>
    <xf numFmtId="166" fontId="119" fillId="0" borderId="61" xfId="0" applyNumberFormat="1" applyFont="1" applyFill="1" applyBorder="1" applyAlignment="1"/>
    <xf numFmtId="0" fontId="119" fillId="7" borderId="84" xfId="0" applyNumberFormat="1" applyFont="1" applyFill="1" applyBorder="1" applyAlignment="1"/>
    <xf numFmtId="166" fontId="0" fillId="0" borderId="64" xfId="0" applyNumberFormat="1" applyBorder="1"/>
    <xf numFmtId="166" fontId="0" fillId="0" borderId="52" xfId="0" applyNumberFormat="1" applyBorder="1"/>
    <xf numFmtId="0" fontId="119" fillId="0" borderId="0" xfId="2" applyNumberFormat="1" applyFont="1" applyFill="1" applyBorder="1" applyAlignment="1"/>
    <xf numFmtId="0" fontId="119" fillId="7" borderId="61" xfId="2" applyNumberFormat="1" applyFont="1" applyFill="1" applyBorder="1" applyAlignment="1"/>
    <xf numFmtId="4" fontId="119" fillId="0" borderId="61" xfId="2" applyNumberFormat="1" applyFont="1" applyFill="1" applyBorder="1" applyAlignment="1"/>
    <xf numFmtId="166" fontId="119" fillId="0" borderId="61" xfId="2" applyNumberFormat="1" applyFont="1" applyFill="1" applyBorder="1" applyAlignment="1"/>
    <xf numFmtId="166" fontId="0" fillId="0" borderId="0" xfId="0" applyNumberFormat="1"/>
    <xf numFmtId="164" fontId="119" fillId="0" borderId="61" xfId="2" applyNumberFormat="1" applyFont="1" applyFill="1" applyBorder="1" applyAlignment="1"/>
    <xf numFmtId="3" fontId="119" fillId="0" borderId="61" xfId="2" applyNumberFormat="1" applyFont="1" applyFill="1" applyBorder="1" applyAlignment="1"/>
    <xf numFmtId="0" fontId="119" fillId="0" borderId="61" xfId="2" applyNumberFormat="1" applyFont="1" applyFill="1" applyBorder="1" applyAlignment="1"/>
    <xf numFmtId="0" fontId="119" fillId="7" borderId="80" xfId="0" applyNumberFormat="1" applyFont="1" applyFill="1" applyBorder="1" applyAlignment="1"/>
    <xf numFmtId="0" fontId="119" fillId="7" borderId="33" xfId="0" applyNumberFormat="1" applyFont="1" applyFill="1" applyBorder="1" applyAlignment="1"/>
    <xf numFmtId="168" fontId="0" fillId="0" borderId="0" xfId="1" applyNumberFormat="1" applyFont="1" applyFill="1" applyBorder="1"/>
    <xf numFmtId="164" fontId="0" fillId="0" borderId="0" xfId="0" applyNumberFormat="1" applyFill="1" applyBorder="1"/>
    <xf numFmtId="164" fontId="0" fillId="0" borderId="0" xfId="1" applyNumberFormat="1" applyFont="1" applyFill="1" applyBorder="1"/>
    <xf numFmtId="164" fontId="2" fillId="0" borderId="33" xfId="0" applyNumberFormat="1" applyFont="1" applyFill="1" applyBorder="1"/>
    <xf numFmtId="164" fontId="0" fillId="0" borderId="33" xfId="0" applyNumberFormat="1" applyFill="1" applyBorder="1"/>
    <xf numFmtId="164" fontId="0" fillId="0" borderId="33" xfId="1" applyNumberFormat="1" applyFont="1" applyFill="1" applyBorder="1"/>
    <xf numFmtId="0" fontId="0" fillId="10" borderId="0" xfId="0" applyFill="1" applyBorder="1"/>
    <xf numFmtId="164" fontId="0" fillId="10" borderId="0" xfId="1" applyNumberFormat="1" applyFont="1" applyFill="1" applyBorder="1"/>
    <xf numFmtId="164" fontId="0" fillId="10" borderId="0" xfId="0" applyNumberFormat="1" applyFill="1" applyBorder="1"/>
    <xf numFmtId="168" fontId="0" fillId="10" borderId="0" xfId="1" applyNumberFormat="1" applyFont="1" applyFill="1" applyBorder="1"/>
    <xf numFmtId="0" fontId="2" fillId="10" borderId="0" xfId="0" applyFont="1" applyFill="1" applyBorder="1"/>
    <xf numFmtId="0" fontId="2" fillId="15" borderId="33" xfId="0" applyFont="1" applyFill="1" applyBorder="1" applyAlignment="1">
      <alignment horizontal="center"/>
    </xf>
    <xf numFmtId="164" fontId="0" fillId="15" borderId="33" xfId="1" applyNumberFormat="1" applyFont="1" applyFill="1" applyBorder="1"/>
    <xf numFmtId="164" fontId="2" fillId="15" borderId="33" xfId="0" applyNumberFormat="1" applyFont="1" applyFill="1" applyBorder="1"/>
    <xf numFmtId="2" fontId="0" fillId="55" borderId="33" xfId="0" applyNumberFormat="1" applyFill="1" applyBorder="1"/>
    <xf numFmtId="0" fontId="2" fillId="0" borderId="0" xfId="0" applyFont="1" applyAlignment="1">
      <alignment horizontal="left" vertical="center"/>
    </xf>
    <xf numFmtId="2" fontId="0" fillId="56" borderId="4" xfId="0" applyNumberFormat="1" applyFill="1" applyBorder="1"/>
    <xf numFmtId="3" fontId="0" fillId="0" borderId="0" xfId="0" applyNumberFormat="1" applyBorder="1"/>
    <xf numFmtId="10" fontId="2" fillId="0" borderId="0" xfId="1" applyNumberFormat="1" applyFont="1" applyFill="1" applyBorder="1"/>
    <xf numFmtId="10" fontId="2" fillId="0" borderId="0" xfId="0" applyNumberFormat="1" applyFont="1" applyFill="1" applyBorder="1"/>
    <xf numFmtId="3" fontId="91" fillId="0" borderId="33" xfId="0" applyNumberFormat="1" applyFont="1" applyBorder="1" applyAlignment="1">
      <alignment horizontal="right"/>
    </xf>
    <xf numFmtId="0" fontId="0" fillId="63" borderId="0" xfId="0" applyFill="1" applyAlignment="1">
      <alignment wrapText="1"/>
    </xf>
    <xf numFmtId="0" fontId="0" fillId="63" borderId="0" xfId="0" applyFill="1"/>
    <xf numFmtId="1" fontId="0" fillId="63" borderId="0" xfId="0" applyNumberFormat="1" applyFill="1"/>
    <xf numFmtId="2" fontId="0" fillId="63" borderId="0" xfId="0" applyNumberFormat="1" applyFill="1"/>
    <xf numFmtId="1" fontId="0" fillId="63" borderId="0" xfId="0" applyNumberFormat="1" applyFill="1" applyBorder="1"/>
    <xf numFmtId="0" fontId="0" fillId="63" borderId="0" xfId="0" applyFill="1" applyBorder="1"/>
    <xf numFmtId="0" fontId="0" fillId="63" borderId="50" xfId="0" applyFill="1" applyBorder="1"/>
    <xf numFmtId="2" fontId="0" fillId="63" borderId="0" xfId="0" applyNumberFormat="1" applyFill="1" applyBorder="1"/>
    <xf numFmtId="2" fontId="0" fillId="63" borderId="50" xfId="0" applyNumberFormat="1" applyFill="1" applyBorder="1"/>
    <xf numFmtId="1" fontId="0" fillId="63" borderId="64" xfId="0" applyNumberFormat="1" applyFill="1" applyBorder="1"/>
    <xf numFmtId="2" fontId="0" fillId="63" borderId="64" xfId="0" applyNumberFormat="1" applyFill="1" applyBorder="1"/>
    <xf numFmtId="2" fontId="0" fillId="63" borderId="52" xfId="0" applyNumberFormat="1" applyFill="1" applyBorder="1"/>
    <xf numFmtId="16" fontId="0" fillId="0" borderId="0" xfId="0" quotePrefix="1" applyNumberFormat="1"/>
    <xf numFmtId="2" fontId="0" fillId="0" borderId="49" xfId="0" applyNumberFormat="1" applyBorder="1"/>
    <xf numFmtId="2" fontId="0" fillId="0" borderId="51" xfId="0" applyNumberFormat="1" applyBorder="1"/>
    <xf numFmtId="0" fontId="0" fillId="0" borderId="0" xfId="0" quotePrefix="1"/>
    <xf numFmtId="0" fontId="2" fillId="0" borderId="47" xfId="0" applyFont="1" applyBorder="1" applyAlignment="1">
      <alignment wrapText="1"/>
    </xf>
    <xf numFmtId="0" fontId="2" fillId="0" borderId="63" xfId="0" applyFont="1" applyBorder="1" applyAlignment="1">
      <alignment wrapText="1"/>
    </xf>
    <xf numFmtId="0" fontId="2" fillId="0" borderId="48" xfId="0" applyFont="1" applyBorder="1" applyAlignment="1">
      <alignment wrapText="1"/>
    </xf>
    <xf numFmtId="0" fontId="2" fillId="63" borderId="63" xfId="0" applyFont="1" applyFill="1" applyBorder="1" applyAlignment="1">
      <alignment wrapText="1"/>
    </xf>
    <xf numFmtId="0" fontId="2" fillId="63" borderId="48" xfId="0" applyFont="1" applyFill="1" applyBorder="1" applyAlignment="1">
      <alignment wrapText="1"/>
    </xf>
    <xf numFmtId="2" fontId="0" fillId="0" borderId="78" xfId="0" applyNumberFormat="1" applyBorder="1"/>
    <xf numFmtId="0" fontId="2" fillId="0" borderId="77" xfId="0" applyFont="1" applyBorder="1" applyAlignment="1">
      <alignment wrapText="1"/>
    </xf>
    <xf numFmtId="0" fontId="2" fillId="63" borderId="0" xfId="0" applyFont="1" applyFill="1" applyBorder="1" applyAlignment="1">
      <alignment wrapText="1"/>
    </xf>
    <xf numFmtId="3" fontId="2" fillId="0" borderId="35" xfId="0" applyNumberFormat="1" applyFont="1" applyBorder="1"/>
    <xf numFmtId="3" fontId="2" fillId="0" borderId="0" xfId="0" applyNumberFormat="1" applyFont="1" applyBorder="1"/>
    <xf numFmtId="0" fontId="120" fillId="58" borderId="0" xfId="64" applyFont="1" applyFill="1" applyBorder="1"/>
    <xf numFmtId="0" fontId="69" fillId="0" borderId="0" xfId="64" applyBorder="1"/>
    <xf numFmtId="0" fontId="120" fillId="58" borderId="0" xfId="64" applyFont="1" applyFill="1" applyBorder="1" applyAlignment="1">
      <alignment wrapText="1"/>
    </xf>
    <xf numFmtId="0" fontId="120" fillId="0" borderId="0" xfId="64" applyFont="1" applyBorder="1"/>
    <xf numFmtId="0" fontId="69" fillId="0" borderId="0" xfId="64" applyNumberFormat="1" applyBorder="1"/>
    <xf numFmtId="167" fontId="69" fillId="0" borderId="0" xfId="64" applyNumberFormat="1" applyBorder="1"/>
    <xf numFmtId="0" fontId="120" fillId="15" borderId="0" xfId="64" applyFont="1" applyFill="1" applyBorder="1"/>
    <xf numFmtId="0" fontId="120" fillId="15" borderId="0" xfId="64" applyNumberFormat="1" applyFont="1" applyFill="1" applyBorder="1"/>
    <xf numFmtId="167" fontId="120" fillId="15" borderId="0" xfId="64" applyNumberFormat="1" applyFont="1" applyFill="1" applyBorder="1"/>
    <xf numFmtId="167" fontId="69" fillId="15" borderId="0" xfId="64" applyNumberFormat="1" applyFill="1" applyBorder="1"/>
    <xf numFmtId="167" fontId="69" fillId="0" borderId="0" xfId="64" applyNumberFormat="1" applyBorder="1" applyAlignment="1">
      <alignment horizontal="right"/>
    </xf>
    <xf numFmtId="167" fontId="69" fillId="54" borderId="0" xfId="64" applyNumberFormat="1" applyFill="1" applyBorder="1"/>
    <xf numFmtId="0" fontId="2" fillId="0" borderId="33" xfId="0" applyFont="1" applyBorder="1" applyAlignment="1">
      <alignment horizontal="right"/>
    </xf>
    <xf numFmtId="0" fontId="122" fillId="0" borderId="33" xfId="0" applyFont="1" applyBorder="1" applyAlignment="1">
      <alignment wrapText="1"/>
    </xf>
    <xf numFmtId="0" fontId="122" fillId="0" borderId="33" xfId="0" applyFont="1" applyBorder="1" applyAlignment="1">
      <alignment horizontal="right" wrapText="1"/>
    </xf>
    <xf numFmtId="0" fontId="121" fillId="0" borderId="33" xfId="0" applyFont="1" applyBorder="1" applyAlignment="1">
      <alignment horizontal="right" wrapText="1"/>
    </xf>
    <xf numFmtId="0" fontId="63" fillId="0" borderId="0" xfId="0" applyFont="1" applyFill="1" applyBorder="1" applyAlignment="1">
      <alignment horizontal="center" vertical="center"/>
    </xf>
    <xf numFmtId="0" fontId="123" fillId="0" borderId="0" xfId="0" applyFont="1" applyFill="1" applyBorder="1" applyAlignment="1">
      <alignment horizontal="center" vertical="center" wrapText="1"/>
    </xf>
    <xf numFmtId="3" fontId="34" fillId="0" borderId="0" xfId="0" applyNumberFormat="1" applyFont="1" applyFill="1" applyBorder="1"/>
    <xf numFmtId="3" fontId="64" fillId="0" borderId="0" xfId="0" applyNumberFormat="1" applyFont="1" applyFill="1" applyBorder="1"/>
    <xf numFmtId="0" fontId="0" fillId="0" borderId="0" xfId="0" applyAlignment="1">
      <alignment horizontal="center" vertical="center"/>
    </xf>
    <xf numFmtId="3" fontId="121" fillId="65" borderId="33" xfId="0" applyNumberFormat="1" applyFont="1" applyFill="1" applyBorder="1" applyAlignment="1">
      <alignment horizontal="right" wrapText="1"/>
    </xf>
    <xf numFmtId="0" fontId="121" fillId="65" borderId="33" xfId="0" applyFont="1" applyFill="1" applyBorder="1" applyAlignment="1">
      <alignment horizontal="right" wrapText="1"/>
    </xf>
    <xf numFmtId="16" fontId="121" fillId="65" borderId="33" xfId="0" applyNumberFormat="1" applyFont="1" applyFill="1" applyBorder="1" applyAlignment="1">
      <alignment horizontal="right" wrapText="1"/>
    </xf>
    <xf numFmtId="3" fontId="122" fillId="0" borderId="33" xfId="0" applyNumberFormat="1" applyFont="1" applyBorder="1" applyAlignment="1">
      <alignment horizontal="right" wrapText="1"/>
    </xf>
    <xf numFmtId="16" fontId="121" fillId="0" borderId="33" xfId="0" applyNumberFormat="1" applyFont="1" applyBorder="1" applyAlignment="1">
      <alignment horizontal="right" wrapText="1"/>
    </xf>
    <xf numFmtId="3" fontId="122" fillId="65" borderId="33" xfId="0" applyNumberFormat="1" applyFont="1" applyFill="1" applyBorder="1" applyAlignment="1">
      <alignment horizontal="right" wrapText="1"/>
    </xf>
    <xf numFmtId="3" fontId="121" fillId="66" borderId="33" xfId="0" applyNumberFormat="1" applyFont="1" applyFill="1" applyBorder="1" applyAlignment="1">
      <alignment horizontal="right" wrapText="1"/>
    </xf>
    <xf numFmtId="0" fontId="121" fillId="66" borderId="33" xfId="0" applyFont="1" applyFill="1" applyBorder="1" applyAlignment="1">
      <alignment horizontal="right" wrapText="1"/>
    </xf>
    <xf numFmtId="16" fontId="121" fillId="66" borderId="33" xfId="0" applyNumberFormat="1" applyFont="1" applyFill="1" applyBorder="1" applyAlignment="1">
      <alignment horizontal="right" wrapText="1"/>
    </xf>
    <xf numFmtId="0" fontId="121" fillId="65" borderId="33" xfId="0" applyFont="1" applyFill="1" applyBorder="1" applyAlignment="1">
      <alignment horizontal="left" vertical="top" wrapText="1"/>
    </xf>
    <xf numFmtId="0" fontId="122" fillId="0" borderId="33" xfId="0" applyFont="1" applyBorder="1" applyAlignment="1">
      <alignment horizontal="left" vertical="top" wrapText="1"/>
    </xf>
    <xf numFmtId="0" fontId="121" fillId="66" borderId="33" xfId="0" applyFont="1" applyFill="1" applyBorder="1" applyAlignment="1">
      <alignment horizontal="left" vertical="top" wrapText="1"/>
    </xf>
    <xf numFmtId="0" fontId="121" fillId="0" borderId="33" xfId="0" applyFont="1" applyBorder="1" applyAlignment="1">
      <alignment horizontal="center" vertical="center" wrapText="1"/>
    </xf>
    <xf numFmtId="0" fontId="124" fillId="0" borderId="0" xfId="65"/>
    <xf numFmtId="0" fontId="125" fillId="0" borderId="0" xfId="65" applyNumberFormat="1" applyFont="1" applyFill="1" applyBorder="1" applyAlignment="1"/>
    <xf numFmtId="165" fontId="125" fillId="0" borderId="0" xfId="65" applyNumberFormat="1" applyFont="1" applyFill="1" applyBorder="1" applyAlignment="1"/>
    <xf numFmtId="0" fontId="125" fillId="7" borderId="82" xfId="65" applyNumberFormat="1" applyFont="1" applyFill="1" applyBorder="1" applyAlignment="1"/>
    <xf numFmtId="4" fontId="125" fillId="0" borderId="82" xfId="65" applyNumberFormat="1" applyFont="1" applyFill="1" applyBorder="1" applyAlignment="1"/>
    <xf numFmtId="164" fontId="125" fillId="0" borderId="82" xfId="65" applyNumberFormat="1" applyFont="1" applyFill="1" applyBorder="1" applyAlignment="1"/>
    <xf numFmtId="3" fontId="125" fillId="0" borderId="82" xfId="65" applyNumberFormat="1" applyFont="1" applyFill="1" applyBorder="1" applyAlignment="1"/>
    <xf numFmtId="4" fontId="0" fillId="10" borderId="0" xfId="0" applyNumberFormat="1" applyFill="1"/>
    <xf numFmtId="4" fontId="2" fillId="10" borderId="0" xfId="0" applyNumberFormat="1" applyFont="1" applyFill="1"/>
    <xf numFmtId="4" fontId="0" fillId="10" borderId="0" xfId="0" applyNumberFormat="1" applyFont="1" applyFill="1"/>
    <xf numFmtId="0" fontId="36" fillId="0" borderId="0" xfId="10" applyFill="1" applyProtection="1"/>
    <xf numFmtId="0" fontId="21" fillId="15" borderId="33" xfId="0" applyFont="1" applyFill="1" applyBorder="1" applyAlignment="1" applyProtection="1">
      <alignment wrapText="1"/>
    </xf>
    <xf numFmtId="168" fontId="0" fillId="15" borderId="0" xfId="1" applyNumberFormat="1" applyFont="1" applyFill="1"/>
    <xf numFmtId="0" fontId="2" fillId="15" borderId="0" xfId="0" applyFont="1" applyFill="1"/>
    <xf numFmtId="168" fontId="2" fillId="15" borderId="0" xfId="1" applyNumberFormat="1" applyFont="1" applyFill="1"/>
    <xf numFmtId="3" fontId="21" fillId="10" borderId="0" xfId="0" applyNumberFormat="1" applyFont="1" applyFill="1" applyBorder="1" applyProtection="1"/>
    <xf numFmtId="0" fontId="36" fillId="0" borderId="33" xfId="66" applyBorder="1"/>
    <xf numFmtId="0" fontId="2" fillId="0" borderId="0" xfId="66" applyFont="1" applyFill="1" applyBorder="1" applyAlignment="1">
      <alignment wrapText="1"/>
    </xf>
    <xf numFmtId="0" fontId="36" fillId="0" borderId="0" xfId="66" applyFill="1" applyBorder="1"/>
    <xf numFmtId="0" fontId="62" fillId="0" borderId="0" xfId="0" applyFont="1" applyAlignment="1">
      <alignment vertical="center"/>
    </xf>
    <xf numFmtId="10" fontId="0" fillId="0" borderId="0" xfId="1" applyNumberFormat="1" applyFont="1"/>
    <xf numFmtId="0" fontId="127" fillId="0" borderId="0" xfId="67"/>
    <xf numFmtId="0" fontId="127" fillId="0" borderId="33" xfId="67" applyBorder="1"/>
    <xf numFmtId="0" fontId="127" fillId="0" borderId="33" xfId="67" applyBorder="1" applyAlignment="1">
      <alignment horizontal="left" vertical="center" wrapText="1" indent="2"/>
    </xf>
    <xf numFmtId="0" fontId="127" fillId="54" borderId="33" xfId="67" applyFill="1" applyBorder="1"/>
    <xf numFmtId="0" fontId="93" fillId="67" borderId="86" xfId="0" applyFont="1" applyFill="1" applyBorder="1" applyAlignment="1">
      <alignment vertical="center"/>
    </xf>
    <xf numFmtId="0" fontId="93" fillId="67" borderId="87" xfId="0" applyFont="1" applyFill="1" applyBorder="1" applyAlignment="1">
      <alignment vertical="center"/>
    </xf>
    <xf numFmtId="0" fontId="93" fillId="67" borderId="87" xfId="0" applyFont="1" applyFill="1" applyBorder="1" applyAlignment="1">
      <alignment vertical="center" wrapText="1"/>
    </xf>
    <xf numFmtId="0" fontId="93" fillId="68" borderId="79" xfId="0" applyFont="1" applyFill="1" applyBorder="1" applyAlignment="1">
      <alignment vertical="center"/>
    </xf>
    <xf numFmtId="0" fontId="93" fillId="68" borderId="52" xfId="0" applyFont="1" applyFill="1" applyBorder="1" applyAlignment="1">
      <alignment vertical="center" wrapText="1"/>
    </xf>
    <xf numFmtId="0" fontId="105" fillId="0" borderId="79" xfId="0" applyFont="1" applyBorder="1" applyAlignment="1">
      <alignment horizontal="right" vertical="center"/>
    </xf>
    <xf numFmtId="0" fontId="105" fillId="0" borderId="52" xfId="0" applyFont="1" applyBorder="1" applyAlignment="1">
      <alignment horizontal="right" vertical="center"/>
    </xf>
    <xf numFmtId="0" fontId="105" fillId="0" borderId="52" xfId="0" applyFont="1" applyBorder="1" applyAlignment="1">
      <alignment vertical="center"/>
    </xf>
    <xf numFmtId="168" fontId="61" fillId="0" borderId="33" xfId="1" applyNumberFormat="1" applyFont="1" applyBorder="1"/>
    <xf numFmtId="0" fontId="105" fillId="0" borderId="33" xfId="0" applyFont="1" applyBorder="1" applyAlignment="1">
      <alignment horizontal="right" vertical="center"/>
    </xf>
    <xf numFmtId="0" fontId="128" fillId="0" borderId="0" xfId="0" applyFont="1" applyAlignment="1">
      <alignment vertical="center"/>
    </xf>
    <xf numFmtId="164" fontId="2" fillId="15" borderId="33" xfId="1" applyNumberFormat="1" applyFont="1" applyFill="1" applyBorder="1"/>
    <xf numFmtId="164" fontId="2" fillId="0" borderId="33" xfId="1" applyNumberFormat="1" applyFont="1" applyFill="1" applyBorder="1"/>
    <xf numFmtId="168" fontId="2" fillId="15" borderId="33" xfId="1" applyNumberFormat="1" applyFont="1" applyFill="1" applyBorder="1"/>
    <xf numFmtId="0" fontId="21" fillId="16" borderId="33" xfId="0" applyFont="1" applyFill="1" applyBorder="1" applyProtection="1"/>
    <xf numFmtId="0" fontId="21" fillId="16" borderId="33" xfId="0" applyFont="1" applyFill="1" applyBorder="1" applyAlignment="1" applyProtection="1">
      <alignment wrapText="1"/>
    </xf>
    <xf numFmtId="167" fontId="0" fillId="16" borderId="33" xfId="0" applyNumberFormat="1" applyFill="1" applyBorder="1" applyProtection="1"/>
    <xf numFmtId="0" fontId="0" fillId="16" borderId="33" xfId="0" applyFill="1" applyBorder="1"/>
    <xf numFmtId="0" fontId="0" fillId="0" borderId="33" xfId="0" applyFill="1" applyBorder="1" applyAlignment="1" applyProtection="1">
      <alignment wrapText="1"/>
    </xf>
    <xf numFmtId="164" fontId="0" fillId="16" borderId="33" xfId="0" applyNumberFormat="1" applyFill="1" applyBorder="1"/>
    <xf numFmtId="3" fontId="0" fillId="12" borderId="33" xfId="0" applyNumberFormat="1" applyFill="1" applyBorder="1"/>
    <xf numFmtId="3" fontId="0" fillId="69" borderId="33" xfId="0" applyNumberFormat="1" applyFill="1" applyBorder="1"/>
    <xf numFmtId="3" fontId="23" fillId="10" borderId="33" xfId="0" applyNumberFormat="1" applyFont="1" applyFill="1" applyBorder="1"/>
    <xf numFmtId="9" fontId="0" fillId="0" borderId="33" xfId="1" applyFont="1" applyFill="1" applyBorder="1" applyProtection="1"/>
    <xf numFmtId="168" fontId="0" fillId="0" borderId="33" xfId="1" applyNumberFormat="1" applyFont="1" applyFill="1" applyBorder="1" applyProtection="1"/>
    <xf numFmtId="2" fontId="2" fillId="0" borderId="33" xfId="0" applyNumberFormat="1" applyFont="1" applyBorder="1"/>
    <xf numFmtId="167" fontId="92" fillId="0" borderId="33" xfId="0" applyNumberFormat="1" applyFont="1" applyBorder="1"/>
    <xf numFmtId="167" fontId="92" fillId="0" borderId="33" xfId="0" applyNumberFormat="1" applyFont="1" applyFill="1" applyBorder="1"/>
    <xf numFmtId="0" fontId="126" fillId="0" borderId="0" xfId="0" applyFont="1" applyAlignment="1">
      <alignment vertical="center"/>
    </xf>
    <xf numFmtId="0" fontId="33" fillId="0" borderId="0" xfId="0" applyFont="1"/>
    <xf numFmtId="168" fontId="0" fillId="0" borderId="0" xfId="0" applyNumberFormat="1"/>
    <xf numFmtId="0" fontId="118" fillId="0" borderId="33" xfId="0" applyFont="1" applyBorder="1" applyAlignment="1">
      <alignment wrapText="1"/>
    </xf>
    <xf numFmtId="0" fontId="118" fillId="9" borderId="33" xfId="0" applyFont="1" applyFill="1" applyBorder="1" applyAlignment="1">
      <alignment wrapText="1"/>
    </xf>
    <xf numFmtId="0" fontId="118" fillId="0" borderId="33" xfId="0" applyFont="1" applyBorder="1"/>
    <xf numFmtId="0" fontId="118" fillId="9" borderId="33" xfId="0" applyFont="1" applyFill="1" applyBorder="1"/>
    <xf numFmtId="3" fontId="111" fillId="9" borderId="33" xfId="0" applyNumberFormat="1" applyFont="1" applyFill="1" applyBorder="1"/>
    <xf numFmtId="3" fontId="111" fillId="0" borderId="33" xfId="0" applyNumberFormat="1" applyFont="1" applyBorder="1"/>
    <xf numFmtId="3" fontId="118" fillId="9" borderId="33" xfId="0" applyNumberFormat="1" applyFont="1" applyFill="1" applyBorder="1"/>
    <xf numFmtId="3" fontId="118" fillId="0" borderId="33" xfId="0" applyNumberFormat="1" applyFont="1" applyBorder="1"/>
    <xf numFmtId="0" fontId="0" fillId="0" borderId="0" xfId="0" applyFill="1" applyBorder="1" applyAlignment="1">
      <alignment horizontal="left"/>
    </xf>
    <xf numFmtId="0" fontId="98" fillId="59" borderId="0" xfId="0" applyFont="1" applyFill="1" applyAlignment="1">
      <alignment horizontal="center" wrapText="1"/>
    </xf>
    <xf numFmtId="0" fontId="0" fillId="70" borderId="33" xfId="0" applyFill="1" applyBorder="1"/>
    <xf numFmtId="167" fontId="0" fillId="70" borderId="33" xfId="0" applyNumberFormat="1" applyFill="1" applyBorder="1"/>
    <xf numFmtId="0" fontId="33" fillId="0" borderId="33" xfId="0" applyFont="1" applyFill="1" applyBorder="1" applyAlignment="1">
      <alignment vertical="top" wrapText="1"/>
    </xf>
    <xf numFmtId="2" fontId="33" fillId="0" borderId="33" xfId="0" applyNumberFormat="1" applyFont="1" applyFill="1" applyBorder="1" applyAlignment="1">
      <alignment horizontal="right"/>
    </xf>
    <xf numFmtId="2" fontId="33" fillId="70" borderId="33" xfId="0" applyNumberFormat="1" applyFont="1" applyFill="1" applyBorder="1" applyAlignment="1">
      <alignment horizontal="right"/>
    </xf>
    <xf numFmtId="0" fontId="59" fillId="71" borderId="33" xfId="0" applyFont="1" applyFill="1" applyBorder="1" applyAlignment="1">
      <alignment vertical="top" wrapText="1"/>
    </xf>
    <xf numFmtId="2" fontId="59" fillId="71" borderId="33" xfId="0" applyNumberFormat="1" applyFont="1" applyFill="1" applyBorder="1" applyAlignment="1">
      <alignment horizontal="right"/>
    </xf>
    <xf numFmtId="168" fontId="2" fillId="0" borderId="33" xfId="0" applyNumberFormat="1" applyFont="1" applyBorder="1"/>
    <xf numFmtId="0" fontId="0" fillId="0" borderId="33" xfId="0" applyBorder="1" applyAlignment="1">
      <alignment horizontal="center"/>
    </xf>
    <xf numFmtId="1" fontId="0" fillId="15" borderId="33" xfId="0" applyNumberFormat="1" applyFill="1" applyBorder="1"/>
    <xf numFmtId="0" fontId="93" fillId="0" borderId="0" xfId="0" applyFont="1" applyFill="1"/>
    <xf numFmtId="0" fontId="93" fillId="0" borderId="0" xfId="0" applyFont="1" applyFill="1" applyAlignment="1">
      <alignment vertical="center" readingOrder="1"/>
    </xf>
    <xf numFmtId="0" fontId="61" fillId="15" borderId="33" xfId="0" applyFont="1" applyFill="1" applyBorder="1" applyAlignment="1"/>
    <xf numFmtId="0" fontId="2" fillId="0" borderId="33" xfId="0" applyFont="1" applyBorder="1" applyAlignment="1">
      <alignment horizontal="left"/>
    </xf>
    <xf numFmtId="9" fontId="0" fillId="0" borderId="33" xfId="54" applyFont="1" applyFill="1" applyBorder="1"/>
    <xf numFmtId="0" fontId="2" fillId="0" borderId="0" xfId="0" applyFont="1" applyFill="1" applyAlignment="1">
      <alignment vertical="center"/>
    </xf>
    <xf numFmtId="0" fontId="0" fillId="0" borderId="0" xfId="0" applyFont="1" applyFill="1" applyAlignment="1">
      <alignment vertical="center"/>
    </xf>
    <xf numFmtId="9" fontId="0" fillId="0" borderId="33" xfId="54" applyNumberFormat="1" applyFont="1" applyBorder="1"/>
    <xf numFmtId="0" fontId="91" fillId="0" borderId="33" xfId="0" applyFont="1" applyFill="1" applyBorder="1"/>
    <xf numFmtId="0" fontId="2" fillId="15" borderId="33" xfId="66" applyFont="1" applyFill="1" applyBorder="1" applyAlignment="1">
      <alignment horizontal="center" vertical="center"/>
    </xf>
    <xf numFmtId="0" fontId="131" fillId="0" borderId="33" xfId="0" applyFont="1" applyFill="1" applyBorder="1" applyAlignment="1">
      <alignment horizontal="justify" vertical="center" wrapText="1"/>
    </xf>
    <xf numFmtId="0" fontId="131" fillId="0" borderId="33" xfId="0" applyFont="1" applyFill="1" applyBorder="1" applyAlignment="1">
      <alignment horizontal="center" vertical="center" wrapText="1"/>
    </xf>
    <xf numFmtId="0" fontId="131" fillId="15" borderId="33" xfId="0" applyFont="1" applyFill="1" applyBorder="1" applyAlignment="1">
      <alignment horizontal="justify" vertical="center" wrapText="1"/>
    </xf>
    <xf numFmtId="0" fontId="1" fillId="15" borderId="33" xfId="66" applyFont="1" applyFill="1" applyBorder="1" applyAlignment="1">
      <alignment horizontal="center" vertical="center"/>
    </xf>
    <xf numFmtId="0" fontId="105" fillId="15" borderId="33" xfId="0" applyFont="1" applyFill="1" applyBorder="1" applyAlignment="1">
      <alignment horizontal="center" vertical="center"/>
    </xf>
    <xf numFmtId="0" fontId="105" fillId="15" borderId="33" xfId="0" applyFont="1" applyFill="1" applyBorder="1" applyAlignment="1">
      <alignment horizontal="center" vertical="center" wrapText="1"/>
    </xf>
    <xf numFmtId="0" fontId="0" fillId="15" borderId="33" xfId="0" applyFont="1" applyFill="1" applyBorder="1" applyAlignment="1">
      <alignment horizontal="center"/>
    </xf>
    <xf numFmtId="0" fontId="0" fillId="15" borderId="33" xfId="0" applyFont="1" applyFill="1" applyBorder="1" applyAlignment="1">
      <alignment horizontal="center" vertical="center" wrapText="1"/>
    </xf>
    <xf numFmtId="0" fontId="0" fillId="15" borderId="33" xfId="0" applyFont="1" applyFill="1" applyBorder="1"/>
    <xf numFmtId="0" fontId="61" fillId="15" borderId="33" xfId="0" applyFont="1" applyFill="1" applyBorder="1" applyAlignment="1">
      <alignment horizontal="center" vertical="center" wrapText="1"/>
    </xf>
    <xf numFmtId="0" fontId="0" fillId="15" borderId="33" xfId="0" applyFont="1" applyFill="1" applyBorder="1" applyAlignment="1">
      <alignment horizontal="center" vertical="center"/>
    </xf>
    <xf numFmtId="0" fontId="0" fillId="0" borderId="33" xfId="0" applyFont="1" applyFill="1" applyBorder="1" applyAlignment="1">
      <alignment horizontal="center" vertical="center" wrapText="1"/>
    </xf>
    <xf numFmtId="0" fontId="0" fillId="15" borderId="33" xfId="0" applyFont="1" applyFill="1" applyBorder="1" applyAlignment="1" applyProtection="1">
      <alignment wrapText="1"/>
    </xf>
    <xf numFmtId="0" fontId="0" fillId="15" borderId="33" xfId="0" applyFont="1" applyFill="1" applyBorder="1" applyAlignment="1" applyProtection="1">
      <alignment horizontal="center" vertical="center" wrapText="1"/>
    </xf>
    <xf numFmtId="0" fontId="0" fillId="0" borderId="33" xfId="0" applyFont="1" applyFill="1" applyBorder="1" applyAlignment="1" applyProtection="1">
      <alignment horizontal="center" vertical="center" wrapText="1"/>
    </xf>
    <xf numFmtId="0" fontId="0" fillId="0" borderId="33" xfId="0" applyFont="1" applyFill="1" applyBorder="1" applyAlignment="1">
      <alignment wrapText="1"/>
    </xf>
    <xf numFmtId="0" fontId="33" fillId="15" borderId="33" xfId="0" applyNumberFormat="1" applyFont="1" applyFill="1" applyBorder="1" applyAlignment="1">
      <alignment horizontal="center" vertical="center" wrapText="1"/>
    </xf>
    <xf numFmtId="1" fontId="0" fillId="15" borderId="33" xfId="0" applyNumberFormat="1" applyFont="1" applyFill="1" applyBorder="1"/>
    <xf numFmtId="167" fontId="33" fillId="15" borderId="33" xfId="0" applyNumberFormat="1" applyFont="1" applyFill="1" applyBorder="1"/>
    <xf numFmtId="0" fontId="0" fillId="0" borderId="33" xfId="0" applyFont="1" applyBorder="1" applyAlignment="1">
      <alignment horizontal="center" vertical="center" wrapText="1"/>
    </xf>
    <xf numFmtId="0" fontId="0" fillId="55" borderId="33" xfId="0" applyFont="1" applyFill="1" applyBorder="1"/>
    <xf numFmtId="0" fontId="0" fillId="0" borderId="33" xfId="0" applyFont="1" applyFill="1" applyBorder="1"/>
    <xf numFmtId="0" fontId="131" fillId="15" borderId="33" xfId="0" applyFont="1" applyFill="1" applyBorder="1" applyAlignment="1">
      <alignment horizontal="center" vertical="center" wrapText="1"/>
    </xf>
    <xf numFmtId="3" fontId="0" fillId="0" borderId="33" xfId="0" applyNumberFormat="1" applyFont="1" applyBorder="1"/>
    <xf numFmtId="0" fontId="129" fillId="0" borderId="0" xfId="0" applyFont="1" applyAlignment="1">
      <alignment vertical="center"/>
    </xf>
    <xf numFmtId="0" fontId="22" fillId="0" borderId="33" xfId="0" applyFont="1" applyFill="1" applyBorder="1" applyAlignment="1">
      <alignment horizontal="left" vertical="center" wrapText="1"/>
    </xf>
    <xf numFmtId="0" fontId="22" fillId="0" borderId="33" xfId="0" applyFont="1" applyFill="1" applyBorder="1" applyAlignment="1">
      <alignment vertical="center" wrapText="1"/>
    </xf>
    <xf numFmtId="164" fontId="22" fillId="0" borderId="33" xfId="0" applyNumberFormat="1" applyFont="1" applyFill="1" applyBorder="1" applyAlignment="1">
      <alignment horizontal="center" vertical="center" wrapText="1"/>
    </xf>
    <xf numFmtId="3" fontId="0" fillId="0" borderId="33" xfId="0" applyNumberFormat="1" applyFont="1" applyFill="1" applyBorder="1"/>
    <xf numFmtId="0" fontId="33" fillId="0" borderId="33" xfId="0" applyFont="1" applyFill="1" applyBorder="1"/>
    <xf numFmtId="0" fontId="33" fillId="15" borderId="33" xfId="0" applyFont="1" applyFill="1" applyBorder="1" applyAlignment="1">
      <alignment horizontal="center"/>
    </xf>
    <xf numFmtId="0" fontId="0" fillId="0" borderId="33" xfId="0" applyFont="1" applyFill="1" applyBorder="1" applyAlignment="1">
      <alignment horizontal="center" vertical="center"/>
    </xf>
    <xf numFmtId="0" fontId="0" fillId="0" borderId="29" xfId="0" applyFont="1" applyFill="1" applyBorder="1"/>
    <xf numFmtId="0" fontId="0" fillId="0" borderId="33" xfId="0" applyBorder="1" applyAlignment="1">
      <alignment horizontal="center"/>
    </xf>
    <xf numFmtId="167" fontId="91" fillId="0" borderId="8" xfId="0" applyNumberFormat="1" applyFont="1" applyFill="1" applyBorder="1"/>
    <xf numFmtId="0" fontId="2" fillId="15" borderId="33" xfId="0" applyFont="1" applyFill="1" applyBorder="1" applyAlignment="1">
      <alignment horizontal="center" vertical="center"/>
    </xf>
    <xf numFmtId="0" fontId="2" fillId="15" borderId="35" xfId="0" applyFont="1" applyFill="1" applyBorder="1" applyAlignment="1">
      <alignment horizontal="center" vertical="center"/>
    </xf>
    <xf numFmtId="0" fontId="0" fillId="0" borderId="33" xfId="0" applyFont="1" applyBorder="1" applyAlignment="1">
      <alignment wrapText="1"/>
    </xf>
    <xf numFmtId="0" fontId="0" fillId="0" borderId="33" xfId="0" applyFont="1" applyBorder="1" applyAlignment="1">
      <alignment vertical="top" wrapText="1"/>
    </xf>
    <xf numFmtId="3" fontId="0" fillId="15" borderId="33" xfId="0" applyNumberFormat="1" applyFont="1" applyFill="1" applyBorder="1" applyAlignment="1">
      <alignment horizontal="center"/>
    </xf>
    <xf numFmtId="3" fontId="0" fillId="15" borderId="33" xfId="0" applyNumberFormat="1" applyFont="1" applyFill="1" applyBorder="1" applyAlignment="1">
      <alignment horizontal="center" vertical="center"/>
    </xf>
    <xf numFmtId="9" fontId="0" fillId="0" borderId="8" xfId="1" applyFont="1" applyFill="1" applyBorder="1"/>
    <xf numFmtId="9" fontId="0" fillId="0" borderId="9" xfId="1" applyFont="1" applyFill="1" applyBorder="1"/>
    <xf numFmtId="9" fontId="0" fillId="0" borderId="10" xfId="1" applyFont="1" applyFill="1" applyBorder="1"/>
    <xf numFmtId="9" fontId="0" fillId="0" borderId="11" xfId="1" applyFont="1" applyFill="1" applyBorder="1"/>
    <xf numFmtId="9" fontId="0" fillId="0" borderId="12" xfId="1" applyFont="1" applyFill="1" applyBorder="1"/>
    <xf numFmtId="0" fontId="0" fillId="0" borderId="65" xfId="0" applyFont="1" applyFill="1" applyBorder="1"/>
    <xf numFmtId="0" fontId="61" fillId="0" borderId="5" xfId="0" applyFont="1" applyFill="1" applyBorder="1" applyAlignment="1">
      <alignment horizontal="center" vertical="center" wrapText="1"/>
    </xf>
    <xf numFmtId="0" fontId="61" fillId="0" borderId="6" xfId="0" applyFont="1" applyFill="1" applyBorder="1" applyAlignment="1">
      <alignment horizontal="center" vertical="center" wrapText="1"/>
    </xf>
    <xf numFmtId="0" fontId="61" fillId="0" borderId="7" xfId="0" applyFont="1" applyFill="1" applyBorder="1" applyAlignment="1">
      <alignment horizontal="center" vertical="center" wrapText="1"/>
    </xf>
    <xf numFmtId="0" fontId="61" fillId="15" borderId="6" xfId="0" applyFont="1" applyFill="1" applyBorder="1" applyAlignment="1">
      <alignment horizontal="center" vertical="center" wrapText="1"/>
    </xf>
    <xf numFmtId="0" fontId="61" fillId="15" borderId="7" xfId="0" applyFont="1" applyFill="1" applyBorder="1" applyAlignment="1">
      <alignment horizontal="center" vertical="center" wrapText="1"/>
    </xf>
    <xf numFmtId="0" fontId="60" fillId="0" borderId="33" xfId="0" applyFont="1" applyFill="1" applyBorder="1"/>
    <xf numFmtId="3" fontId="60" fillId="0" borderId="33" xfId="0" applyNumberFormat="1" applyFont="1" applyFill="1" applyBorder="1"/>
    <xf numFmtId="9" fontId="2" fillId="0" borderId="0" xfId="1" applyFont="1" applyBorder="1"/>
    <xf numFmtId="0" fontId="22" fillId="15" borderId="33" xfId="10" applyFont="1" applyFill="1" applyBorder="1" applyProtection="1"/>
    <xf numFmtId="0" fontId="22" fillId="0" borderId="33" xfId="10" applyFont="1" applyFill="1" applyBorder="1" applyProtection="1"/>
    <xf numFmtId="9" fontId="1" fillId="0" borderId="33" xfId="1" applyFont="1" applyFill="1" applyBorder="1"/>
    <xf numFmtId="0" fontId="0" fillId="8" borderId="33" xfId="0" applyFont="1" applyFill="1" applyBorder="1"/>
    <xf numFmtId="0" fontId="0" fillId="8" borderId="0" xfId="0" applyFill="1"/>
    <xf numFmtId="0" fontId="0" fillId="0" borderId="0" xfId="0" applyFont="1" applyFill="1"/>
    <xf numFmtId="0" fontId="0" fillId="8" borderId="33" xfId="0" applyFill="1" applyBorder="1"/>
    <xf numFmtId="9" fontId="0" fillId="8" borderId="33" xfId="1" applyFont="1" applyFill="1" applyBorder="1"/>
    <xf numFmtId="9" fontId="1" fillId="8" borderId="33" xfId="1" applyFont="1" applyFill="1" applyBorder="1"/>
    <xf numFmtId="0" fontId="0" fillId="8" borderId="5" xfId="0" applyFont="1" applyFill="1" applyBorder="1"/>
    <xf numFmtId="0" fontId="0" fillId="8" borderId="6" xfId="0" applyFont="1" applyFill="1" applyBorder="1"/>
    <xf numFmtId="9" fontId="1" fillId="8" borderId="7" xfId="1" applyFont="1" applyFill="1" applyBorder="1"/>
    <xf numFmtId="0" fontId="0" fillId="8" borderId="8" xfId="0" applyFont="1" applyFill="1" applyBorder="1"/>
    <xf numFmtId="9" fontId="1" fillId="8" borderId="9" xfId="1" applyFont="1" applyFill="1" applyBorder="1"/>
    <xf numFmtId="0" fontId="0" fillId="8" borderId="10" xfId="0" applyFont="1" applyFill="1" applyBorder="1"/>
    <xf numFmtId="0" fontId="0" fillId="8" borderId="11" xfId="0" applyFont="1" applyFill="1" applyBorder="1"/>
    <xf numFmtId="9" fontId="1" fillId="8" borderId="12" xfId="1" applyFont="1" applyFill="1" applyBorder="1"/>
    <xf numFmtId="0" fontId="0" fillId="15" borderId="5" xfId="0" applyFont="1" applyFill="1" applyBorder="1" applyAlignment="1">
      <alignment wrapText="1"/>
    </xf>
    <xf numFmtId="0" fontId="0" fillId="15" borderId="6" xfId="0" applyFont="1" applyFill="1" applyBorder="1" applyAlignment="1">
      <alignment horizontal="center" vertical="center" wrapText="1"/>
    </xf>
    <xf numFmtId="0" fontId="0" fillId="15" borderId="7" xfId="0" applyFont="1" applyFill="1" applyBorder="1" applyAlignment="1">
      <alignment horizontal="center" vertical="center" wrapText="1"/>
    </xf>
    <xf numFmtId="0" fontId="0" fillId="15" borderId="33" xfId="0" applyFont="1" applyFill="1" applyBorder="1" applyAlignment="1">
      <alignment horizontal="center" wrapText="1"/>
    </xf>
    <xf numFmtId="16" fontId="0" fillId="15" borderId="33" xfId="0" quotePrefix="1" applyNumberFormat="1" applyFont="1" applyFill="1" applyBorder="1" applyAlignment="1">
      <alignment horizontal="center" vertical="center" wrapText="1"/>
    </xf>
    <xf numFmtId="0" fontId="0" fillId="15" borderId="33" xfId="0" quotePrefix="1" applyFont="1" applyFill="1" applyBorder="1" applyAlignment="1">
      <alignment horizontal="center" vertical="center" wrapText="1"/>
    </xf>
    <xf numFmtId="0" fontId="0" fillId="15" borderId="33" xfId="0" quotePrefix="1" applyFill="1" applyBorder="1" applyAlignment="1">
      <alignment horizontal="center"/>
    </xf>
    <xf numFmtId="0" fontId="0" fillId="15" borderId="33" xfId="0" applyFill="1" applyBorder="1" applyAlignment="1">
      <alignment horizontal="center"/>
    </xf>
    <xf numFmtId="0" fontId="0" fillId="15" borderId="33" xfId="0" applyFont="1" applyFill="1" applyBorder="1" applyAlignment="1">
      <alignment vertical="center"/>
    </xf>
    <xf numFmtId="168" fontId="1" fillId="0" borderId="33" xfId="1" applyNumberFormat="1" applyFont="1" applyBorder="1"/>
    <xf numFmtId="0" fontId="0" fillId="15" borderId="35" xfId="0" applyFont="1" applyFill="1" applyBorder="1" applyAlignment="1">
      <alignment horizontal="left"/>
    </xf>
    <xf numFmtId="0" fontId="0" fillId="15" borderId="35" xfId="0" applyFont="1" applyFill="1" applyBorder="1"/>
    <xf numFmtId="1" fontId="0" fillId="15" borderId="8" xfId="0" applyNumberFormat="1" applyFont="1" applyFill="1" applyBorder="1"/>
    <xf numFmtId="1" fontId="0" fillId="15" borderId="9" xfId="0" applyNumberFormat="1" applyFont="1" applyFill="1" applyBorder="1"/>
    <xf numFmtId="9" fontId="1" fillId="0" borderId="33" xfId="1" applyFont="1" applyBorder="1"/>
    <xf numFmtId="0" fontId="0" fillId="15" borderId="33" xfId="0" applyFont="1" applyFill="1" applyBorder="1" applyAlignment="1">
      <alignment horizontal="left" vertical="center" wrapText="1"/>
    </xf>
    <xf numFmtId="0" fontId="0" fillId="15" borderId="9"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34" fillId="15" borderId="33" xfId="0" applyFont="1" applyFill="1" applyBorder="1" applyAlignment="1">
      <alignment horizontal="center" vertical="center" wrapText="1"/>
    </xf>
    <xf numFmtId="0" fontId="34" fillId="15" borderId="9" xfId="0" applyFont="1" applyFill="1" applyBorder="1" applyAlignment="1">
      <alignment horizontal="center" vertical="center" wrapText="1"/>
    </xf>
    <xf numFmtId="0" fontId="2" fillId="15" borderId="33" xfId="0" applyFont="1" applyFill="1" applyBorder="1" applyAlignment="1">
      <alignment horizontal="center" vertical="center" wrapText="1"/>
    </xf>
    <xf numFmtId="3" fontId="0" fillId="0" borderId="33" xfId="0" applyNumberFormat="1" applyFont="1" applyFill="1" applyBorder="1" applyAlignment="1">
      <alignment wrapText="1"/>
    </xf>
    <xf numFmtId="3" fontId="0" fillId="15" borderId="33" xfId="0" applyNumberFormat="1" applyFont="1" applyFill="1" applyBorder="1" applyAlignment="1">
      <alignment horizontal="left" vertical="center" wrapText="1"/>
    </xf>
    <xf numFmtId="9" fontId="0" fillId="0" borderId="9" xfId="1" applyNumberFormat="1" applyFont="1" applyBorder="1"/>
    <xf numFmtId="168" fontId="0" fillId="0" borderId="9" xfId="1" applyNumberFormat="1" applyFont="1" applyBorder="1"/>
    <xf numFmtId="9" fontId="0" fillId="0" borderId="12" xfId="1" applyNumberFormat="1" applyFont="1" applyBorder="1"/>
    <xf numFmtId="0" fontId="2" fillId="0" borderId="10" xfId="0" applyFont="1" applyBorder="1"/>
    <xf numFmtId="0" fontId="2" fillId="0" borderId="11" xfId="0" applyFont="1" applyBorder="1"/>
    <xf numFmtId="0" fontId="2" fillId="0" borderId="12" xfId="0" applyFont="1" applyBorder="1"/>
    <xf numFmtId="0" fontId="2" fillId="55" borderId="55" xfId="0" applyFont="1" applyFill="1" applyBorder="1" applyAlignment="1">
      <alignment horizontal="center" vertical="center" wrapText="1"/>
    </xf>
    <xf numFmtId="0" fontId="2" fillId="0" borderId="57" xfId="0" applyFont="1" applyBorder="1" applyAlignment="1">
      <alignment wrapText="1"/>
    </xf>
    <xf numFmtId="0" fontId="0" fillId="0" borderId="56" xfId="0" applyBorder="1" applyAlignment="1">
      <alignment horizontal="left" vertical="top" wrapText="1"/>
    </xf>
    <xf numFmtId="0" fontId="2" fillId="55" borderId="5" xfId="0" applyFont="1" applyFill="1" applyBorder="1" applyAlignment="1">
      <alignment horizontal="center" wrapText="1"/>
    </xf>
    <xf numFmtId="3" fontId="2" fillId="55" borderId="6" xfId="0" applyNumberFormat="1" applyFont="1" applyFill="1" applyBorder="1" applyAlignment="1">
      <alignment horizontal="center" wrapText="1"/>
    </xf>
    <xf numFmtId="0" fontId="2" fillId="55" borderId="6" xfId="0" applyFont="1" applyFill="1" applyBorder="1" applyAlignment="1">
      <alignment horizontal="center" wrapText="1"/>
    </xf>
    <xf numFmtId="0" fontId="2" fillId="55" borderId="7" xfId="0" applyFont="1" applyFill="1" applyBorder="1" applyAlignment="1">
      <alignment horizontal="center" wrapText="1"/>
    </xf>
    <xf numFmtId="0" fontId="0" fillId="15" borderId="33" xfId="0" applyFill="1" applyBorder="1" applyAlignment="1">
      <alignment horizontal="center" vertical="center"/>
    </xf>
    <xf numFmtId="0" fontId="0" fillId="15" borderId="33" xfId="0" applyFill="1" applyBorder="1" applyAlignment="1">
      <alignment horizontal="center" vertical="center" wrapText="1"/>
    </xf>
    <xf numFmtId="0" fontId="0" fillId="0" borderId="33" xfId="0" applyFont="1" applyFill="1" applyBorder="1" applyAlignment="1">
      <alignment horizontal="right"/>
    </xf>
    <xf numFmtId="0" fontId="0" fillId="15" borderId="33" xfId="0" applyFont="1" applyFill="1" applyBorder="1" applyAlignment="1">
      <alignment horizontal="left"/>
    </xf>
    <xf numFmtId="0" fontId="59" fillId="15" borderId="33" xfId="0" applyFont="1" applyFill="1" applyBorder="1"/>
    <xf numFmtId="0" fontId="59" fillId="15" borderId="33" xfId="0" applyFont="1" applyFill="1" applyBorder="1" applyAlignment="1">
      <alignment horizontal="right"/>
    </xf>
    <xf numFmtId="0" fontId="59" fillId="73" borderId="33" xfId="0" applyFont="1" applyFill="1" applyBorder="1" applyAlignment="1">
      <alignment horizontal="left"/>
    </xf>
    <xf numFmtId="3" fontId="59" fillId="73" borderId="33" xfId="0" applyNumberFormat="1" applyFont="1" applyFill="1" applyBorder="1"/>
    <xf numFmtId="0" fontId="59" fillId="64" borderId="33" xfId="0" applyFont="1" applyFill="1" applyBorder="1" applyAlignment="1">
      <alignment horizontal="left"/>
    </xf>
    <xf numFmtId="3" fontId="59" fillId="64" borderId="33" xfId="0" applyNumberFormat="1" applyFont="1" applyFill="1" applyBorder="1"/>
    <xf numFmtId="0" fontId="33" fillId="0" borderId="33" xfId="0" applyFont="1" applyBorder="1" applyAlignment="1">
      <alignment horizontal="left"/>
    </xf>
    <xf numFmtId="3" fontId="0" fillId="0" borderId="33" xfId="0" applyNumberFormat="1" applyFont="1" applyBorder="1" applyAlignment="1"/>
    <xf numFmtId="0" fontId="33" fillId="15" borderId="33" xfId="0" applyFont="1" applyFill="1" applyBorder="1" applyAlignment="1">
      <alignment horizontal="center" vertical="center" wrapText="1"/>
    </xf>
    <xf numFmtId="3" fontId="0" fillId="0" borderId="33" xfId="0" applyNumberFormat="1" applyFont="1" applyFill="1" applyBorder="1" applyAlignment="1">
      <alignment horizontal="right" wrapText="1"/>
    </xf>
    <xf numFmtId="2" fontId="0" fillId="0" borderId="33" xfId="0" applyNumberFormat="1" applyFont="1" applyFill="1" applyBorder="1" applyAlignment="1">
      <alignment horizontal="right" wrapText="1"/>
    </xf>
    <xf numFmtId="0" fontId="61" fillId="15" borderId="33" xfId="0" applyFont="1" applyFill="1" applyBorder="1" applyAlignment="1">
      <alignment wrapText="1"/>
    </xf>
    <xf numFmtId="0" fontId="0" fillId="15" borderId="33" xfId="0" applyFont="1" applyFill="1" applyBorder="1" applyAlignment="1">
      <alignment horizontal="center" vertical="center"/>
    </xf>
    <xf numFmtId="0" fontId="33" fillId="8" borderId="33" xfId="0" applyFont="1" applyFill="1" applyBorder="1" applyAlignment="1">
      <alignment horizontal="center" vertical="center" wrapText="1"/>
    </xf>
    <xf numFmtId="0" fontId="0" fillId="0" borderId="33" xfId="0" applyFont="1" applyFill="1" applyBorder="1" applyAlignment="1">
      <alignment horizontal="left" vertical="center" wrapText="1"/>
    </xf>
    <xf numFmtId="0" fontId="0" fillId="15" borderId="8" xfId="0" applyFont="1" applyFill="1" applyBorder="1" applyAlignment="1">
      <alignment vertical="center"/>
    </xf>
    <xf numFmtId="0" fontId="0" fillId="15" borderId="9" xfId="0" applyFont="1" applyFill="1" applyBorder="1" applyAlignment="1">
      <alignment vertical="center" wrapText="1"/>
    </xf>
    <xf numFmtId="0" fontId="33" fillId="15" borderId="8"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0" fillId="0" borderId="9" xfId="0" applyFont="1" applyBorder="1" applyAlignment="1">
      <alignment horizontal="right"/>
    </xf>
    <xf numFmtId="3" fontId="0" fillId="0" borderId="9" xfId="0" applyNumberFormat="1" applyFont="1" applyBorder="1"/>
    <xf numFmtId="0" fontId="0" fillId="0" borderId="9" xfId="0" applyFont="1" applyBorder="1"/>
    <xf numFmtId="3" fontId="0" fillId="0" borderId="12" xfId="0" applyNumberFormat="1" applyFont="1" applyBorder="1"/>
    <xf numFmtId="3" fontId="0" fillId="8" borderId="8" xfId="0" applyNumberFormat="1" applyFont="1" applyFill="1" applyBorder="1"/>
    <xf numFmtId="3" fontId="0" fillId="8" borderId="33" xfId="0" applyNumberFormat="1" applyFont="1" applyFill="1" applyBorder="1"/>
    <xf numFmtId="3" fontId="0" fillId="8" borderId="9" xfId="0" applyNumberFormat="1" applyFont="1" applyFill="1" applyBorder="1"/>
    <xf numFmtId="3" fontId="0" fillId="8" borderId="10" xfId="0" applyNumberFormat="1" applyFont="1" applyFill="1" applyBorder="1"/>
    <xf numFmtId="3" fontId="0" fillId="8" borderId="11" xfId="0" applyNumberFormat="1" applyFont="1" applyFill="1" applyBorder="1"/>
    <xf numFmtId="3" fontId="0" fillId="8" borderId="12" xfId="0" applyNumberFormat="1" applyFont="1" applyFill="1" applyBorder="1"/>
    <xf numFmtId="0" fontId="0" fillId="15" borderId="8" xfId="0" applyFont="1" applyFill="1" applyBorder="1" applyAlignment="1">
      <alignment horizontal="center" vertical="center"/>
    </xf>
    <xf numFmtId="2" fontId="0" fillId="0" borderId="33" xfId="0" applyNumberFormat="1" applyFont="1" applyBorder="1"/>
    <xf numFmtId="0" fontId="109" fillId="74" borderId="33" xfId="0" applyFont="1" applyFill="1" applyBorder="1" applyAlignment="1">
      <alignment horizontal="center" vertical="center" wrapText="1"/>
    </xf>
    <xf numFmtId="0" fontId="2" fillId="0" borderId="33" xfId="0" applyFont="1" applyBorder="1" applyAlignment="1">
      <alignment horizontal="left" wrapText="1"/>
    </xf>
    <xf numFmtId="9" fontId="2" fillId="0" borderId="33" xfId="1" applyNumberFormat="1" applyFont="1" applyBorder="1"/>
    <xf numFmtId="0" fontId="0" fillId="0" borderId="33" xfId="0" applyFont="1" applyBorder="1" applyAlignment="1">
      <alignment horizontal="right"/>
    </xf>
    <xf numFmtId="0" fontId="0" fillId="0" borderId="33" xfId="0" applyFont="1" applyBorder="1" applyAlignment="1">
      <alignment horizontal="left" wrapText="1"/>
    </xf>
    <xf numFmtId="167" fontId="0" fillId="0" borderId="33" xfId="0" applyNumberFormat="1" applyFont="1" applyBorder="1"/>
    <xf numFmtId="0" fontId="108" fillId="0" borderId="33" xfId="0" applyFont="1" applyBorder="1" applyAlignment="1">
      <alignment horizontal="left" wrapText="1"/>
    </xf>
    <xf numFmtId="0" fontId="0" fillId="0" borderId="33" xfId="0" applyFont="1" applyBorder="1" applyAlignment="1">
      <alignment horizontal="left" vertical="top" wrapText="1"/>
    </xf>
    <xf numFmtId="0" fontId="0" fillId="0" borderId="33" xfId="0" applyFont="1" applyBorder="1" applyAlignment="1">
      <alignment horizontal="center" vertical="center"/>
    </xf>
    <xf numFmtId="9" fontId="1" fillId="0" borderId="33" xfId="1" applyFont="1" applyBorder="1" applyAlignment="1">
      <alignment horizontal="center" vertical="center"/>
    </xf>
    <xf numFmtId="3" fontId="0" fillId="0" borderId="33" xfId="0" applyNumberFormat="1" applyFont="1" applyBorder="1" applyAlignment="1">
      <alignment horizontal="center" vertical="center"/>
    </xf>
    <xf numFmtId="167" fontId="0" fillId="0" borderId="33" xfId="0" applyNumberFormat="1" applyFont="1" applyBorder="1" applyAlignment="1">
      <alignment horizontal="center" vertical="center"/>
    </xf>
    <xf numFmtId="0" fontId="0" fillId="15" borderId="33" xfId="0" applyFont="1" applyFill="1" applyBorder="1" applyAlignment="1">
      <alignment horizontal="left" vertical="top" wrapText="1"/>
    </xf>
    <xf numFmtId="164" fontId="0" fillId="15" borderId="33" xfId="0" applyNumberFormat="1" applyFont="1" applyFill="1" applyBorder="1" applyAlignment="1">
      <alignment horizontal="right" wrapText="1"/>
    </xf>
    <xf numFmtId="168" fontId="0" fillId="15" borderId="33" xfId="1" applyNumberFormat="1" applyFont="1" applyFill="1" applyBorder="1" applyAlignment="1">
      <alignment horizontal="right" wrapText="1"/>
    </xf>
    <xf numFmtId="164" fontId="0" fillId="0" borderId="33" xfId="0" applyNumberFormat="1" applyFont="1" applyBorder="1" applyAlignment="1">
      <alignment horizontal="right" wrapText="1"/>
    </xf>
    <xf numFmtId="168" fontId="0" fillId="0" borderId="33" xfId="1" applyNumberFormat="1" applyFont="1" applyBorder="1" applyAlignment="1">
      <alignment horizontal="right" wrapText="1"/>
    </xf>
    <xf numFmtId="164" fontId="0" fillId="0" borderId="33" xfId="0" applyNumberFormat="1" applyFont="1" applyBorder="1" applyAlignment="1">
      <alignment wrapText="1"/>
    </xf>
    <xf numFmtId="164" fontId="0" fillId="0" borderId="33" xfId="0" applyNumberFormat="1" applyFont="1" applyFill="1" applyBorder="1" applyAlignment="1">
      <alignment wrapText="1"/>
    </xf>
    <xf numFmtId="9" fontId="0" fillId="15" borderId="33" xfId="1" applyNumberFormat="1" applyFont="1" applyFill="1" applyBorder="1" applyAlignment="1">
      <alignment horizontal="right" wrapText="1"/>
    </xf>
    <xf numFmtId="0" fontId="61" fillId="15" borderId="33" xfId="0" applyFont="1" applyFill="1" applyBorder="1"/>
    <xf numFmtId="0" fontId="0" fillId="0" borderId="33" xfId="0" applyFont="1" applyBorder="1" applyAlignment="1">
      <alignment horizontal="left" vertical="top"/>
    </xf>
    <xf numFmtId="0" fontId="91" fillId="0" borderId="33" xfId="0" applyFont="1" applyBorder="1" applyAlignment="1">
      <alignment horizontal="left" vertical="center"/>
    </xf>
    <xf numFmtId="0" fontId="0" fillId="0" borderId="33" xfId="0" applyFont="1" applyBorder="1" applyAlignment="1">
      <alignment vertical="top"/>
    </xf>
    <xf numFmtId="164" fontId="0" fillId="0" borderId="33" xfId="0" applyNumberFormat="1" applyBorder="1" applyAlignment="1">
      <alignment horizontal="center" vertical="center"/>
    </xf>
    <xf numFmtId="164" fontId="2" fillId="0" borderId="33" xfId="0" applyNumberFormat="1" applyFont="1" applyBorder="1" applyAlignment="1">
      <alignment horizontal="center" vertical="center"/>
    </xf>
    <xf numFmtId="2" fontId="0" fillId="0" borderId="33" xfId="0" applyNumberFormat="1" applyBorder="1" applyAlignment="1">
      <alignment horizontal="center" vertical="center"/>
    </xf>
    <xf numFmtId="2" fontId="130" fillId="0" borderId="33" xfId="0" applyNumberFormat="1" applyFont="1" applyBorder="1" applyAlignment="1">
      <alignment horizontal="center" vertical="center"/>
    </xf>
    <xf numFmtId="2" fontId="33" fillId="0" borderId="33" xfId="0" applyNumberFormat="1" applyFont="1" applyBorder="1" applyAlignment="1">
      <alignment horizontal="center" vertical="center"/>
    </xf>
    <xf numFmtId="2" fontId="2" fillId="0" borderId="33" xfId="0" applyNumberFormat="1" applyFont="1" applyBorder="1" applyAlignment="1">
      <alignment horizontal="center" vertical="center"/>
    </xf>
    <xf numFmtId="0" fontId="0" fillId="15" borderId="4" xfId="0" applyFont="1" applyFill="1" applyBorder="1" applyAlignment="1">
      <alignment horizontal="center" vertical="center"/>
    </xf>
    <xf numFmtId="0" fontId="0" fillId="15" borderId="4" xfId="0" applyFont="1" applyFill="1" applyBorder="1" applyAlignment="1">
      <alignment horizontal="center" vertical="center" wrapText="1"/>
    </xf>
    <xf numFmtId="167" fontId="0" fillId="8" borderId="33" xfId="0" applyNumberFormat="1" applyFill="1" applyBorder="1"/>
    <xf numFmtId="0" fontId="91" fillId="8" borderId="0" xfId="0" applyFont="1" applyFill="1"/>
    <xf numFmtId="0" fontId="0" fillId="8" borderId="0" xfId="0" applyFill="1" applyBorder="1"/>
    <xf numFmtId="9" fontId="0" fillId="8" borderId="0" xfId="1" applyFont="1" applyFill="1" applyBorder="1"/>
    <xf numFmtId="0" fontId="89" fillId="15" borderId="33" xfId="0" applyFont="1" applyFill="1" applyBorder="1"/>
    <xf numFmtId="0" fontId="0" fillId="0" borderId="33" xfId="0" applyFont="1" applyFill="1" applyBorder="1" applyAlignment="1">
      <alignment horizontal="left" vertical="top" wrapText="1"/>
    </xf>
    <xf numFmtId="0" fontId="22" fillId="56" borderId="33" xfId="0" applyFont="1" applyFill="1" applyBorder="1" applyProtection="1"/>
    <xf numFmtId="2" fontId="0" fillId="56" borderId="33" xfId="0" applyNumberFormat="1" applyFont="1" applyFill="1" applyBorder="1"/>
    <xf numFmtId="0" fontId="0" fillId="15" borderId="33" xfId="0" applyFont="1" applyFill="1" applyBorder="1" applyProtection="1"/>
    <xf numFmtId="0" fontId="2" fillId="15" borderId="4" xfId="0" applyFont="1" applyFill="1" applyBorder="1"/>
    <xf numFmtId="0" fontId="2" fillId="15" borderId="4" xfId="0" applyFont="1" applyFill="1" applyBorder="1" applyAlignment="1">
      <alignment horizontal="center" vertical="center" wrapText="1"/>
    </xf>
    <xf numFmtId="0" fontId="0" fillId="0" borderId="4" xfId="0" applyBorder="1" applyAlignment="1">
      <alignment horizontal="left"/>
    </xf>
    <xf numFmtId="0" fontId="0" fillId="0" borderId="33" xfId="0" applyFill="1" applyBorder="1" applyAlignment="1">
      <alignment horizontal="center" vertical="center"/>
    </xf>
    <xf numFmtId="0" fontId="33" fillId="0" borderId="33" xfId="0" applyFont="1" applyFill="1" applyBorder="1" applyAlignment="1">
      <alignment horizontal="center" vertical="center"/>
    </xf>
    <xf numFmtId="0" fontId="0" fillId="0" borderId="33" xfId="0" applyBorder="1" applyAlignment="1">
      <alignment horizontal="center" vertical="center" wrapText="1"/>
    </xf>
    <xf numFmtId="2" fontId="0" fillId="15" borderId="33" xfId="0" applyNumberFormat="1" applyFont="1" applyFill="1" applyBorder="1" applyAlignment="1">
      <alignment horizontal="center" vertical="center" wrapText="1"/>
    </xf>
    <xf numFmtId="0" fontId="134" fillId="0" borderId="33" xfId="0" applyFont="1" applyFill="1" applyBorder="1" applyAlignment="1" applyProtection="1">
      <alignment wrapText="1"/>
    </xf>
    <xf numFmtId="0" fontId="22" fillId="15" borderId="33" xfId="0" applyFont="1" applyFill="1" applyBorder="1" applyAlignment="1" applyProtection="1">
      <alignment horizontal="center"/>
    </xf>
    <xf numFmtId="0" fontId="0" fillId="0" borderId="33" xfId="0" applyFont="1" applyFill="1" applyBorder="1" applyAlignment="1">
      <alignment vertical="top" wrapText="1"/>
    </xf>
    <xf numFmtId="0" fontId="134" fillId="0" borderId="33" xfId="0" applyFont="1" applyFill="1" applyBorder="1" applyAlignment="1" applyProtection="1">
      <alignment horizontal="left" vertical="top" wrapText="1"/>
    </xf>
    <xf numFmtId="0" fontId="0" fillId="0" borderId="33" xfId="0" applyFont="1" applyFill="1" applyBorder="1" applyAlignment="1">
      <alignment horizontal="left" vertical="top"/>
    </xf>
    <xf numFmtId="0" fontId="134" fillId="0" borderId="33" xfId="0" applyFont="1" applyFill="1" applyBorder="1" applyAlignment="1" applyProtection="1">
      <alignment horizontal="left" vertical="top"/>
    </xf>
    <xf numFmtId="1" fontId="0" fillId="0" borderId="33" xfId="0" applyNumberFormat="1" applyFont="1" applyFill="1" applyBorder="1" applyAlignment="1" applyProtection="1">
      <alignment horizontal="center" vertical="center"/>
    </xf>
    <xf numFmtId="0" fontId="0" fillId="0" borderId="33" xfId="0" applyFont="1" applyFill="1" applyBorder="1" applyAlignment="1" applyProtection="1">
      <alignment horizontal="center" vertical="center"/>
    </xf>
    <xf numFmtId="0" fontId="1" fillId="0" borderId="33" xfId="63" applyFont="1" applyBorder="1"/>
    <xf numFmtId="0" fontId="1" fillId="15" borderId="33" xfId="63" applyFont="1" applyFill="1" applyBorder="1" applyAlignment="1">
      <alignment horizontal="center" vertical="center" wrapText="1"/>
    </xf>
    <xf numFmtId="0" fontId="1" fillId="15" borderId="33" xfId="0" applyFont="1" applyFill="1" applyBorder="1" applyAlignment="1">
      <alignment horizontal="center" vertical="center" wrapText="1"/>
    </xf>
    <xf numFmtId="168" fontId="1" fillId="0" borderId="33" xfId="1" applyNumberFormat="1" applyFont="1" applyFill="1" applyBorder="1"/>
    <xf numFmtId="0" fontId="0" fillId="0" borderId="33" xfId="63" applyFont="1" applyFill="1" applyBorder="1" applyAlignment="1">
      <alignment horizontal="center" vertical="center" wrapText="1"/>
    </xf>
    <xf numFmtId="0" fontId="2" fillId="0" borderId="0" xfId="63" applyFont="1" applyFill="1" applyBorder="1"/>
    <xf numFmtId="0" fontId="1" fillId="0" borderId="33" xfId="63" applyFont="1" applyBorder="1" applyAlignment="1">
      <alignment horizontal="left"/>
    </xf>
    <xf numFmtId="10" fontId="1" fillId="0" borderId="33" xfId="1" applyNumberFormat="1" applyFont="1" applyFill="1" applyBorder="1"/>
    <xf numFmtId="0" fontId="1" fillId="0" borderId="33" xfId="63" applyFont="1" applyFill="1" applyBorder="1"/>
    <xf numFmtId="164" fontId="1" fillId="0" borderId="33" xfId="63" applyNumberFormat="1" applyFont="1" applyFill="1" applyBorder="1" applyAlignment="1">
      <alignment horizontal="center" vertical="center" wrapText="1"/>
    </xf>
    <xf numFmtId="1" fontId="1" fillId="0" borderId="33" xfId="0" applyNumberFormat="1" applyFont="1" applyFill="1" applyBorder="1"/>
    <xf numFmtId="3" fontId="1" fillId="0" borderId="33" xfId="63" applyNumberFormat="1" applyFont="1" applyFill="1" applyBorder="1"/>
    <xf numFmtId="17" fontId="1" fillId="0" borderId="33" xfId="63" quotePrefix="1" applyNumberFormat="1" applyFont="1" applyFill="1" applyBorder="1"/>
    <xf numFmtId="0" fontId="1" fillId="0" borderId="33" xfId="63" quotePrefix="1" applyFont="1" applyFill="1" applyBorder="1"/>
    <xf numFmtId="0" fontId="0" fillId="0" borderId="33" xfId="63" applyFont="1" applyFill="1" applyBorder="1"/>
    <xf numFmtId="0" fontId="0" fillId="0" borderId="33" xfId="0" applyBorder="1" applyAlignment="1">
      <alignment vertical="center" wrapText="1"/>
    </xf>
    <xf numFmtId="0" fontId="0" fillId="0" borderId="0" xfId="0" applyFont="1" applyFill="1" applyAlignment="1">
      <alignment horizontal="center" vertical="center"/>
    </xf>
    <xf numFmtId="0" fontId="22" fillId="15" borderId="33" xfId="0" applyFont="1" applyFill="1" applyBorder="1" applyAlignment="1">
      <alignment horizontal="center" vertical="center" wrapText="1"/>
    </xf>
    <xf numFmtId="0" fontId="22" fillId="0" borderId="33" xfId="0" applyFont="1" applyFill="1" applyBorder="1" applyAlignment="1">
      <alignment horizontal="left" vertical="top" wrapText="1"/>
    </xf>
    <xf numFmtId="3" fontId="0" fillId="0" borderId="33" xfId="0" applyNumberFormat="1" applyFont="1" applyFill="1" applyBorder="1" applyAlignment="1">
      <alignment horizontal="center" vertical="center"/>
    </xf>
    <xf numFmtId="3" fontId="33" fillId="0" borderId="33" xfId="0" applyNumberFormat="1" applyFont="1" applyBorder="1" applyAlignment="1">
      <alignment wrapText="1"/>
    </xf>
    <xf numFmtId="10" fontId="0" fillId="0" borderId="33" xfId="0" applyNumberFormat="1" applyFont="1" applyFill="1" applyBorder="1"/>
    <xf numFmtId="0" fontId="0" fillId="0" borderId="33" xfId="0" applyFont="1" applyBorder="1" applyAlignment="1">
      <alignment horizontal="left"/>
    </xf>
    <xf numFmtId="0" fontId="0" fillId="0" borderId="33" xfId="0" applyBorder="1" applyAlignment="1">
      <alignment horizontal="left"/>
    </xf>
    <xf numFmtId="0" fontId="0" fillId="0" borderId="33" xfId="0" applyBorder="1" applyAlignment="1">
      <alignment horizontal="left" vertical="center" wrapText="1"/>
    </xf>
    <xf numFmtId="1" fontId="0" fillId="0" borderId="33" xfId="0" applyNumberFormat="1" applyBorder="1" applyAlignment="1">
      <alignment horizontal="center" vertical="center"/>
    </xf>
    <xf numFmtId="167" fontId="0" fillId="0" borderId="33" xfId="0" applyNumberFormat="1" applyFont="1" applyFill="1" applyBorder="1" applyAlignment="1">
      <alignment horizontal="center" vertical="center"/>
    </xf>
    <xf numFmtId="0" fontId="93" fillId="0" borderId="0" xfId="0" applyFont="1" applyAlignment="1">
      <alignment horizontal="left" vertical="center" readingOrder="1"/>
    </xf>
    <xf numFmtId="164" fontId="0" fillId="0" borderId="33" xfId="0" applyNumberFormat="1" applyFill="1" applyBorder="1" applyAlignment="1">
      <alignment horizontal="center" vertical="center"/>
    </xf>
    <xf numFmtId="168" fontId="0" fillId="0" borderId="33" xfId="1" applyNumberFormat="1" applyFont="1" applyFill="1" applyBorder="1" applyAlignment="1">
      <alignment horizontal="center" vertical="center"/>
    </xf>
    <xf numFmtId="0" fontId="2" fillId="15" borderId="5" xfId="0" applyFont="1" applyFill="1" applyBorder="1"/>
    <xf numFmtId="0" fontId="0" fillId="15" borderId="6" xfId="0" applyFont="1" applyFill="1" applyBorder="1" applyAlignment="1">
      <alignment horizontal="center"/>
    </xf>
    <xf numFmtId="0" fontId="0" fillId="15" borderId="7" xfId="0" applyFont="1" applyFill="1" applyBorder="1" applyAlignment="1">
      <alignment horizontal="center"/>
    </xf>
    <xf numFmtId="0" fontId="0" fillId="0" borderId="8" xfId="0" applyFill="1" applyBorder="1" applyAlignment="1">
      <alignment horizontal="left" vertical="center" wrapText="1"/>
    </xf>
    <xf numFmtId="164" fontId="0" fillId="0" borderId="9" xfId="0" applyNumberFormat="1" applyFill="1" applyBorder="1" applyAlignment="1">
      <alignment horizontal="center" vertical="center"/>
    </xf>
    <xf numFmtId="0" fontId="2" fillId="0" borderId="10" xfId="0" applyFont="1" applyFill="1" applyBorder="1" applyAlignment="1">
      <alignment horizontal="left" vertical="center" wrapText="1"/>
    </xf>
    <xf numFmtId="164" fontId="2" fillId="0" borderId="11" xfId="0" applyNumberFormat="1" applyFont="1" applyFill="1" applyBorder="1" applyAlignment="1">
      <alignment horizontal="center" vertical="center"/>
    </xf>
    <xf numFmtId="164" fontId="2" fillId="0" borderId="12" xfId="0" applyNumberFormat="1" applyFont="1" applyFill="1" applyBorder="1" applyAlignment="1">
      <alignment horizontal="center" vertical="center"/>
    </xf>
    <xf numFmtId="0" fontId="0" fillId="15" borderId="5" xfId="0" applyFont="1" applyFill="1" applyBorder="1" applyAlignment="1">
      <alignment horizontal="center"/>
    </xf>
    <xf numFmtId="168" fontId="0" fillId="0" borderId="8" xfId="1" applyNumberFormat="1" applyFont="1" applyFill="1" applyBorder="1" applyAlignment="1">
      <alignment horizontal="center" vertical="center"/>
    </xf>
    <xf numFmtId="168" fontId="0" fillId="0" borderId="9" xfId="1" applyNumberFormat="1" applyFont="1" applyFill="1" applyBorder="1" applyAlignment="1">
      <alignment horizontal="center" vertical="center"/>
    </xf>
    <xf numFmtId="9" fontId="2" fillId="0" borderId="10" xfId="1" applyFont="1" applyFill="1" applyBorder="1" applyAlignment="1">
      <alignment horizontal="center" vertical="center"/>
    </xf>
    <xf numFmtId="9" fontId="2" fillId="0" borderId="11" xfId="1" applyFont="1" applyFill="1" applyBorder="1" applyAlignment="1">
      <alignment horizontal="center" vertical="center"/>
    </xf>
    <xf numFmtId="9" fontId="2" fillId="0" borderId="12" xfId="1" applyFont="1" applyFill="1" applyBorder="1" applyAlignment="1">
      <alignment horizontal="center" vertical="center"/>
    </xf>
    <xf numFmtId="0" fontId="105" fillId="0" borderId="33" xfId="0" applyFont="1" applyBorder="1" applyAlignment="1">
      <alignment horizontal="justify" vertical="center" wrapText="1"/>
    </xf>
    <xf numFmtId="0" fontId="105" fillId="0" borderId="33" xfId="0" applyFont="1" applyBorder="1" applyAlignment="1">
      <alignment horizontal="center" vertical="center" wrapText="1"/>
    </xf>
    <xf numFmtId="0" fontId="105" fillId="0" borderId="33" xfId="0" applyFont="1" applyBorder="1" applyAlignment="1">
      <alignment horizontal="right" vertical="center" wrapText="1"/>
    </xf>
    <xf numFmtId="3" fontId="105" fillId="0" borderId="33" xfId="0" applyNumberFormat="1" applyFont="1" applyBorder="1" applyAlignment="1">
      <alignment horizontal="right" vertical="center" wrapText="1"/>
    </xf>
    <xf numFmtId="0" fontId="0" fillId="0" borderId="29" xfId="0" applyFont="1" applyFill="1" applyBorder="1" applyAlignment="1">
      <alignment horizontal="left" vertical="top"/>
    </xf>
    <xf numFmtId="0" fontId="22" fillId="15" borderId="33" xfId="0" applyFont="1" applyFill="1" applyBorder="1" applyAlignment="1">
      <alignment horizontal="center" vertical="center"/>
    </xf>
    <xf numFmtId="0" fontId="108" fillId="0" borderId="33" xfId="0" applyFont="1" applyFill="1" applyBorder="1" applyAlignment="1">
      <alignment vertical="center"/>
    </xf>
    <xf numFmtId="0" fontId="0" fillId="0" borderId="66" xfId="0" applyBorder="1" applyAlignment="1">
      <alignment horizontal="left"/>
    </xf>
    <xf numFmtId="0" fontId="0" fillId="0" borderId="67" xfId="0" applyBorder="1" applyAlignment="1">
      <alignment horizontal="left"/>
    </xf>
    <xf numFmtId="0" fontId="0" fillId="0" borderId="33" xfId="0" applyBorder="1" applyAlignment="1">
      <alignment horizontal="left" vertical="center"/>
    </xf>
    <xf numFmtId="0" fontId="0" fillId="0" borderId="0" xfId="0" applyAlignment="1">
      <alignment horizontal="left" vertical="top"/>
    </xf>
    <xf numFmtId="1" fontId="0" fillId="0" borderId="33" xfId="0" applyNumberFormat="1" applyFont="1" applyFill="1" applyBorder="1" applyAlignment="1">
      <alignment horizontal="center" vertical="center"/>
    </xf>
    <xf numFmtId="9" fontId="0" fillId="0" borderId="33" xfId="1" applyFont="1" applyBorder="1" applyAlignment="1">
      <alignment horizontal="center" vertical="center"/>
    </xf>
    <xf numFmtId="9" fontId="0" fillId="0" borderId="33" xfId="0" applyNumberFormat="1" applyBorder="1" applyAlignment="1">
      <alignment horizontal="center"/>
    </xf>
    <xf numFmtId="0" fontId="0" fillId="15" borderId="33" xfId="0" applyFont="1" applyFill="1" applyBorder="1" applyAlignment="1">
      <alignment horizontal="center" vertical="center"/>
    </xf>
    <xf numFmtId="0" fontId="2" fillId="0" borderId="0" xfId="0" applyFont="1" applyFill="1" applyBorder="1" applyAlignment="1">
      <alignment horizontal="left"/>
    </xf>
    <xf numFmtId="0" fontId="2" fillId="0" borderId="0" xfId="0" applyFont="1" applyFill="1" applyBorder="1" applyAlignment="1">
      <alignment horizontal="left"/>
    </xf>
    <xf numFmtId="0" fontId="0" fillId="0" borderId="33" xfId="0" applyBorder="1" applyAlignment="1">
      <alignment horizontal="center"/>
    </xf>
    <xf numFmtId="1" fontId="2" fillId="15" borderId="33" xfId="0" applyNumberFormat="1" applyFont="1" applyFill="1" applyBorder="1" applyAlignment="1">
      <alignment horizontal="center"/>
    </xf>
    <xf numFmtId="0" fontId="129" fillId="0" borderId="33" xfId="0" applyFont="1" applyFill="1" applyBorder="1" applyAlignment="1">
      <alignment vertical="center" wrapText="1"/>
    </xf>
    <xf numFmtId="167" fontId="109" fillId="0" borderId="33" xfId="0" applyNumberFormat="1" applyFont="1" applyFill="1" applyBorder="1" applyAlignment="1">
      <alignment horizontal="center" vertical="center"/>
    </xf>
    <xf numFmtId="0" fontId="105" fillId="0" borderId="33" xfId="0" applyFont="1" applyBorder="1" applyAlignment="1">
      <alignment horizontal="center" vertical="center"/>
    </xf>
    <xf numFmtId="164" fontId="36" fillId="0" borderId="33" xfId="66" applyNumberFormat="1" applyBorder="1" applyAlignment="1">
      <alignment horizontal="center"/>
    </xf>
    <xf numFmtId="0" fontId="108" fillId="72" borderId="33" xfId="0" applyFont="1" applyFill="1" applyBorder="1" applyAlignment="1">
      <alignment horizontal="center" vertical="center" wrapText="1"/>
    </xf>
    <xf numFmtId="0" fontId="2" fillId="0" borderId="0" xfId="0" applyFont="1" applyAlignment="1">
      <alignment horizontal="justify" vertical="center"/>
    </xf>
    <xf numFmtId="2" fontId="0" fillId="0" borderId="33" xfId="0" applyNumberFormat="1" applyFont="1" applyFill="1" applyBorder="1" applyAlignment="1">
      <alignment horizontal="center"/>
    </xf>
    <xf numFmtId="0" fontId="22" fillId="15" borderId="33" xfId="10" applyFont="1" applyFill="1" applyBorder="1" applyAlignment="1" applyProtection="1">
      <alignment horizontal="center" vertical="center"/>
    </xf>
    <xf numFmtId="1" fontId="22" fillId="0" borderId="33" xfId="10" applyNumberFormat="1" applyFont="1" applyFill="1" applyBorder="1" applyAlignment="1" applyProtection="1">
      <alignment horizontal="center" vertical="center"/>
    </xf>
    <xf numFmtId="168" fontId="0" fillId="0" borderId="33" xfId="0" applyNumberFormat="1" applyBorder="1" applyAlignment="1">
      <alignment horizontal="center" vertical="center"/>
    </xf>
    <xf numFmtId="9" fontId="0" fillId="0" borderId="33" xfId="1" applyFont="1" applyBorder="1" applyAlignment="1">
      <alignment horizontal="center"/>
    </xf>
    <xf numFmtId="3" fontId="0" fillId="0" borderId="33" xfId="0" applyNumberFormat="1" applyBorder="1" applyAlignment="1">
      <alignment horizontal="center" vertical="center"/>
    </xf>
    <xf numFmtId="168" fontId="0" fillId="0" borderId="33" xfId="1" applyNumberFormat="1" applyFont="1" applyBorder="1" applyAlignment="1">
      <alignment horizontal="center" vertical="center"/>
    </xf>
    <xf numFmtId="0" fontId="0" fillId="70" borderId="33" xfId="0" applyFont="1" applyFill="1" applyBorder="1"/>
    <xf numFmtId="168" fontId="0" fillId="70" borderId="33" xfId="1" applyNumberFormat="1" applyFont="1" applyFill="1" applyBorder="1"/>
    <xf numFmtId="0" fontId="2" fillId="15" borderId="5"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7" xfId="0" applyFont="1" applyFill="1" applyBorder="1" applyAlignment="1">
      <alignment horizontal="center" vertical="center" wrapText="1"/>
    </xf>
    <xf numFmtId="3" fontId="0" fillId="0" borderId="29" xfId="0" applyNumberFormat="1" applyFill="1" applyBorder="1"/>
    <xf numFmtId="9" fontId="0" fillId="0" borderId="33" xfId="1" applyFont="1" applyFill="1" applyBorder="1" applyAlignment="1">
      <alignment horizontal="center"/>
    </xf>
    <xf numFmtId="9" fontId="0" fillId="0" borderId="33" xfId="0" applyNumberFormat="1" applyBorder="1" applyAlignment="1">
      <alignment horizontal="center" vertical="center"/>
    </xf>
    <xf numFmtId="0" fontId="64" fillId="0" borderId="9" xfId="0" applyFont="1" applyBorder="1" applyAlignment="1">
      <alignment horizontal="right"/>
    </xf>
    <xf numFmtId="0" fontId="65" fillId="0" borderId="33" xfId="0" applyFont="1" applyFill="1" applyBorder="1" applyAlignment="1">
      <alignment horizontal="left"/>
    </xf>
    <xf numFmtId="3" fontId="65" fillId="0" borderId="33" xfId="0" applyNumberFormat="1" applyFont="1" applyBorder="1"/>
    <xf numFmtId="0" fontId="0" fillId="15" borderId="33" xfId="63" applyFont="1" applyFill="1" applyBorder="1" applyAlignment="1">
      <alignment horizontal="center" vertical="center" wrapText="1"/>
    </xf>
    <xf numFmtId="164" fontId="0" fillId="0" borderId="33" xfId="63" applyNumberFormat="1" applyFont="1" applyFill="1" applyBorder="1" applyAlignment="1">
      <alignment horizontal="center" vertical="center" wrapText="1"/>
    </xf>
    <xf numFmtId="0" fontId="135" fillId="0" borderId="33" xfId="0" applyFont="1" applyBorder="1" applyAlignment="1">
      <alignment horizontal="right"/>
    </xf>
    <xf numFmtId="0" fontId="1" fillId="0" borderId="35" xfId="0" applyFont="1" applyBorder="1" applyAlignment="1">
      <alignment horizontal="center"/>
    </xf>
    <xf numFmtId="0" fontId="1" fillId="0" borderId="46" xfId="0" applyFont="1" applyBorder="1" applyAlignment="1">
      <alignment horizontal="center"/>
    </xf>
    <xf numFmtId="0" fontId="1" fillId="0" borderId="36" xfId="0" applyFont="1" applyBorder="1" applyAlignment="1">
      <alignment horizontal="center"/>
    </xf>
    <xf numFmtId="0" fontId="2" fillId="10" borderId="33" xfId="0" applyFont="1" applyFill="1" applyBorder="1" applyAlignment="1">
      <alignment horizontal="center" vertical="center" wrapText="1"/>
    </xf>
    <xf numFmtId="0" fontId="2" fillId="0" borderId="0" xfId="0" applyFont="1" applyFill="1" applyBorder="1" applyAlignment="1">
      <alignment horizontal="left"/>
    </xf>
    <xf numFmtId="0" fontId="98" fillId="59" borderId="0" xfId="0" applyFont="1" applyFill="1" applyAlignment="1">
      <alignment horizontal="center" wrapText="1"/>
    </xf>
    <xf numFmtId="0" fontId="61" fillId="15" borderId="35" xfId="0" applyFont="1" applyFill="1" applyBorder="1" applyAlignment="1">
      <alignment horizontal="center"/>
    </xf>
    <xf numFmtId="0" fontId="61" fillId="15" borderId="46" xfId="0" applyFont="1" applyFill="1" applyBorder="1" applyAlignment="1">
      <alignment horizontal="center"/>
    </xf>
    <xf numFmtId="0" fontId="61" fillId="15" borderId="36" xfId="0" applyFont="1" applyFill="1" applyBorder="1" applyAlignment="1">
      <alignment horizontal="center"/>
    </xf>
    <xf numFmtId="0" fontId="61" fillId="15" borderId="33" xfId="0" applyFont="1" applyFill="1" applyBorder="1" applyAlignment="1">
      <alignment horizontal="center"/>
    </xf>
    <xf numFmtId="0" fontId="1" fillId="0" borderId="0" xfId="0" applyFont="1" applyAlignment="1">
      <alignment horizontal="left"/>
    </xf>
    <xf numFmtId="0" fontId="0" fillId="0" borderId="0" xfId="0" applyAlignment="1">
      <alignment horizontal="left"/>
    </xf>
    <xf numFmtId="0" fontId="131" fillId="15" borderId="33" xfId="0" applyFont="1" applyFill="1" applyBorder="1" applyAlignment="1">
      <alignment horizontal="center" vertical="center" wrapText="1"/>
    </xf>
    <xf numFmtId="0" fontId="0" fillId="0" borderId="35" xfId="0" applyBorder="1" applyAlignment="1">
      <alignment horizontal="left" wrapText="1"/>
    </xf>
    <xf numFmtId="0" fontId="0" fillId="0" borderId="36" xfId="0" applyBorder="1" applyAlignment="1">
      <alignment horizontal="left" wrapText="1"/>
    </xf>
    <xf numFmtId="0" fontId="0" fillId="0" borderId="15" xfId="0" applyBorder="1" applyAlignment="1">
      <alignment horizontal="center" vertical="center"/>
    </xf>
    <xf numFmtId="0" fontId="0" fillId="0" borderId="29" xfId="0" applyBorder="1" applyAlignment="1">
      <alignment horizontal="center" vertical="center"/>
    </xf>
    <xf numFmtId="0" fontId="0" fillId="0" borderId="27" xfId="0" applyBorder="1" applyAlignment="1">
      <alignment horizontal="center" vertical="center"/>
    </xf>
    <xf numFmtId="0" fontId="120" fillId="58" borderId="33" xfId="64" applyFont="1" applyFill="1" applyBorder="1" applyAlignment="1">
      <alignment horizontal="center"/>
    </xf>
    <xf numFmtId="0" fontId="113" fillId="0" borderId="0" xfId="4" applyFont="1" applyAlignment="1">
      <alignment horizontal="left" vertical="top" wrapText="1"/>
    </xf>
    <xf numFmtId="0" fontId="115" fillId="0" borderId="0" xfId="4" applyFont="1" applyAlignment="1">
      <alignment horizontal="left" vertical="top" wrapText="1"/>
    </xf>
    <xf numFmtId="0" fontId="111" fillId="0" borderId="0" xfId="0" applyFont="1" applyAlignment="1">
      <alignment horizontal="center" vertical="top" wrapText="1"/>
    </xf>
    <xf numFmtId="0" fontId="111" fillId="0" borderId="0" xfId="0" applyFont="1" applyAlignment="1">
      <alignment horizontal="left" wrapText="1"/>
    </xf>
    <xf numFmtId="0" fontId="33" fillId="0" borderId="0" xfId="4" applyFont="1" applyAlignment="1">
      <alignment horizontal="left" vertical="top" wrapText="1"/>
    </xf>
    <xf numFmtId="0" fontId="105" fillId="0" borderId="0" xfId="4" applyFont="1" applyAlignment="1">
      <alignment horizontal="left" vertical="top" wrapText="1"/>
    </xf>
    <xf numFmtId="0" fontId="0" fillId="0" borderId="0" xfId="0" applyFont="1" applyAlignment="1">
      <alignment horizontal="center" vertical="top" wrapText="1"/>
    </xf>
    <xf numFmtId="0" fontId="0" fillId="0" borderId="0" xfId="0" applyFont="1" applyAlignment="1">
      <alignment horizontal="left" wrapText="1"/>
    </xf>
    <xf numFmtId="0" fontId="12" fillId="0" borderId="0" xfId="2" applyFont="1" applyAlignment="1">
      <alignment horizontal="left" vertical="top" wrapText="1"/>
    </xf>
    <xf numFmtId="0" fontId="3" fillId="0" borderId="0" xfId="2"/>
    <xf numFmtId="0" fontId="0" fillId="10" borderId="3" xfId="0" applyFill="1" applyBorder="1" applyAlignment="1">
      <alignment horizontal="center"/>
    </xf>
    <xf numFmtId="0" fontId="0" fillId="0" borderId="33" xfId="0" applyBorder="1" applyAlignment="1">
      <alignment horizontal="center"/>
    </xf>
    <xf numFmtId="0" fontId="33" fillId="0" borderId="33" xfId="0" applyFont="1" applyBorder="1" applyAlignment="1">
      <alignment horizontal="center"/>
    </xf>
    <xf numFmtId="2" fontId="133" fillId="8" borderId="33" xfId="0" quotePrefix="1" applyNumberFormat="1" applyFont="1" applyFill="1" applyBorder="1" applyAlignment="1">
      <alignment horizontal="center" wrapText="1"/>
    </xf>
    <xf numFmtId="0" fontId="0" fillId="15" borderId="33" xfId="0" applyFont="1" applyFill="1" applyBorder="1" applyAlignment="1">
      <alignment horizontal="center" vertical="center"/>
    </xf>
    <xf numFmtId="0" fontId="0" fillId="0" borderId="8" xfId="0" applyFont="1" applyBorder="1" applyAlignment="1">
      <alignment horizontal="center" vertical="center"/>
    </xf>
    <xf numFmtId="0" fontId="0" fillId="15" borderId="65" xfId="0" applyFont="1" applyFill="1" applyBorder="1" applyAlignment="1">
      <alignment horizontal="center" vertical="center"/>
    </xf>
    <xf numFmtId="0" fontId="0" fillId="15" borderId="54" xfId="0" applyFont="1" applyFill="1" applyBorder="1" applyAlignment="1">
      <alignment horizontal="center" vertical="center"/>
    </xf>
    <xf numFmtId="0" fontId="0" fillId="15" borderId="53" xfId="0" applyFont="1" applyFill="1" applyBorder="1" applyAlignment="1">
      <alignment horizontal="center" vertical="center"/>
    </xf>
    <xf numFmtId="0" fontId="0" fillId="15" borderId="58" xfId="0" applyFont="1" applyFill="1" applyBorder="1" applyAlignment="1">
      <alignment horizontal="center" vertical="center"/>
    </xf>
    <xf numFmtId="0" fontId="0" fillId="0" borderId="67" xfId="0" applyFont="1" applyBorder="1" applyAlignment="1">
      <alignment horizontal="left"/>
    </xf>
    <xf numFmtId="0" fontId="0" fillId="0" borderId="60" xfId="0" applyFont="1" applyBorder="1" applyAlignment="1">
      <alignment horizontal="left"/>
    </xf>
    <xf numFmtId="0" fontId="0" fillId="0" borderId="66" xfId="0" applyFont="1" applyBorder="1" applyAlignment="1">
      <alignment horizontal="left"/>
    </xf>
    <xf numFmtId="0" fontId="0" fillId="0" borderId="59" xfId="0" applyFont="1" applyBorder="1" applyAlignment="1">
      <alignment horizontal="left"/>
    </xf>
    <xf numFmtId="0" fontId="0" fillId="15" borderId="65" xfId="0" applyFont="1" applyFill="1" applyBorder="1" applyAlignment="1">
      <alignment horizontal="center"/>
    </xf>
    <xf numFmtId="0" fontId="0" fillId="15" borderId="58" xfId="0" applyFont="1" applyFill="1" applyBorder="1" applyAlignment="1">
      <alignment horizontal="center"/>
    </xf>
    <xf numFmtId="0" fontId="0" fillId="15" borderId="5"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0" fillId="15" borderId="7" xfId="0" applyFont="1" applyFill="1" applyBorder="1" applyAlignment="1">
      <alignment horizontal="center" vertical="center" wrapText="1"/>
    </xf>
    <xf numFmtId="0" fontId="0" fillId="15" borderId="85" xfId="0" applyFont="1" applyFill="1" applyBorder="1" applyAlignment="1">
      <alignment horizontal="center" wrapText="1"/>
    </xf>
    <xf numFmtId="0" fontId="0" fillId="15" borderId="27" xfId="0" applyFont="1" applyFill="1" applyBorder="1" applyAlignment="1">
      <alignment horizontal="center" wrapText="1"/>
    </xf>
    <xf numFmtId="0" fontId="0" fillId="15" borderId="85" xfId="0" applyFont="1" applyFill="1" applyBorder="1" applyAlignment="1">
      <alignment horizontal="center" vertical="center" wrapText="1"/>
    </xf>
    <xf numFmtId="0" fontId="0" fillId="15" borderId="27" xfId="0" applyFont="1" applyFill="1" applyBorder="1" applyAlignment="1">
      <alignment horizontal="center" vertical="center" wrapText="1"/>
    </xf>
    <xf numFmtId="0" fontId="121" fillId="0" borderId="33" xfId="0" applyFont="1" applyBorder="1" applyAlignment="1">
      <alignment wrapText="1"/>
    </xf>
    <xf numFmtId="0" fontId="0" fillId="15" borderId="35" xfId="0" applyFont="1" applyFill="1" applyBorder="1" applyAlignment="1">
      <alignment horizontal="center" wrapText="1"/>
    </xf>
    <xf numFmtId="0" fontId="0" fillId="15" borderId="46" xfId="0" applyFont="1" applyFill="1" applyBorder="1" applyAlignment="1">
      <alignment horizontal="center" wrapText="1"/>
    </xf>
    <xf numFmtId="0" fontId="0" fillId="15" borderId="36" xfId="0" applyFont="1" applyFill="1" applyBorder="1" applyAlignment="1">
      <alignment horizontal="center" wrapText="1"/>
    </xf>
    <xf numFmtId="0" fontId="0" fillId="15" borderId="35" xfId="0" applyFont="1" applyFill="1" applyBorder="1" applyAlignment="1">
      <alignment horizontal="center" vertical="center" wrapText="1"/>
    </xf>
    <xf numFmtId="0" fontId="0" fillId="15" borderId="46" xfId="0" applyFont="1" applyFill="1" applyBorder="1" applyAlignment="1">
      <alignment horizontal="center" vertical="center" wrapText="1"/>
    </xf>
    <xf numFmtId="0" fontId="0" fillId="15" borderId="36" xfId="0" applyFont="1" applyFill="1" applyBorder="1" applyAlignment="1">
      <alignment horizontal="center" vertical="center" wrapText="1"/>
    </xf>
    <xf numFmtId="0" fontId="0" fillId="0" borderId="35" xfId="63" applyFont="1" applyFill="1" applyBorder="1" applyAlignment="1">
      <alignment horizontal="center" vertical="center" wrapText="1"/>
    </xf>
    <xf numFmtId="0" fontId="1" fillId="0" borderId="46" xfId="63" applyFont="1" applyFill="1" applyBorder="1" applyAlignment="1">
      <alignment horizontal="center" vertical="center" wrapText="1"/>
    </xf>
    <xf numFmtId="0" fontId="1" fillId="0" borderId="36" xfId="63" applyFont="1" applyFill="1" applyBorder="1" applyAlignment="1">
      <alignment horizontal="center" vertical="center" wrapText="1"/>
    </xf>
    <xf numFmtId="0" fontId="0" fillId="15" borderId="85" xfId="63" applyFont="1" applyFill="1" applyBorder="1" applyAlignment="1">
      <alignment horizontal="center" vertical="center" wrapText="1"/>
    </xf>
    <xf numFmtId="0" fontId="0" fillId="15" borderId="27" xfId="63" applyFont="1" applyFill="1" applyBorder="1" applyAlignment="1">
      <alignment horizontal="center" vertical="center" wrapText="1"/>
    </xf>
    <xf numFmtId="0" fontId="1" fillId="15" borderId="27" xfId="63" applyFont="1" applyFill="1" applyBorder="1" applyAlignment="1">
      <alignment horizontal="center" vertical="center" wrapText="1"/>
    </xf>
    <xf numFmtId="0" fontId="2" fillId="15" borderId="35" xfId="0" applyFont="1" applyFill="1" applyBorder="1" applyAlignment="1">
      <alignment horizontal="center"/>
    </xf>
    <xf numFmtId="0" fontId="2" fillId="15" borderId="46" xfId="0" applyFont="1" applyFill="1" applyBorder="1" applyAlignment="1">
      <alignment horizontal="center"/>
    </xf>
    <xf numFmtId="0" fontId="2" fillId="15" borderId="36" xfId="0" applyFont="1" applyFill="1" applyBorder="1" applyAlignment="1">
      <alignment horizontal="center"/>
    </xf>
    <xf numFmtId="0" fontId="2" fillId="15" borderId="33" xfId="0" applyFont="1" applyFill="1" applyBorder="1" applyAlignment="1">
      <alignment horizontal="center"/>
    </xf>
    <xf numFmtId="0" fontId="0" fillId="10" borderId="25" xfId="0" applyFill="1" applyBorder="1" applyAlignment="1">
      <alignment horizontal="center"/>
    </xf>
    <xf numFmtId="0" fontId="52" fillId="49" borderId="0" xfId="0" applyFont="1" applyFill="1" applyAlignment="1">
      <alignment horizontal="left" vertical="top" wrapText="1"/>
    </xf>
    <xf numFmtId="0" fontId="53" fillId="49" borderId="0" xfId="0" applyFont="1" applyFill="1" applyAlignment="1">
      <alignment horizontal="left" vertical="top" wrapText="1"/>
    </xf>
    <xf numFmtId="0" fontId="17" fillId="50" borderId="0" xfId="0" applyFont="1" applyFill="1" applyAlignment="1">
      <alignment horizontal="center"/>
    </xf>
    <xf numFmtId="0" fontId="17" fillId="50" borderId="0" xfId="0" applyFont="1" applyFill="1" applyBorder="1" applyAlignment="1">
      <alignment horizontal="center"/>
    </xf>
    <xf numFmtId="0" fontId="2" fillId="0" borderId="33" xfId="0" applyFont="1" applyBorder="1" applyAlignment="1">
      <alignment horizontal="center" wrapText="1"/>
    </xf>
    <xf numFmtId="0" fontId="0" fillId="10" borderId="15" xfId="0" applyFill="1" applyBorder="1" applyAlignment="1">
      <alignment horizontal="center"/>
    </xf>
    <xf numFmtId="0" fontId="0" fillId="10" borderId="27" xfId="0" applyFill="1" applyBorder="1" applyAlignment="1">
      <alignment horizontal="center"/>
    </xf>
    <xf numFmtId="0" fontId="2" fillId="10" borderId="33" xfId="0" applyFont="1" applyFill="1" applyBorder="1" applyAlignment="1">
      <alignment horizontal="center" wrapText="1"/>
    </xf>
    <xf numFmtId="0" fontId="13" fillId="2" borderId="1" xfId="2" applyFont="1" applyFill="1" applyBorder="1" applyAlignment="1">
      <alignment horizontal="left" vertical="center"/>
    </xf>
  </cellXfs>
  <cellStyles count="70">
    <cellStyle name="20% – rõhk1" xfId="29" builtinId="30" customBuiltin="1"/>
    <cellStyle name="20% – rõhk2" xfId="33" builtinId="34" customBuiltin="1"/>
    <cellStyle name="20% – rõhk3" xfId="37" builtinId="38" customBuiltin="1"/>
    <cellStyle name="20% – rõhk4" xfId="41" builtinId="42" customBuiltin="1"/>
    <cellStyle name="20% – rõhk5" xfId="45" builtinId="46" customBuiltin="1"/>
    <cellStyle name="20% – rõhk6" xfId="49" builtinId="50" customBuiltin="1"/>
    <cellStyle name="40% – rõhk1" xfId="30" builtinId="31" customBuiltin="1"/>
    <cellStyle name="40% – rõhk2" xfId="34" builtinId="35" customBuiltin="1"/>
    <cellStyle name="40% – rõhk3" xfId="38" builtinId="39" customBuiltin="1"/>
    <cellStyle name="40% – rõhk4" xfId="42" builtinId="43" customBuiltin="1"/>
    <cellStyle name="40% – rõhk5" xfId="46" builtinId="47" customBuiltin="1"/>
    <cellStyle name="40% – rõhk6" xfId="50" builtinId="51" customBuiltin="1"/>
    <cellStyle name="60% – rõhk1" xfId="31" builtinId="32" customBuiltin="1"/>
    <cellStyle name="60% – rõhk2" xfId="35" builtinId="36" customBuiltin="1"/>
    <cellStyle name="60% – rõhk3" xfId="39" builtinId="40" customBuiltin="1"/>
    <cellStyle name="60% – rõhk4" xfId="43" builtinId="44" customBuiltin="1"/>
    <cellStyle name="60% – rõhk5" xfId="47" builtinId="48" customBuiltin="1"/>
    <cellStyle name="60% – rõhk6" xfId="51" builtinId="52" customBuiltin="1"/>
    <cellStyle name="Arvutus" xfId="21" builtinId="22" customBuiltin="1"/>
    <cellStyle name="Halb" xfId="17" builtinId="27" customBuiltin="1"/>
    <cellStyle name="Hea" xfId="16" builtinId="26" customBuiltin="1"/>
    <cellStyle name="Hoiatuse tekst" xfId="24" builtinId="11" customBuiltin="1"/>
    <cellStyle name="Hüperlink" xfId="67" builtinId="8"/>
    <cellStyle name="Kokku" xfId="27" builtinId="25" customBuiltin="1"/>
    <cellStyle name="Kontrolli lahtrit" xfId="23" builtinId="23" customBuiltin="1"/>
    <cellStyle name="Lingitud lahter" xfId="22" builtinId="24" customBuiltin="1"/>
    <cellStyle name="Märkus" xfId="25" builtinId="10" customBuiltin="1"/>
    <cellStyle name="Neutraalne" xfId="18" builtinId="28" customBuiltin="1"/>
    <cellStyle name="Normaallaad" xfId="0" builtinId="0"/>
    <cellStyle name="Normaallaad 10" xfId="62" xr:uid="{00000000-0005-0000-0000-000044000000}"/>
    <cellStyle name="Normaallaad 11" xfId="63" xr:uid="{00000000-0005-0000-0000-000045000000}"/>
    <cellStyle name="Normaallaad 12" xfId="65" xr:uid="{00000000-0005-0000-0000-000047000000}"/>
    <cellStyle name="Normaallaad 13" xfId="66" xr:uid="{00000000-0005-0000-0000-000048000000}"/>
    <cellStyle name="Normaallaad 2" xfId="2" xr:uid="{00000000-0005-0000-0000-00002F000000}"/>
    <cellStyle name="Normaallaad 2 2" xfId="64" xr:uid="{00000000-0005-0000-0000-000001000000}"/>
    <cellStyle name="Normaallaad 3" xfId="3" xr:uid="{00000000-0005-0000-0000-000032000000}"/>
    <cellStyle name="Normaallaad 4" xfId="4" xr:uid="{00000000-0005-0000-0000-000033000000}"/>
    <cellStyle name="Normaallaad 5" xfId="6" xr:uid="{00000000-0005-0000-0000-000035000000}"/>
    <cellStyle name="Normaallaad 6" xfId="10" xr:uid="{00000000-0005-0000-0000-000039000000}"/>
    <cellStyle name="Normaallaad 7" xfId="52" xr:uid="{00000000-0005-0000-0000-00003A000000}"/>
    <cellStyle name="Normaallaad 8" xfId="53" xr:uid="{00000000-0005-0000-0000-00003B000000}"/>
    <cellStyle name="Normaallaad 9" xfId="61" xr:uid="{00000000-0005-0000-0000-000043000000}"/>
    <cellStyle name="Normal 2" xfId="5" xr:uid="{85AAC2CE-50F3-4E2E-AF36-02241260668D}"/>
    <cellStyle name="Normal 2 10" xfId="58" xr:uid="{00000000-0005-0000-0000-000001000000}"/>
    <cellStyle name="Normal 2 2" xfId="7" xr:uid="{00000000-0005-0000-0000-000001000000}"/>
    <cellStyle name="Normal 2 2 20" xfId="60" xr:uid="{00000000-0005-0000-0000-000002000000}"/>
    <cellStyle name="Normal 2 3" xfId="69" xr:uid="{00000000-0005-0000-0000-00004A000000}"/>
    <cellStyle name="Normal 3" xfId="68" xr:uid="{CAF2C8A7-A9FC-4193-A536-B1FFEAB2A1B8}"/>
    <cellStyle name="Normal 3 3" xfId="56" xr:uid="{00000000-0005-0000-0000-000003000000}"/>
    <cellStyle name="Normal_b Figure 1.1.2 2" xfId="59" xr:uid="{00000000-0005-0000-0000-000004000000}"/>
    <cellStyle name="Normal_HO 101212 NC 101210 GERD by sec 2" xfId="55" xr:uid="{00000000-0005-0000-0000-000005000000}"/>
    <cellStyle name="Normal_NC 111130 GERD by sec use" xfId="57" xr:uid="{00000000-0005-0000-0000-000007000000}"/>
    <cellStyle name="Pealkiri 1" xfId="12" builtinId="16" customBuiltin="1"/>
    <cellStyle name="Pealkiri 2" xfId="13" builtinId="17" customBuiltin="1"/>
    <cellStyle name="Pealkiri 3" xfId="14" builtinId="18" customBuiltin="1"/>
    <cellStyle name="Pealkiri 4" xfId="15" builtinId="19" customBuiltin="1"/>
    <cellStyle name="Percent 2" xfId="8" xr:uid="{00000000-0005-0000-0000-000003000000}"/>
    <cellStyle name="Protsent" xfId="1" builtinId="5"/>
    <cellStyle name="Protsent 2" xfId="9" xr:uid="{00000000-0005-0000-0000-000038000000}"/>
    <cellStyle name="Protsent 3" xfId="54" xr:uid="{00000000-0005-0000-0000-000043000000}"/>
    <cellStyle name="Rõhk1" xfId="28" builtinId="29" customBuiltin="1"/>
    <cellStyle name="Rõhk2" xfId="32" builtinId="33" customBuiltin="1"/>
    <cellStyle name="Rõhk3" xfId="36" builtinId="37" customBuiltin="1"/>
    <cellStyle name="Rõhk4" xfId="40" builtinId="41" customBuiltin="1"/>
    <cellStyle name="Rõhk5" xfId="44" builtinId="45" customBuiltin="1"/>
    <cellStyle name="Rõhk6" xfId="48" builtinId="49" customBuiltin="1"/>
    <cellStyle name="Selgitav tekst" xfId="26" builtinId="53" customBuiltin="1"/>
    <cellStyle name="Sisend" xfId="19" builtinId="20" customBuiltin="1"/>
    <cellStyle name="Väljund" xfId="20" builtinId="21" customBuiltin="1"/>
    <cellStyle name="Üldpealkiri" xfId="11" builtinId="15" customBuiltin="1"/>
  </cellStyles>
  <dxfs count="1">
    <dxf>
      <font>
        <color rgb="FF9C0006"/>
      </font>
      <fill>
        <patternFill>
          <bgColor rgb="FFFFC7CE"/>
        </patternFill>
      </fill>
    </dxf>
  </dxfs>
  <tableStyles count="0" defaultTableStyle="TableStyleMedium2" defaultPivotStyle="PivotStyleLight16"/>
  <colors>
    <mruColors>
      <color rgb="FF7D8FAB"/>
      <color rgb="FF2C7194"/>
      <color rgb="FF8095A8"/>
      <color rgb="FFE2E3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pivotCacheDefinition" Target="pivotCache/pivotCacheDefinition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67777777777773E-2"/>
          <c:y val="3.5555551030869194E-2"/>
          <c:w val="0.85896714285714282"/>
          <c:h val="0.60250930056351859"/>
        </c:manualLayout>
      </c:layout>
      <c:barChart>
        <c:barDir val="col"/>
        <c:grouping val="stacked"/>
        <c:varyColors val="0"/>
        <c:ser>
          <c:idx val="0"/>
          <c:order val="0"/>
          <c:tx>
            <c:strRef>
              <c:f>'1.2vana'!$G$9</c:f>
              <c:strCache>
                <c:ptCount val="1"/>
                <c:pt idx="0">
                  <c:v>Erasektori TA kulutuste osakaal SKP-st (%)</c:v>
                </c:pt>
              </c:strCache>
            </c:strRef>
          </c:tx>
          <c:spPr>
            <a:solidFill>
              <a:schemeClr val="bg2">
                <a:lumMod val="75000"/>
              </a:schemeClr>
            </a:solidFill>
            <a:ln>
              <a:noFill/>
            </a:ln>
            <a:effectLst/>
          </c:spPr>
          <c:invertIfNegative val="0"/>
          <c:dPt>
            <c:idx val="19"/>
            <c:invertIfNegative val="0"/>
            <c:bubble3D val="0"/>
            <c:spPr>
              <a:solidFill>
                <a:schemeClr val="bg2">
                  <a:lumMod val="75000"/>
                </a:schemeClr>
              </a:solidFill>
              <a:ln>
                <a:noFill/>
              </a:ln>
              <a:effectLst/>
            </c:spPr>
            <c:extLst>
              <c:ext xmlns:c16="http://schemas.microsoft.com/office/drawing/2014/chart" uri="{C3380CC4-5D6E-409C-BE32-E72D297353CC}">
                <c16:uniqueId val="{00000005-3341-4B51-BEBB-4A610F5898FF}"/>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41-4B51-BEBB-4A610F5898FF}"/>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41-4B51-BEBB-4A610F5898F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41-4B51-BEBB-4A610F5898FF}"/>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'1.2vana'!$B$10:$B$47</c15:sqref>
                  </c15:fullRef>
                </c:ext>
              </c:extLst>
              <c:f>('1.2vana'!$B$10:$B$11,'1.2vana'!$B$13:$B$38,'1.2vana'!$B$40,'1.2vana'!$B$42:$B$45)</c:f>
              <c:strCache>
                <c:ptCount val="33"/>
                <c:pt idx="0">
                  <c:v>Iisrael</c:v>
                </c:pt>
                <c:pt idx="1">
                  <c:v>Korea</c:v>
                </c:pt>
                <c:pt idx="2">
                  <c:v>Rootsi</c:v>
                </c:pt>
                <c:pt idx="3">
                  <c:v>Jaapan</c:v>
                </c:pt>
                <c:pt idx="4">
                  <c:v>Austria</c:v>
                </c:pt>
                <c:pt idx="5">
                  <c:v>Saksamaa</c:v>
                </c:pt>
                <c:pt idx="6">
                  <c:v>Taani</c:v>
                </c:pt>
                <c:pt idx="7">
                  <c:v>Belgia</c:v>
                </c:pt>
                <c:pt idx="8">
                  <c:v>Soome</c:v>
                </c:pt>
                <c:pt idx="9">
                  <c:v>OECD kokku</c:v>
                </c:pt>
                <c:pt idx="10">
                  <c:v>Island</c:v>
                </c:pt>
                <c:pt idx="11">
                  <c:v>Hiina Rahvavabariik</c:v>
                </c:pt>
                <c:pt idx="12">
                  <c:v>Prantsusmaa</c:v>
                </c:pt>
                <c:pt idx="13">
                  <c:v>Holland</c:v>
                </c:pt>
                <c:pt idx="14">
                  <c:v>Norra</c:v>
                </c:pt>
                <c:pt idx="15">
                  <c:v>EL (27 riiki)</c:v>
                </c:pt>
                <c:pt idx="16">
                  <c:v>Sloveenia</c:v>
                </c:pt>
                <c:pt idx="17">
                  <c:v>Tšehhi</c:v>
                </c:pt>
                <c:pt idx="18">
                  <c:v>Suurbritannia</c:v>
                </c:pt>
                <c:pt idx="19">
                  <c:v>Eesti</c:v>
                </c:pt>
                <c:pt idx="20">
                  <c:v>Kanada</c:v>
                </c:pt>
                <c:pt idx="21">
                  <c:v>Ungari</c:v>
                </c:pt>
                <c:pt idx="22">
                  <c:v>Itaalia</c:v>
                </c:pt>
                <c:pt idx="23">
                  <c:v>Portugal</c:v>
                </c:pt>
                <c:pt idx="24">
                  <c:v>Poola</c:v>
                </c:pt>
                <c:pt idx="25">
                  <c:v>Kreeka</c:v>
                </c:pt>
                <c:pt idx="26">
                  <c:v>Hispaania</c:v>
                </c:pt>
                <c:pt idx="27">
                  <c:v>Iirimaa</c:v>
                </c:pt>
                <c:pt idx="28">
                  <c:v>Türgi</c:v>
                </c:pt>
                <c:pt idx="29">
                  <c:v>Leedu</c:v>
                </c:pt>
                <c:pt idx="30">
                  <c:v>Slovakkia</c:v>
                </c:pt>
                <c:pt idx="31">
                  <c:v>Läti</c:v>
                </c:pt>
                <c:pt idx="32">
                  <c:v>Rumeenia</c:v>
                </c:pt>
              </c:strCache>
            </c:strRef>
          </c:cat>
          <c:val>
            <c:numRef>
              <c:extLst>
                <c:ext xmlns:c15="http://schemas.microsoft.com/office/drawing/2012/chart" uri="{02D57815-91ED-43cb-92C2-25804820EDAC}">
                  <c15:fullRef>
                    <c15:sqref>'1.2vana'!$G$10:$G$47</c15:sqref>
                  </c15:fullRef>
                </c:ext>
              </c:extLst>
              <c:f>('1.2vana'!$G$10:$G$11,'1.2vana'!$G$13:$G$38,'1.2vana'!$G$40,'1.2vana'!$G$42:$G$45)</c:f>
              <c:numCache>
                <c:formatCode>General</c:formatCode>
                <c:ptCount val="33"/>
                <c:pt idx="0">
                  <c:v>4.43</c:v>
                </c:pt>
                <c:pt idx="1">
                  <c:v>3.8</c:v>
                </c:pt>
                <c:pt idx="2">
                  <c:v>2.44</c:v>
                </c:pt>
                <c:pt idx="3">
                  <c:v>2.6100000000000003</c:v>
                </c:pt>
                <c:pt idx="4">
                  <c:v>2.2400000000000002</c:v>
                </c:pt>
                <c:pt idx="5">
                  <c:v>2.1900000000000004</c:v>
                </c:pt>
                <c:pt idx="6">
                  <c:v>1.88</c:v>
                </c:pt>
                <c:pt idx="7">
                  <c:v>2.0499999999999998</c:v>
                </c:pt>
                <c:pt idx="8">
                  <c:v>1.85</c:v>
                </c:pt>
                <c:pt idx="9">
                  <c:v>1.8200000000000003</c:v>
                </c:pt>
                <c:pt idx="10">
                  <c:v>1.62</c:v>
                </c:pt>
                <c:pt idx="11">
                  <c:v>1.7</c:v>
                </c:pt>
                <c:pt idx="12">
                  <c:v>1.47</c:v>
                </c:pt>
                <c:pt idx="13">
                  <c:v>1.4600000000000002</c:v>
                </c:pt>
                <c:pt idx="14">
                  <c:v>1.1399999999999999</c:v>
                </c:pt>
                <c:pt idx="15">
                  <c:v>1.4000000000000001</c:v>
                </c:pt>
                <c:pt idx="16">
                  <c:v>1.52</c:v>
                </c:pt>
                <c:pt idx="17">
                  <c:v>1.2</c:v>
                </c:pt>
                <c:pt idx="18">
                  <c:v>1.23</c:v>
                </c:pt>
                <c:pt idx="19">
                  <c:v>0.89</c:v>
                </c:pt>
                <c:pt idx="20">
                  <c:v>0.8</c:v>
                </c:pt>
                <c:pt idx="21">
                  <c:v>1.1200000000000001</c:v>
                </c:pt>
                <c:pt idx="22">
                  <c:v>0.94</c:v>
                </c:pt>
                <c:pt idx="23">
                  <c:v>0.76</c:v>
                </c:pt>
                <c:pt idx="24">
                  <c:v>0.83000000000000007</c:v>
                </c:pt>
                <c:pt idx="25">
                  <c:v>0.59000000000000008</c:v>
                </c:pt>
                <c:pt idx="26">
                  <c:v>0.71</c:v>
                </c:pt>
                <c:pt idx="27">
                  <c:v>0.90999999999999992</c:v>
                </c:pt>
                <c:pt idx="28">
                  <c:v>0.68</c:v>
                </c:pt>
                <c:pt idx="29">
                  <c:v>0.42999999999999994</c:v>
                </c:pt>
                <c:pt idx="30">
                  <c:v>0.44999999999999996</c:v>
                </c:pt>
                <c:pt idx="31">
                  <c:v>0.17000000000000004</c:v>
                </c:pt>
                <c:pt idx="32">
                  <c:v>0.27999999999999997</c:v>
                </c:pt>
              </c:numCache>
            </c:numRef>
          </c:val>
          <c:extLst>
            <c:ext xmlns:c16="http://schemas.microsoft.com/office/drawing/2014/chart" uri="{C3380CC4-5D6E-409C-BE32-E72D297353CC}">
              <c16:uniqueId val="{00000000-3341-4B51-BEBB-4A610F5898FF}"/>
            </c:ext>
          </c:extLst>
        </c:ser>
        <c:ser>
          <c:idx val="1"/>
          <c:order val="1"/>
          <c:tx>
            <c:strRef>
              <c:f>'1.2vana'!$H$9</c:f>
              <c:strCache>
                <c:ptCount val="1"/>
                <c:pt idx="0">
                  <c:v>Avaliku sektori TA kulutuste osakaal SKP-st (%)</c:v>
                </c:pt>
              </c:strCache>
            </c:strRef>
          </c:tx>
          <c:spPr>
            <a:solidFill>
              <a:schemeClr val="accent1">
                <a:lumMod val="75000"/>
              </a:schemeClr>
            </a:solidFill>
            <a:ln>
              <a:noFill/>
            </a:ln>
            <a:effectLst/>
          </c:spPr>
          <c:invertIfNegative val="0"/>
          <c:dPt>
            <c:idx val="19"/>
            <c:invertIfNegative val="0"/>
            <c:bubble3D val="0"/>
            <c:spPr>
              <a:solidFill>
                <a:schemeClr val="accent1">
                  <a:lumMod val="75000"/>
                </a:schemeClr>
              </a:solidFill>
              <a:ln>
                <a:noFill/>
              </a:ln>
              <a:effectLst/>
            </c:spPr>
            <c:extLst>
              <c:ext xmlns:c16="http://schemas.microsoft.com/office/drawing/2014/chart" uri="{C3380CC4-5D6E-409C-BE32-E72D297353CC}">
                <c16:uniqueId val="{00000006-3341-4B51-BEBB-4A610F5898FF}"/>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41-4B51-BEBB-4A610F5898FF}"/>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41-4B51-BEBB-4A610F5898F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41-4B51-BEBB-4A610F5898FF}"/>
                </c:ext>
              </c:extLst>
            </c:dLbl>
            <c:numFmt formatCode="#,##0.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'1.2vana'!$B$10:$B$47</c15:sqref>
                  </c15:fullRef>
                </c:ext>
              </c:extLst>
              <c:f>('1.2vana'!$B$10:$B$11,'1.2vana'!$B$13:$B$38,'1.2vana'!$B$40,'1.2vana'!$B$42:$B$45)</c:f>
              <c:strCache>
                <c:ptCount val="33"/>
                <c:pt idx="0">
                  <c:v>Iisrael</c:v>
                </c:pt>
                <c:pt idx="1">
                  <c:v>Korea</c:v>
                </c:pt>
                <c:pt idx="2">
                  <c:v>Rootsi</c:v>
                </c:pt>
                <c:pt idx="3">
                  <c:v>Jaapan</c:v>
                </c:pt>
                <c:pt idx="4">
                  <c:v>Austria</c:v>
                </c:pt>
                <c:pt idx="5">
                  <c:v>Saksamaa</c:v>
                </c:pt>
                <c:pt idx="6">
                  <c:v>Taani</c:v>
                </c:pt>
                <c:pt idx="7">
                  <c:v>Belgia</c:v>
                </c:pt>
                <c:pt idx="8">
                  <c:v>Soome</c:v>
                </c:pt>
                <c:pt idx="9">
                  <c:v>OECD kokku</c:v>
                </c:pt>
                <c:pt idx="10">
                  <c:v>Island</c:v>
                </c:pt>
                <c:pt idx="11">
                  <c:v>Hiina Rahvavabariik</c:v>
                </c:pt>
                <c:pt idx="12">
                  <c:v>Prantsusmaa</c:v>
                </c:pt>
                <c:pt idx="13">
                  <c:v>Holland</c:v>
                </c:pt>
                <c:pt idx="14">
                  <c:v>Norra</c:v>
                </c:pt>
                <c:pt idx="15">
                  <c:v>EL (27 riiki)</c:v>
                </c:pt>
                <c:pt idx="16">
                  <c:v>Sloveenia</c:v>
                </c:pt>
                <c:pt idx="17">
                  <c:v>Tšehhi</c:v>
                </c:pt>
                <c:pt idx="18">
                  <c:v>Suurbritannia</c:v>
                </c:pt>
                <c:pt idx="19">
                  <c:v>Eesti</c:v>
                </c:pt>
                <c:pt idx="20">
                  <c:v>Kanada</c:v>
                </c:pt>
                <c:pt idx="21">
                  <c:v>Ungari</c:v>
                </c:pt>
                <c:pt idx="22">
                  <c:v>Itaalia</c:v>
                </c:pt>
                <c:pt idx="23">
                  <c:v>Portugal</c:v>
                </c:pt>
                <c:pt idx="24">
                  <c:v>Poola</c:v>
                </c:pt>
                <c:pt idx="25">
                  <c:v>Kreeka</c:v>
                </c:pt>
                <c:pt idx="26">
                  <c:v>Hispaania</c:v>
                </c:pt>
                <c:pt idx="27">
                  <c:v>Iirimaa</c:v>
                </c:pt>
                <c:pt idx="28">
                  <c:v>Türgi</c:v>
                </c:pt>
                <c:pt idx="29">
                  <c:v>Leedu</c:v>
                </c:pt>
                <c:pt idx="30">
                  <c:v>Slovakkia</c:v>
                </c:pt>
                <c:pt idx="31">
                  <c:v>Läti</c:v>
                </c:pt>
                <c:pt idx="32">
                  <c:v>Rumeenia</c:v>
                </c:pt>
              </c:strCache>
            </c:strRef>
          </c:cat>
          <c:val>
            <c:numRef>
              <c:extLst>
                <c:ext xmlns:c15="http://schemas.microsoft.com/office/drawing/2012/chart" uri="{02D57815-91ED-43cb-92C2-25804820EDAC}">
                  <c15:fullRef>
                    <c15:sqref>'1.2vana'!$H$10:$H$47</c15:sqref>
                  </c15:fullRef>
                </c:ext>
              </c:extLst>
              <c:f>('1.2vana'!$H$10:$H$11,'1.2vana'!$H$13:$H$38,'1.2vana'!$H$40,'1.2vana'!$H$42:$H$45)</c:f>
              <c:numCache>
                <c:formatCode>General</c:formatCode>
                <c:ptCount val="33"/>
                <c:pt idx="0">
                  <c:v>0.5</c:v>
                </c:pt>
                <c:pt idx="1">
                  <c:v>0.84000000000000008</c:v>
                </c:pt>
                <c:pt idx="2">
                  <c:v>0.96000000000000008</c:v>
                </c:pt>
                <c:pt idx="3">
                  <c:v>0.63</c:v>
                </c:pt>
                <c:pt idx="4">
                  <c:v>0.95</c:v>
                </c:pt>
                <c:pt idx="5">
                  <c:v>0.99</c:v>
                </c:pt>
                <c:pt idx="6">
                  <c:v>1.08</c:v>
                </c:pt>
                <c:pt idx="7">
                  <c:v>0.84000000000000008</c:v>
                </c:pt>
                <c:pt idx="8">
                  <c:v>0.94</c:v>
                </c:pt>
                <c:pt idx="9">
                  <c:v>0.64999999999999991</c:v>
                </c:pt>
                <c:pt idx="10">
                  <c:v>0.73</c:v>
                </c:pt>
                <c:pt idx="11">
                  <c:v>0.53</c:v>
                </c:pt>
                <c:pt idx="12">
                  <c:v>0.72</c:v>
                </c:pt>
                <c:pt idx="13">
                  <c:v>0.7</c:v>
                </c:pt>
                <c:pt idx="14">
                  <c:v>1.01</c:v>
                </c:pt>
                <c:pt idx="15">
                  <c:v>0.7</c:v>
                </c:pt>
                <c:pt idx="16">
                  <c:v>0.52</c:v>
                </c:pt>
                <c:pt idx="17">
                  <c:v>0.74</c:v>
                </c:pt>
                <c:pt idx="18">
                  <c:v>0.53</c:v>
                </c:pt>
                <c:pt idx="19">
                  <c:v>0.74</c:v>
                </c:pt>
                <c:pt idx="20">
                  <c:v>0.74</c:v>
                </c:pt>
                <c:pt idx="21">
                  <c:v>0.36</c:v>
                </c:pt>
                <c:pt idx="22">
                  <c:v>0.51</c:v>
                </c:pt>
                <c:pt idx="23">
                  <c:v>0.6399999999999999</c:v>
                </c:pt>
                <c:pt idx="24">
                  <c:v>0.49</c:v>
                </c:pt>
                <c:pt idx="25">
                  <c:v>0.67999999999999994</c:v>
                </c:pt>
                <c:pt idx="26">
                  <c:v>0.54</c:v>
                </c:pt>
                <c:pt idx="27">
                  <c:v>0.32</c:v>
                </c:pt>
                <c:pt idx="28">
                  <c:v>0.38</c:v>
                </c:pt>
                <c:pt idx="29">
                  <c:v>0.56000000000000005</c:v>
                </c:pt>
                <c:pt idx="30">
                  <c:v>0.38</c:v>
                </c:pt>
                <c:pt idx="31">
                  <c:v>0.47</c:v>
                </c:pt>
                <c:pt idx="32">
                  <c:v>0.2</c:v>
                </c:pt>
              </c:numCache>
            </c:numRef>
          </c:val>
          <c:extLst>
            <c:ext xmlns:c16="http://schemas.microsoft.com/office/drawing/2014/chart" uri="{C3380CC4-5D6E-409C-BE32-E72D297353CC}">
              <c16:uniqueId val="{00000001-3341-4B51-BEBB-4A610F5898FF}"/>
            </c:ext>
          </c:extLst>
        </c:ser>
        <c:dLbls>
          <c:showLegendKey val="0"/>
          <c:showVal val="0"/>
          <c:showCatName val="0"/>
          <c:showSerName val="0"/>
          <c:showPercent val="0"/>
          <c:showBubbleSize val="0"/>
        </c:dLbls>
        <c:gapWidth val="150"/>
        <c:overlap val="100"/>
        <c:axId val="1650368879"/>
        <c:axId val="1740129215"/>
      </c:barChart>
      <c:lineChart>
        <c:grouping val="standard"/>
        <c:varyColors val="0"/>
        <c:ser>
          <c:idx val="2"/>
          <c:order val="2"/>
          <c:tx>
            <c:strRef>
              <c:f>'1.2vana'!$I$9</c:f>
              <c:strCache>
                <c:ptCount val="1"/>
                <c:pt idx="0">
                  <c:v>2020. aasta eesmärk</c:v>
                </c:pt>
              </c:strCache>
            </c:strRef>
          </c:tx>
          <c:spPr>
            <a:ln w="28575" cap="rnd">
              <a:noFill/>
              <a:round/>
            </a:ln>
            <a:effectLst/>
          </c:spPr>
          <c:marker>
            <c:symbol val="circle"/>
            <c:size val="5"/>
            <c:spPr>
              <a:solidFill>
                <a:schemeClr val="accent1">
                  <a:lumMod val="25000"/>
                </a:schemeClr>
              </a:solidFill>
              <a:ln w="9525">
                <a:solidFill>
                  <a:schemeClr val="accent1">
                    <a:lumMod val="25000"/>
                  </a:schemeClr>
                </a:solidFill>
              </a:ln>
              <a:effectLst/>
            </c:spPr>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41-4B51-BEBB-4A610F5898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'1.2vana'!$B$10:$B$47</c15:sqref>
                  </c15:fullRef>
                </c:ext>
              </c:extLst>
              <c:f>('1.2vana'!$B$10:$B$11,'1.2vana'!$B$13:$B$38,'1.2vana'!$B$40,'1.2vana'!$B$42:$B$45)</c:f>
              <c:strCache>
                <c:ptCount val="33"/>
                <c:pt idx="0">
                  <c:v>Iisrael</c:v>
                </c:pt>
                <c:pt idx="1">
                  <c:v>Korea</c:v>
                </c:pt>
                <c:pt idx="2">
                  <c:v>Rootsi</c:v>
                </c:pt>
                <c:pt idx="3">
                  <c:v>Jaapan</c:v>
                </c:pt>
                <c:pt idx="4">
                  <c:v>Austria</c:v>
                </c:pt>
                <c:pt idx="5">
                  <c:v>Saksamaa</c:v>
                </c:pt>
                <c:pt idx="6">
                  <c:v>Taani</c:v>
                </c:pt>
                <c:pt idx="7">
                  <c:v>Belgia</c:v>
                </c:pt>
                <c:pt idx="8">
                  <c:v>Soome</c:v>
                </c:pt>
                <c:pt idx="9">
                  <c:v>OECD kokku</c:v>
                </c:pt>
                <c:pt idx="10">
                  <c:v>Island</c:v>
                </c:pt>
                <c:pt idx="11">
                  <c:v>Hiina Rahvavabariik</c:v>
                </c:pt>
                <c:pt idx="12">
                  <c:v>Prantsusmaa</c:v>
                </c:pt>
                <c:pt idx="13">
                  <c:v>Holland</c:v>
                </c:pt>
                <c:pt idx="14">
                  <c:v>Norra</c:v>
                </c:pt>
                <c:pt idx="15">
                  <c:v>EL (27 riiki)</c:v>
                </c:pt>
                <c:pt idx="16">
                  <c:v>Sloveenia</c:v>
                </c:pt>
                <c:pt idx="17">
                  <c:v>Tšehhi</c:v>
                </c:pt>
                <c:pt idx="18">
                  <c:v>Suurbritannia</c:v>
                </c:pt>
                <c:pt idx="19">
                  <c:v>Eesti</c:v>
                </c:pt>
                <c:pt idx="20">
                  <c:v>Kanada</c:v>
                </c:pt>
                <c:pt idx="21">
                  <c:v>Ungari</c:v>
                </c:pt>
                <c:pt idx="22">
                  <c:v>Itaalia</c:v>
                </c:pt>
                <c:pt idx="23">
                  <c:v>Portugal</c:v>
                </c:pt>
                <c:pt idx="24">
                  <c:v>Poola</c:v>
                </c:pt>
                <c:pt idx="25">
                  <c:v>Kreeka</c:v>
                </c:pt>
                <c:pt idx="26">
                  <c:v>Hispaania</c:v>
                </c:pt>
                <c:pt idx="27">
                  <c:v>Iirimaa</c:v>
                </c:pt>
                <c:pt idx="28">
                  <c:v>Türgi</c:v>
                </c:pt>
                <c:pt idx="29">
                  <c:v>Leedu</c:v>
                </c:pt>
                <c:pt idx="30">
                  <c:v>Slovakkia</c:v>
                </c:pt>
                <c:pt idx="31">
                  <c:v>Läti</c:v>
                </c:pt>
                <c:pt idx="32">
                  <c:v>Rumeenia</c:v>
                </c:pt>
              </c:strCache>
            </c:strRef>
          </c:cat>
          <c:val>
            <c:numRef>
              <c:extLst>
                <c:ext xmlns:c15="http://schemas.microsoft.com/office/drawing/2012/chart" uri="{02D57815-91ED-43cb-92C2-25804820EDAC}">
                  <c15:fullRef>
                    <c15:sqref>'1.2vana'!$I$10:$I$47</c15:sqref>
                  </c15:fullRef>
                </c:ext>
              </c:extLst>
              <c:f>('1.2vana'!$I$10:$I$11,'1.2vana'!$I$13:$I$38,'1.2vana'!$I$40,'1.2vana'!$I$42:$I$45)</c:f>
              <c:numCache>
                <c:formatCode>General</c:formatCode>
                <c:ptCount val="33"/>
                <c:pt idx="2">
                  <c:v>4</c:v>
                </c:pt>
                <c:pt idx="4">
                  <c:v>3.76</c:v>
                </c:pt>
                <c:pt idx="5">
                  <c:v>3</c:v>
                </c:pt>
                <c:pt idx="6">
                  <c:v>3</c:v>
                </c:pt>
                <c:pt idx="7">
                  <c:v>3</c:v>
                </c:pt>
                <c:pt idx="8">
                  <c:v>4</c:v>
                </c:pt>
                <c:pt idx="12">
                  <c:v>3</c:v>
                </c:pt>
                <c:pt idx="13">
                  <c:v>2.5</c:v>
                </c:pt>
                <c:pt idx="16">
                  <c:v>3</c:v>
                </c:pt>
                <c:pt idx="18">
                  <c:v>3</c:v>
                </c:pt>
                <c:pt idx="19">
                  <c:v>3</c:v>
                </c:pt>
                <c:pt idx="21">
                  <c:v>#N/A</c:v>
                </c:pt>
                <c:pt idx="22">
                  <c:v>1.53</c:v>
                </c:pt>
                <c:pt idx="23">
                  <c:v>3</c:v>
                </c:pt>
                <c:pt idx="24">
                  <c:v>1.7</c:v>
                </c:pt>
                <c:pt idx="25">
                  <c:v>1.3</c:v>
                </c:pt>
                <c:pt idx="26">
                  <c:v>2</c:v>
                </c:pt>
                <c:pt idx="29">
                  <c:v>1.9</c:v>
                </c:pt>
                <c:pt idx="30">
                  <c:v>1.2</c:v>
                </c:pt>
                <c:pt idx="31">
                  <c:v>1.5</c:v>
                </c:pt>
                <c:pt idx="32">
                  <c:v>2</c:v>
                </c:pt>
              </c:numCache>
            </c:numRef>
          </c:val>
          <c:smooth val="0"/>
          <c:extLst>
            <c:ext xmlns:c16="http://schemas.microsoft.com/office/drawing/2014/chart" uri="{C3380CC4-5D6E-409C-BE32-E72D297353CC}">
              <c16:uniqueId val="{00000002-3341-4B51-BEBB-4A610F5898FF}"/>
            </c:ext>
          </c:extLst>
        </c:ser>
        <c:dLbls>
          <c:showLegendKey val="0"/>
          <c:showVal val="0"/>
          <c:showCatName val="0"/>
          <c:showSerName val="0"/>
          <c:showPercent val="0"/>
          <c:showBubbleSize val="0"/>
        </c:dLbls>
        <c:marker val="1"/>
        <c:smooth val="0"/>
        <c:axId val="1883785839"/>
        <c:axId val="1740143775"/>
      </c:lineChart>
      <c:catAx>
        <c:axId val="165036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crossAx val="1740129215"/>
        <c:crosses val="autoZero"/>
        <c:auto val="1"/>
        <c:lblAlgn val="ctr"/>
        <c:lblOffset val="100"/>
        <c:noMultiLvlLbl val="0"/>
      </c:catAx>
      <c:valAx>
        <c:axId val="1740129215"/>
        <c:scaling>
          <c:orientation val="minMax"/>
          <c:max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chemeClr val="tx1"/>
                    </a:solidFill>
                  </a:rPr>
                  <a:t>TA kulutuste osakaal SKP-st</a:t>
                </a:r>
                <a:r>
                  <a:rPr lang="et-EE" baseline="0">
                    <a:solidFill>
                      <a:schemeClr val="tx1"/>
                    </a:solidFill>
                  </a:rPr>
                  <a:t> (%)</a:t>
                </a:r>
                <a:endParaRPr lang="et-EE">
                  <a:solidFill>
                    <a:schemeClr val="tx1"/>
                  </a:solidFill>
                </a:endParaRPr>
              </a:p>
            </c:rich>
          </c:tx>
          <c:layout>
            <c:manualLayout>
              <c:xMode val="edge"/>
              <c:yMode val="edge"/>
              <c:x val="1.1166507936507936E-2"/>
              <c:y val="0.167484970335166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50368879"/>
        <c:crosses val="autoZero"/>
        <c:crossBetween val="between"/>
      </c:valAx>
      <c:valAx>
        <c:axId val="1740143775"/>
        <c:scaling>
          <c:orientation val="minMax"/>
          <c:max val="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t-EE"/>
          </a:p>
        </c:txPr>
        <c:crossAx val="1883785839"/>
        <c:crosses val="max"/>
        <c:crossBetween val="between"/>
      </c:valAx>
      <c:catAx>
        <c:axId val="1883785839"/>
        <c:scaling>
          <c:orientation val="minMax"/>
        </c:scaling>
        <c:delete val="1"/>
        <c:axPos val="b"/>
        <c:numFmt formatCode="General" sourceLinked="1"/>
        <c:majorTickMark val="out"/>
        <c:minorTickMark val="none"/>
        <c:tickLblPos val="nextTo"/>
        <c:crossAx val="1740143775"/>
        <c:crosses val="autoZero"/>
        <c:auto val="1"/>
        <c:lblAlgn val="ctr"/>
        <c:lblOffset val="100"/>
        <c:noMultiLvlLbl val="0"/>
      </c:catAx>
      <c:spPr>
        <a:noFill/>
        <a:ln>
          <a:noFill/>
        </a:ln>
        <a:effectLst/>
      </c:spPr>
    </c:plotArea>
    <c:legend>
      <c:legendPos val="b"/>
      <c:layout>
        <c:manualLayout>
          <c:xMode val="edge"/>
          <c:yMode val="edge"/>
          <c:x val="1.4172699744690957E-2"/>
          <c:y val="0.91636326523652079"/>
          <c:w val="0.96233491004809313"/>
          <c:h val="5.45458293745862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6222222222222E-2"/>
          <c:y val="8.4685344564487577E-2"/>
          <c:w val="0.78756365079365076"/>
          <c:h val="0.63267985202637067"/>
        </c:manualLayout>
      </c:layout>
      <c:areaChart>
        <c:grouping val="stacked"/>
        <c:varyColors val="0"/>
        <c:ser>
          <c:idx val="4"/>
          <c:order val="4"/>
          <c:tx>
            <c:strRef>
              <c:f>'2.6muuver'!$H$9</c:f>
              <c:strCache>
                <c:ptCount val="1"/>
                <c:pt idx="0">
                  <c:v>Avalikus sektoris töötavate teadlaste täistöökohti</c:v>
                </c:pt>
              </c:strCache>
            </c:strRef>
          </c:tx>
          <c:spPr>
            <a:solidFill>
              <a:schemeClr val="bg1">
                <a:lumMod val="75000"/>
              </a:schemeClr>
            </a:solidFill>
            <a:ln>
              <a:solidFill>
                <a:schemeClr val="bg1">
                  <a:lumMod val="85000"/>
                </a:schemeClr>
              </a:solidFill>
            </a:ln>
            <a:effectLst/>
          </c:spPr>
          <c:dLbls>
            <c:spPr>
              <a:solidFill>
                <a:schemeClr val="bg1">
                  <a:lumMod val="85000"/>
                </a:schemeClr>
              </a:solidFill>
              <a:ln>
                <a:noFill/>
              </a:ln>
              <a:effectLst/>
            </c:spPr>
            <c:txPr>
              <a:bodyPr rot="0" spcFirstLastPara="1" vertOverflow="ellipsis" vert="horz" wrap="square" lIns="38100" tIns="19050" rIns="38100" bIns="19050" anchor="ctr" anchorCtr="0">
                <a:spAutoFit/>
              </a:bodyPr>
              <a:lstStyle/>
              <a:p>
                <a:pPr>
                  <a:defRPr sz="800" b="0" i="1"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'2.6muuver'!$H$10:$H$30</c15:sqref>
                  </c15:fullRef>
                </c:ext>
              </c:extLst>
              <c:f>'2.6muuver'!$H$18:$H$30</c:f>
              <c:numCache>
                <c:formatCode>0</c:formatCode>
                <c:ptCount val="13"/>
                <c:pt idx="0">
                  <c:v>2656.8</c:v>
                </c:pt>
                <c:pt idx="1">
                  <c:v>2909.7000000000003</c:v>
                </c:pt>
                <c:pt idx="2">
                  <c:v>2727.2</c:v>
                </c:pt>
                <c:pt idx="3">
                  <c:v>2933.8</c:v>
                </c:pt>
                <c:pt idx="4">
                  <c:v>3080.4</c:v>
                </c:pt>
                <c:pt idx="5">
                  <c:v>2951.3</c:v>
                </c:pt>
                <c:pt idx="6">
                  <c:v>2976.4</c:v>
                </c:pt>
                <c:pt idx="7">
                  <c:v>2944.9</c:v>
                </c:pt>
                <c:pt idx="8">
                  <c:v>2931.4</c:v>
                </c:pt>
                <c:pt idx="9">
                  <c:v>3000.5</c:v>
                </c:pt>
                <c:pt idx="10">
                  <c:v>3206.7</c:v>
                </c:pt>
                <c:pt idx="11">
                  <c:v>2962.7999999999997</c:v>
                </c:pt>
                <c:pt idx="12">
                  <c:v>2905.3</c:v>
                </c:pt>
              </c:numCache>
            </c:numRef>
          </c:val>
          <c:extLst>
            <c:ext xmlns:c16="http://schemas.microsoft.com/office/drawing/2014/chart" uri="{C3380CC4-5D6E-409C-BE32-E72D297353CC}">
              <c16:uniqueId val="{00000004-4599-4425-BFA4-082B95454FD4}"/>
            </c:ext>
          </c:extLst>
        </c:ser>
        <c:ser>
          <c:idx val="5"/>
          <c:order val="5"/>
          <c:tx>
            <c:strRef>
              <c:f>'2.6muuver'!$I$9</c:f>
              <c:strCache>
                <c:ptCount val="1"/>
                <c:pt idx="0">
                  <c:v>Erasektoris töötavate teadlaste täistöökohti</c:v>
                </c:pt>
              </c:strCache>
            </c:strRef>
          </c:tx>
          <c:spPr>
            <a:solidFill>
              <a:schemeClr val="accent1">
                <a:lumMod val="75000"/>
              </a:schemeClr>
            </a:solidFill>
            <a:ln>
              <a:noFill/>
            </a:ln>
            <a:effectLst/>
          </c:spPr>
          <c:dLbls>
            <c:dLbl>
              <c:idx val="12"/>
              <c:delete val="1"/>
              <c:extLst>
                <c:ext xmlns:c15="http://schemas.microsoft.com/office/drawing/2012/chart" uri="{CE6537A1-D6FC-4f65-9D91-7224C49458BB}"/>
                <c:ext xmlns:c16="http://schemas.microsoft.com/office/drawing/2014/chart" uri="{C3380CC4-5D6E-409C-BE32-E72D297353CC}">
                  <c16:uniqueId val="{00000002-B58D-48F3-A9EF-94C885672C65}"/>
                </c:ext>
              </c:extLst>
            </c:dLbl>
            <c:spPr>
              <a:solidFill>
                <a:schemeClr val="accent1">
                  <a:lumMod val="90000"/>
                </a:schemeClr>
              </a:solid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'2.6muuver'!$I$10:$I$30</c15:sqref>
                  </c15:fullRef>
                </c:ext>
              </c:extLst>
              <c:f>'2.6muuver'!$I$18:$I$30</c:f>
              <c:numCache>
                <c:formatCode>0</c:formatCode>
                <c:ptCount val="13"/>
                <c:pt idx="0">
                  <c:v>1321.9</c:v>
                </c:pt>
                <c:pt idx="1">
                  <c:v>1404.5</c:v>
                </c:pt>
                <c:pt idx="2">
                  <c:v>1350.3</c:v>
                </c:pt>
                <c:pt idx="3">
                  <c:v>1577.9</c:v>
                </c:pt>
                <c:pt idx="4">
                  <c:v>1501.2</c:v>
                </c:pt>
                <c:pt idx="5">
                  <c:v>1456</c:v>
                </c:pt>
                <c:pt idx="6">
                  <c:v>1347.6</c:v>
                </c:pt>
                <c:pt idx="7">
                  <c:v>1242.0999999999999</c:v>
                </c:pt>
                <c:pt idx="8">
                  <c:v>1406.7</c:v>
                </c:pt>
                <c:pt idx="9">
                  <c:v>1673</c:v>
                </c:pt>
                <c:pt idx="10">
                  <c:v>1761.1000000000001</c:v>
                </c:pt>
                <c:pt idx="11">
                  <c:v>2029.5</c:v>
                </c:pt>
                <c:pt idx="12">
                  <c:v>0</c:v>
                </c:pt>
              </c:numCache>
            </c:numRef>
          </c:val>
          <c:extLst>
            <c:ext xmlns:c16="http://schemas.microsoft.com/office/drawing/2014/chart" uri="{C3380CC4-5D6E-409C-BE32-E72D297353CC}">
              <c16:uniqueId val="{00000005-4599-4425-BFA4-082B95454FD4}"/>
            </c:ext>
          </c:extLst>
        </c:ser>
        <c:dLbls>
          <c:showLegendKey val="0"/>
          <c:showVal val="0"/>
          <c:showCatName val="0"/>
          <c:showSerName val="0"/>
          <c:showPercent val="0"/>
          <c:showBubbleSize val="0"/>
        </c:dLbls>
        <c:axId val="1842411791"/>
        <c:axId val="185950496"/>
      </c:areaChart>
      <c:lineChart>
        <c:grouping val="standard"/>
        <c:varyColors val="0"/>
        <c:ser>
          <c:idx val="0"/>
          <c:order val="0"/>
          <c:tx>
            <c:strRef>
              <c:f>'2.6muuver'!$D$9</c:f>
              <c:strCache>
                <c:ptCount val="1"/>
                <c:pt idx="0">
                  <c:v>Teadlasi (täistöökohti) tuhande elaniku kohta (avalik ja erasektor kokku)</c:v>
                </c:pt>
              </c:strCache>
            </c:strRef>
          </c:tx>
          <c:spPr>
            <a:ln w="28575" cap="rnd">
              <a:noFill/>
              <a:round/>
            </a:ln>
            <a:effectLst/>
          </c:spPr>
          <c:marker>
            <c:symbol val="circle"/>
            <c:size val="5"/>
            <c:spPr>
              <a:noFill/>
              <a:ln w="9525">
                <a:noFill/>
              </a:ln>
              <a:effectLst/>
            </c:spPr>
          </c:marker>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'2.6muuver'!$D$10:$D$30</c15:sqref>
                  </c15:fullRef>
                </c:ext>
              </c:extLst>
              <c:f>'2.6muuver'!$D$18:$D$30</c:f>
              <c:numCache>
                <c:formatCode>0.00</c:formatCode>
                <c:ptCount val="13"/>
                <c:pt idx="0">
                  <c:v>2.9726397896058097</c:v>
                </c:pt>
                <c:pt idx="1">
                  <c:v>3.2298201745848742</c:v>
                </c:pt>
                <c:pt idx="2">
                  <c:v>3.0582243922927494</c:v>
                </c:pt>
                <c:pt idx="3">
                  <c:v>3.3931230540138078</c:v>
                </c:pt>
                <c:pt idx="4">
                  <c:v>3.4572451153282819</c:v>
                </c:pt>
                <c:pt idx="5">
                  <c:v>3.3384235714383106</c:v>
                </c:pt>
                <c:pt idx="6">
                  <c:v>3.2860902601345625</c:v>
                </c:pt>
                <c:pt idx="7">
                  <c:v>3.1889076968881516</c:v>
                </c:pt>
                <c:pt idx="8">
                  <c:v>3.2965688509541442</c:v>
                </c:pt>
                <c:pt idx="9">
                  <c:v>3.5522770373241821</c:v>
                </c:pt>
                <c:pt idx="10">
                  <c:v>3.7661100131677396</c:v>
                </c:pt>
                <c:pt idx="11">
                  <c:v>3.7682855029362483</c:v>
                </c:pt>
                <c:pt idx="12">
                  <c:v>0</c:v>
                </c:pt>
              </c:numCache>
            </c:numRef>
          </c:val>
          <c:smooth val="0"/>
          <c:extLst>
            <c:ext xmlns:c16="http://schemas.microsoft.com/office/drawing/2014/chart" uri="{C3380CC4-5D6E-409C-BE32-E72D297353CC}">
              <c16:uniqueId val="{00000000-4599-4425-BFA4-082B95454FD4}"/>
            </c:ext>
          </c:extLst>
        </c:ser>
        <c:ser>
          <c:idx val="2"/>
          <c:order val="2"/>
          <c:tx>
            <c:strRef>
              <c:f>'2.6muuver'!$F$9</c:f>
              <c:strCache>
                <c:ptCount val="1"/>
                <c:pt idx="0">
                  <c:v>Erasektoris töötavaid teadlasi (täistöökohti) tuhande elaniku kohta</c:v>
                </c:pt>
              </c:strCache>
            </c:strRef>
          </c:tx>
          <c:spPr>
            <a:ln w="28575" cap="rnd">
              <a:solidFill>
                <a:schemeClr val="accent1">
                  <a:lumMod val="75000"/>
                </a:schemeClr>
              </a:solidFill>
              <a:round/>
            </a:ln>
            <a:effectLst/>
          </c:spPr>
          <c:marker>
            <c:symbol val="circle"/>
            <c:size val="5"/>
            <c:spPr>
              <a:solidFill>
                <a:schemeClr val="accent1">
                  <a:lumMod val="75000"/>
                </a:schemeClr>
              </a:solidFill>
              <a:ln w="9525">
                <a:solidFill>
                  <a:schemeClr val="accent1">
                    <a:lumMod val="75000"/>
                  </a:schemeClr>
                </a:solidFill>
              </a:ln>
              <a:effectLst/>
            </c:spPr>
          </c:marker>
          <c:dPt>
            <c:idx val="12"/>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9-4599-4425-BFA4-082B95454FD4}"/>
              </c:ext>
            </c:extLst>
          </c:dPt>
          <c:dLbls>
            <c:dLbl>
              <c:idx val="12"/>
              <c:delete val="1"/>
              <c:extLst>
                <c:ext xmlns:c15="http://schemas.microsoft.com/office/drawing/2012/chart" uri="{CE6537A1-D6FC-4f65-9D91-7224C49458BB}"/>
                <c:ext xmlns:c16="http://schemas.microsoft.com/office/drawing/2014/chart" uri="{C3380CC4-5D6E-409C-BE32-E72D297353CC}">
                  <c16:uniqueId val="{00000009-4599-4425-BFA4-082B95454F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'2.6muuver'!$F$10:$F$30</c15:sqref>
                  </c15:fullRef>
                </c:ext>
              </c:extLst>
              <c:f>'2.6muuver'!$F$18:$F$30</c:f>
              <c:numCache>
                <c:formatCode>0.00</c:formatCode>
                <c:ptCount val="13"/>
                <c:pt idx="0">
                  <c:v>0.98764232987657274</c:v>
                </c:pt>
                <c:pt idx="1">
                  <c:v>1.051477083863626</c:v>
                </c:pt>
                <c:pt idx="2">
                  <c:v>1.0127579146322256</c:v>
                </c:pt>
                <c:pt idx="3">
                  <c:v>1.1866943429147301</c:v>
                </c:pt>
                <c:pt idx="4">
                  <c:v>1.1327956100774439</c:v>
                </c:pt>
                <c:pt idx="5">
                  <c:v>1.1028849227450321</c:v>
                </c:pt>
                <c:pt idx="6">
                  <c:v>1.0241530180062759</c:v>
                </c:pt>
                <c:pt idx="7">
                  <c:v>0.94588245685772399</c:v>
                </c:pt>
                <c:pt idx="8">
                  <c:v>1.0689664605788698</c:v>
                </c:pt>
                <c:pt idx="9">
                  <c:v>1.2716292892785612</c:v>
                </c:pt>
                <c:pt idx="10">
                  <c:v>1.3349677401747966</c:v>
                </c:pt>
                <c:pt idx="11">
                  <c:v>1.5319062212225059</c:v>
                </c:pt>
                <c:pt idx="12">
                  <c:v>6.6657185062108285E-2</c:v>
                </c:pt>
              </c:numCache>
            </c:numRef>
          </c:val>
          <c:smooth val="0"/>
          <c:extLst>
            <c:ext xmlns:c16="http://schemas.microsoft.com/office/drawing/2014/chart" uri="{C3380CC4-5D6E-409C-BE32-E72D297353CC}">
              <c16:uniqueId val="{00000002-4599-4425-BFA4-082B95454FD4}"/>
            </c:ext>
          </c:extLst>
        </c:ser>
        <c:ser>
          <c:idx val="1"/>
          <c:order val="1"/>
          <c:tx>
            <c:strRef>
              <c:f>'2.6muuver'!$E$9</c:f>
              <c:strCache>
                <c:ptCount val="1"/>
                <c:pt idx="0">
                  <c:v>Avalikus sektoris töötavaid teadlasi (täistöökohti) tuhande elaniku kohta</c:v>
                </c:pt>
              </c:strCache>
            </c:strRef>
          </c:tx>
          <c:spPr>
            <a:ln w="28575"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'2.6muuver'!$E$10:$E$30</c15:sqref>
                  </c15:fullRef>
                </c:ext>
              </c:extLst>
              <c:f>'2.6muuver'!$E$18:$E$30</c:f>
              <c:numCache>
                <c:formatCode>0.00</c:formatCode>
                <c:ptCount val="13"/>
                <c:pt idx="0">
                  <c:v>1.984997459729237</c:v>
                </c:pt>
                <c:pt idx="1">
                  <c:v>2.1783430907212482</c:v>
                </c:pt>
                <c:pt idx="2">
                  <c:v>2.0454664776605238</c:v>
                </c:pt>
                <c:pt idx="3">
                  <c:v>2.2064287110990781</c:v>
                </c:pt>
                <c:pt idx="4">
                  <c:v>2.3243740459109716</c:v>
                </c:pt>
                <c:pt idx="5">
                  <c:v>2.2354629011024305</c:v>
                </c:pt>
                <c:pt idx="6">
                  <c:v>2.2620132404228852</c:v>
                </c:pt>
                <c:pt idx="7">
                  <c:v>2.2424922198084021</c:v>
                </c:pt>
                <c:pt idx="8">
                  <c:v>2.2276023903752744</c:v>
                </c:pt>
                <c:pt idx="9">
                  <c:v>2.2807237569690679</c:v>
                </c:pt>
                <c:pt idx="10">
                  <c:v>2.4311422729929428</c:v>
                </c:pt>
                <c:pt idx="11">
                  <c:v>2.2386663848673782</c:v>
                </c:pt>
                <c:pt idx="12">
                  <c:v>2.1862322586762328</c:v>
                </c:pt>
              </c:numCache>
            </c:numRef>
          </c:val>
          <c:smooth val="0"/>
          <c:extLst>
            <c:ext xmlns:c16="http://schemas.microsoft.com/office/drawing/2014/chart" uri="{C3380CC4-5D6E-409C-BE32-E72D297353CC}">
              <c16:uniqueId val="{00000001-4599-4425-BFA4-082B95454FD4}"/>
            </c:ext>
          </c:extLst>
        </c:ser>
        <c:ser>
          <c:idx val="8"/>
          <c:order val="8"/>
          <c:tx>
            <c:strRef>
              <c:f>'2.6muuver'!$M$9</c:f>
              <c:strCache>
                <c:ptCount val="1"/>
                <c:pt idx="0">
                  <c:v>Teadlaste arv tuhande tuhande elaniku kohta 2018 (inimesi)</c:v>
                </c:pt>
              </c:strCache>
            </c:strRef>
          </c:tx>
          <c:spPr>
            <a:ln w="28575" cap="rnd">
              <a:solidFill>
                <a:schemeClr val="bg2">
                  <a:lumMod val="50000"/>
                </a:schemeClr>
              </a:solidFill>
              <a:round/>
            </a:ln>
            <a:effectLst/>
          </c:spPr>
          <c:marker>
            <c:symbol val="circle"/>
            <c:size val="5"/>
            <c:spPr>
              <a:solidFill>
                <a:schemeClr val="bg2">
                  <a:lumMod val="50000"/>
                </a:schemeClr>
              </a:solidFill>
              <a:ln w="3175">
                <a:solidFill>
                  <a:schemeClr val="bg2">
                    <a:lumMod val="50000"/>
                  </a:schemeClr>
                </a:solid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'2.6muuver'!$C$10:$C$30</c15:sqref>
                  </c15:fullRef>
                </c:ext>
              </c:extLst>
              <c:f>'2.6muuver'!$C$18:$C$30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'2.6muuver'!$M$10:$M$30</c15:sqref>
                  </c15:fullRef>
                </c:ext>
              </c:extLst>
              <c:f>'2.6muuver'!$M$18:$M$30</c:f>
              <c:numCache>
                <c:formatCode>General</c:formatCode>
                <c:ptCount val="13"/>
                <c:pt idx="0" formatCode="0.00">
                  <c:v>5.5798457737515905</c:v>
                </c:pt>
                <c:pt idx="1" formatCode="0.00">
                  <c:v>5.6183904597614944</c:v>
                </c:pt>
                <c:pt idx="2" formatCode="0.00">
                  <c:v>5.750169211100248</c:v>
                </c:pt>
                <c:pt idx="3" formatCode="0.00">
                  <c:v>5.760639903410806</c:v>
                </c:pt>
                <c:pt idx="4" formatCode="0.00">
                  <c:v>5.6923193455537042</c:v>
                </c:pt>
                <c:pt idx="5" formatCode="0.00">
                  <c:v>5.8679130566955466</c:v>
                </c:pt>
                <c:pt idx="6" formatCode="0.00">
                  <c:v>5.4679052767836751</c:v>
                </c:pt>
                <c:pt idx="7" formatCode="0.00">
                  <c:v>5.2017630519036393</c:v>
                </c:pt>
                <c:pt idx="8" formatCode="0.00">
                  <c:v>5.5822438431134085</c:v>
                </c:pt>
                <c:pt idx="9" formatCode="0.00">
                  <c:v>5.5196725039799865</c:v>
                </c:pt>
                <c:pt idx="10" formatCode="0.00">
                  <c:v>5.83786231884058</c:v>
                </c:pt>
              </c:numCache>
            </c:numRef>
          </c:val>
          <c:smooth val="0"/>
          <c:extLst>
            <c:ext xmlns:c16="http://schemas.microsoft.com/office/drawing/2014/chart" uri="{C3380CC4-5D6E-409C-BE32-E72D297353CC}">
              <c16:uniqueId val="{00000008-4599-4425-BFA4-082B95454FD4}"/>
            </c:ext>
          </c:extLst>
        </c:ser>
        <c:ser>
          <c:idx val="9"/>
          <c:order val="9"/>
          <c:tx>
            <c:strRef>
              <c:f>'2.6muuver'!$L$9</c:f>
              <c:strCache>
                <c:ptCount val="1"/>
                <c:pt idx="0">
                  <c:v>Teadlaste täistöökohti tuhande elaniku kohta (avalik ja erasektor koos)</c:v>
                </c:pt>
              </c:strCache>
            </c:strRef>
          </c:tx>
          <c:spPr>
            <a:ln w="25400" cap="rnd">
              <a:solidFill>
                <a:schemeClr val="bg2">
                  <a:lumMod val="50000"/>
                </a:schemeClr>
              </a:solidFill>
              <a:prstDash val="sysDash"/>
              <a:round/>
            </a:ln>
            <a:effectLst/>
          </c:spPr>
          <c:marker>
            <c:symbol val="x"/>
            <c:size val="4"/>
            <c:spPr>
              <a:solidFill>
                <a:schemeClr val="bg2">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'2.6muuver'!$L$10:$L$29</c15:sqref>
                  </c15:fullRef>
                </c:ext>
              </c:extLst>
              <c:f>'2.6muuver'!$L$18:$L$29</c:f>
              <c:numCache>
                <c:formatCode>General</c:formatCode>
                <c:ptCount val="12"/>
                <c:pt idx="0" formatCode="0.00">
                  <c:v>2.9726397896058097</c:v>
                </c:pt>
                <c:pt idx="1" formatCode="0.00">
                  <c:v>3.2298201745848742</c:v>
                </c:pt>
                <c:pt idx="2" formatCode="0.00">
                  <c:v>3.0582243922927494</c:v>
                </c:pt>
                <c:pt idx="3" formatCode="0.00">
                  <c:v>3.3931230540138082</c:v>
                </c:pt>
                <c:pt idx="4" formatCode="0.00">
                  <c:v>3.4572451153282819</c:v>
                </c:pt>
                <c:pt idx="5" formatCode="0.00">
                  <c:v>3.3384235714383106</c:v>
                </c:pt>
                <c:pt idx="6" formatCode="0.00">
                  <c:v>3.2861662584291613</c:v>
                </c:pt>
                <c:pt idx="7" formatCode="0.00">
                  <c:v>3.1882223851741185</c:v>
                </c:pt>
                <c:pt idx="8" formatCode="0.00">
                  <c:v>3.2965688509541442</c:v>
                </c:pt>
                <c:pt idx="9" formatCode="0.00">
                  <c:v>3.5522770373241821</c:v>
                </c:pt>
                <c:pt idx="10" formatCode="0.00">
                  <c:v>3.7659583984329101</c:v>
                </c:pt>
                <c:pt idx="11" formatCode="0.00">
                  <c:v>3.7682855029362479</c:v>
                </c:pt>
              </c:numCache>
            </c:numRef>
          </c:val>
          <c:smooth val="0"/>
          <c:extLst>
            <c:ext xmlns:c16="http://schemas.microsoft.com/office/drawing/2014/chart" uri="{C3380CC4-5D6E-409C-BE32-E72D297353CC}">
              <c16:uniqueId val="{0000000B-4599-4425-BFA4-082B95454FD4}"/>
            </c:ext>
          </c:extLst>
        </c:ser>
        <c:dLbls>
          <c:showLegendKey val="0"/>
          <c:showVal val="0"/>
          <c:showCatName val="0"/>
          <c:showSerName val="0"/>
          <c:showPercent val="0"/>
          <c:showBubbleSize val="0"/>
        </c:dLbls>
        <c:marker val="1"/>
        <c:smooth val="0"/>
        <c:axId val="1186796543"/>
        <c:axId val="1922326719"/>
        <c:extLst>
          <c:ext xmlns:c15="http://schemas.microsoft.com/office/drawing/2012/chart" uri="{02D57815-91ED-43cb-92C2-25804820EDAC}">
            <c15:filteredLineSeries>
              <c15:ser>
                <c:idx val="3"/>
                <c:order val="3"/>
                <c:tx>
                  <c:strRef>
                    <c:extLst>
                      <c:ext uri="{02D57815-91ED-43cb-92C2-25804820EDAC}">
                        <c15:formulaRef>
                          <c15:sqref>'2.6muuver'!$G$9</c15:sqref>
                        </c15:formulaRef>
                      </c:ext>
                    </c:extLst>
                    <c:strCache>
                      <c:ptCount val="1"/>
                      <c:pt idx="0">
                        <c:v>Teadlaste täistöökohti kokku</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uri="{02D57815-91ED-43cb-92C2-25804820EDAC}">
                        <c15:fullRef>
                          <c15:sqref>'2.6muuver'!$C$10:$C$30</c15:sqref>
                        </c15:fullRef>
                        <c15:formulaRef>
                          <c15:sqref>'2.6muuver'!$C$18:$C$30</c15:sqref>
                        </c15:formulaRef>
                      </c:ext>
                    </c:extLst>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uri="{02D57815-91ED-43cb-92C2-25804820EDAC}">
                        <c15:fullRef>
                          <c15:sqref>'2.6muuver'!$G$10:$G$30</c15:sqref>
                        </c15:fullRef>
                        <c15:formulaRef>
                          <c15:sqref>'2.6muuver'!$G$18:$G$30</c15:sqref>
                        </c15:formulaRef>
                      </c:ext>
                    </c:extLst>
                    <c:numCache>
                      <c:formatCode>General</c:formatCode>
                      <c:ptCount val="13"/>
                      <c:pt idx="0">
                        <c:v>3978.7000000000003</c:v>
                      </c:pt>
                      <c:pt idx="1">
                        <c:v>4314.2000000000007</c:v>
                      </c:pt>
                      <c:pt idx="2">
                        <c:v>4077.5</c:v>
                      </c:pt>
                      <c:pt idx="3">
                        <c:v>4511.7000000000007</c:v>
                      </c:pt>
                      <c:pt idx="4">
                        <c:v>4581.6000000000004</c:v>
                      </c:pt>
                      <c:pt idx="5">
                        <c:v>4407.3</c:v>
                      </c:pt>
                      <c:pt idx="6">
                        <c:v>4324</c:v>
                      </c:pt>
                      <c:pt idx="7">
                        <c:v>4187</c:v>
                      </c:pt>
                      <c:pt idx="8">
                        <c:v>4338.1000000000004</c:v>
                      </c:pt>
                      <c:pt idx="9">
                        <c:v>4673.5</c:v>
                      </c:pt>
                      <c:pt idx="10">
                        <c:v>4967.8</c:v>
                      </c:pt>
                      <c:pt idx="11">
                        <c:v>4992.2999999999993</c:v>
                      </c:pt>
                      <c:pt idx="12">
                        <c:v>0</c:v>
                      </c:pt>
                    </c:numCache>
                  </c:numRef>
                </c:val>
                <c:smooth val="0"/>
                <c:extLst>
                  <c:ext xmlns:c16="http://schemas.microsoft.com/office/drawing/2014/chart" uri="{C3380CC4-5D6E-409C-BE32-E72D297353CC}">
                    <c16:uniqueId val="{00000003-4599-4425-BFA4-082B95454FD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'2.6muuver'!$J$9</c15:sqref>
                        </c15:formulaRef>
                      </c:ext>
                    </c:extLst>
                    <c:strCache>
                      <c:ptCount val="1"/>
                      <c:pt idx="0">
                        <c:v>Avaliku sektori teadlaste täistöökohti tuhande elaniku kohta</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'2.6muuver'!$C$10:$C$30</c15:sqref>
                        </c15:fullRef>
                        <c15:formulaRef>
                          <c15:sqref>'2.6muuver'!$C$18:$C$30</c15:sqref>
                        </c15:formulaRef>
                      </c:ext>
                    </c:extLst>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'2.6muuver'!$J$10:$J$30</c15:sqref>
                        </c15:fullRef>
                        <c15:formulaRef>
                          <c15:sqref>'2.6muuver'!$J$18:$J$30</c15:sqref>
                        </c15:formulaRef>
                      </c:ext>
                    </c:extLst>
                    <c:numCache>
                      <c:formatCode>General</c:formatCode>
                      <c:ptCount val="13"/>
                      <c:pt idx="0" formatCode="0.00">
                        <c:v>1.984997459729237</c:v>
                      </c:pt>
                      <c:pt idx="1" formatCode="0.00">
                        <c:v>2.1783430907212482</c:v>
                      </c:pt>
                      <c:pt idx="2" formatCode="0.00">
                        <c:v>2.0454664776605238</c:v>
                      </c:pt>
                      <c:pt idx="3" formatCode="0.00">
                        <c:v>2.2064287110990781</c:v>
                      </c:pt>
                      <c:pt idx="4" formatCode="0.00">
                        <c:v>2.324449505250838</c:v>
                      </c:pt>
                      <c:pt idx="5" formatCode="0.00">
                        <c:v>2.2355386486932787</c:v>
                      </c:pt>
                      <c:pt idx="6" formatCode="0.00">
                        <c:v>2.2620132404228852</c:v>
                      </c:pt>
                      <c:pt idx="7" formatCode="0.00">
                        <c:v>2.2424160740623984</c:v>
                      </c:pt>
                      <c:pt idx="8" formatCode="0.00">
                        <c:v>2.2276023903752744</c:v>
                      </c:pt>
                      <c:pt idx="9" formatCode="0.00">
                        <c:v>2.2806477480456206</c:v>
                      </c:pt>
                      <c:pt idx="10" formatCode="0.00">
                        <c:v>2.4309148508906984</c:v>
                      </c:pt>
                      <c:pt idx="11" formatCode="0.00">
                        <c:v>2.236379281713742</c:v>
                      </c:pt>
                      <c:pt idx="12" formatCode="0.00">
                        <c:v>2.1862623590081642</c:v>
                      </c:pt>
                    </c:numCache>
                  </c:numRef>
                </c:val>
                <c:smooth val="0"/>
                <c:extLst xmlns:c15="http://schemas.microsoft.com/office/drawing/2012/chart">
                  <c:ext xmlns:c16="http://schemas.microsoft.com/office/drawing/2014/chart" uri="{C3380CC4-5D6E-409C-BE32-E72D297353CC}">
                    <c16:uniqueId val="{00000006-4599-4425-BFA4-082B95454FD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'2.6muuver'!$K$9</c15:sqref>
                        </c15:formulaRef>
                      </c:ext>
                    </c:extLst>
                    <c:strCache>
                      <c:ptCount val="1"/>
                      <c:pt idx="0">
                        <c:v>Erasektori teadlaste täistöökohti tuhande elaniku kohta</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'2.6muuver'!$C$10:$C$30</c15:sqref>
                        </c15:fullRef>
                        <c15:formulaRef>
                          <c15:sqref>'2.6muuver'!$C$18:$C$30</c15:sqref>
                        </c15:formulaRef>
                      </c:ext>
                    </c:extLst>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extLst>
                      <c:ext xmlns:c15="http://schemas.microsoft.com/office/drawing/2012/chart" uri="{02D57815-91ED-43cb-92C2-25804820EDAC}">
                        <c15:fullRef>
                          <c15:sqref>'2.6muuver'!$K$10:$K$30</c15:sqref>
                        </c15:fullRef>
                        <c15:formulaRef>
                          <c15:sqref>'2.6muuver'!$K$18:$K$30</c15:sqref>
                        </c15:formulaRef>
                      </c:ext>
                    </c:extLst>
                    <c:numCache>
                      <c:formatCode>General</c:formatCode>
                      <c:ptCount val="13"/>
                      <c:pt idx="0" formatCode="0.00">
                        <c:v>0.98764232987657274</c:v>
                      </c:pt>
                      <c:pt idx="1" formatCode="0.00">
                        <c:v>1.051477083863626</c:v>
                      </c:pt>
                      <c:pt idx="2" formatCode="0.00">
                        <c:v>1.0127579146322256</c:v>
                      </c:pt>
                      <c:pt idx="3" formatCode="0.00">
                        <c:v>1.1866943429147301</c:v>
                      </c:pt>
                      <c:pt idx="4" formatCode="0.00">
                        <c:v>1.1327956100774439</c:v>
                      </c:pt>
                      <c:pt idx="5" formatCode="0.00">
                        <c:v>1.1028849227450321</c:v>
                      </c:pt>
                      <c:pt idx="6" formatCode="0.00">
                        <c:v>1.0241530180062759</c:v>
                      </c:pt>
                      <c:pt idx="7" formatCode="0.00">
                        <c:v>0.9458063111117202</c:v>
                      </c:pt>
                      <c:pt idx="8" formatCode="0.00">
                        <c:v>1.0689664605788698</c:v>
                      </c:pt>
                      <c:pt idx="9" formatCode="0.00">
                        <c:v>1.2716292892785612</c:v>
                      </c:pt>
                      <c:pt idx="10" formatCode="0.00">
                        <c:v>1.3350435475422116</c:v>
                      </c:pt>
                      <c:pt idx="11" formatCode="0.00">
                        <c:v>1.5319062212225059</c:v>
                      </c:pt>
                    </c:numCache>
                  </c:numRef>
                </c:val>
                <c:smooth val="0"/>
                <c:extLst xmlns:c15="http://schemas.microsoft.com/office/drawing/2012/chart">
                  <c:ext xmlns:c16="http://schemas.microsoft.com/office/drawing/2014/chart" uri="{C3380CC4-5D6E-409C-BE32-E72D297353CC}">
                    <c16:uniqueId val="{00000007-4599-4425-BFA4-082B95454FD4}"/>
                  </c:ext>
                </c:extLst>
              </c15:ser>
            </c15:filteredLineSeries>
          </c:ext>
        </c:extLst>
      </c:lineChart>
      <c:catAx>
        <c:axId val="1186796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922326719"/>
        <c:crosses val="autoZero"/>
        <c:auto val="1"/>
        <c:lblAlgn val="ctr"/>
        <c:lblOffset val="100"/>
        <c:noMultiLvlLbl val="0"/>
      </c:catAx>
      <c:valAx>
        <c:axId val="1922326719"/>
        <c:scaling>
          <c:orientation val="minMax"/>
          <c:max val="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Teadlasi  tuhande</a:t>
                </a:r>
                <a:r>
                  <a:rPr lang="et-EE" baseline="0"/>
                  <a:t> </a:t>
                </a:r>
                <a:r>
                  <a:rPr lang="et-EE"/>
                  <a:t>elaniku kohta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86796543"/>
        <c:crosses val="autoZero"/>
        <c:crossBetween val="between"/>
      </c:valAx>
      <c:valAx>
        <c:axId val="185950496"/>
        <c:scaling>
          <c:orientation val="minMax"/>
          <c:max val="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842411791"/>
        <c:crosses val="max"/>
        <c:crossBetween val="between"/>
      </c:valAx>
      <c:catAx>
        <c:axId val="1842411791"/>
        <c:scaling>
          <c:orientation val="minMax"/>
        </c:scaling>
        <c:delete val="1"/>
        <c:axPos val="b"/>
        <c:minorGridlines>
          <c:spPr>
            <a:ln w="9525" cap="flat" cmpd="sng" algn="ctr">
              <a:solidFill>
                <a:schemeClr val="bg2">
                  <a:lumMod val="90000"/>
                </a:schemeClr>
              </a:solidFill>
              <a:round/>
            </a:ln>
            <a:effectLst/>
          </c:spPr>
        </c:minorGridlines>
        <c:numFmt formatCode="General" sourceLinked="1"/>
        <c:majorTickMark val="out"/>
        <c:minorTickMark val="none"/>
        <c:tickLblPos val="nextTo"/>
        <c:crossAx val="185950496"/>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3.0047619047619085E-4"/>
          <c:y val="0.78406348043703844"/>
          <c:w val="0.99190857142857147"/>
          <c:h val="0.1944630566859962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24561125734751E-2"/>
          <c:y val="2.8812957220978201E-2"/>
          <c:w val="0.81851746590931584"/>
          <c:h val="0.72510546969764467"/>
        </c:manualLayout>
      </c:layout>
      <c:barChart>
        <c:barDir val="col"/>
        <c:grouping val="stacked"/>
        <c:varyColors val="0"/>
        <c:ser>
          <c:idx val="1"/>
          <c:order val="1"/>
          <c:tx>
            <c:strRef>
              <c:f>'2.7vana'!$C$5</c:f>
              <c:strCache>
                <c:ptCount val="1"/>
                <c:pt idx="0">
                  <c:v>Avalikus sektoris töötavate teadlaste täistöökohti</c:v>
                </c:pt>
              </c:strCache>
            </c:strRef>
          </c:tx>
          <c:spPr>
            <a:solidFill>
              <a:schemeClr val="accent1">
                <a:lumMod val="75000"/>
              </a:schemeClr>
            </a:solidFill>
            <a:ln>
              <a:noFill/>
            </a:ln>
            <a:effectLst/>
          </c:spPr>
          <c:invertIfNegative val="0"/>
          <c:dLbls>
            <c:dLbl>
              <c:idx val="0"/>
              <c:tx>
                <c:rich>
                  <a:bodyPr/>
                  <a:lstStyle/>
                  <a:p>
                    <a:fld id="{BE50652A-A7DA-4ED3-B16E-37B6C7999C46}" type="CELLRANGE">
                      <a:rPr lang="en-US"/>
                      <a:pPr/>
                      <a:t>[LAHTRIVAHEMIK]</a:t>
                    </a:fld>
                    <a:endParaRPr lang="en-US" baseline="0"/>
                  </a:p>
                  <a:p>
                    <a:fld id="{028C0BBF-22F8-44A2-93D2-C116086BB2D0}"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E6D-4FFB-B443-BC2F5D9A029B}"/>
                </c:ext>
              </c:extLst>
            </c:dLbl>
            <c:dLbl>
              <c:idx val="1"/>
              <c:tx>
                <c:rich>
                  <a:bodyPr/>
                  <a:lstStyle/>
                  <a:p>
                    <a:fld id="{8143806C-B158-4962-9F7F-52DEAA57F16A}" type="CELLRANGE">
                      <a:rPr lang="en-US"/>
                      <a:pPr/>
                      <a:t>[LAHTRIVAHEMIK]</a:t>
                    </a:fld>
                    <a:endParaRPr lang="en-US" baseline="0"/>
                  </a:p>
                  <a:p>
                    <a:fld id="{B212D338-415C-47ED-A0AF-CBE8FC34DB42}"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E6D-4FFB-B443-BC2F5D9A029B}"/>
                </c:ext>
              </c:extLst>
            </c:dLbl>
            <c:dLbl>
              <c:idx val="2"/>
              <c:tx>
                <c:rich>
                  <a:bodyPr/>
                  <a:lstStyle/>
                  <a:p>
                    <a:fld id="{FBB83201-1368-4D05-88B7-C4812833FE32}" type="CELLRANGE">
                      <a:rPr lang="en-US"/>
                      <a:pPr/>
                      <a:t>[LAHTRIVAHEMIK]</a:t>
                    </a:fld>
                    <a:endParaRPr lang="en-US" baseline="0"/>
                  </a:p>
                  <a:p>
                    <a:fld id="{8886DBBB-569D-4CF8-BB41-AC383B0E09CD}"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9E6D-4FFB-B443-BC2F5D9A029B}"/>
                </c:ext>
              </c:extLst>
            </c:dLbl>
            <c:dLbl>
              <c:idx val="3"/>
              <c:tx>
                <c:rich>
                  <a:bodyPr/>
                  <a:lstStyle/>
                  <a:p>
                    <a:fld id="{8A6A0226-0C4A-432E-865E-398E281470FE}" type="CELLRANGE">
                      <a:rPr lang="en-US"/>
                      <a:pPr/>
                      <a:t>[LAHTRIVAHEMIK]</a:t>
                    </a:fld>
                    <a:endParaRPr lang="en-US" baseline="0"/>
                  </a:p>
                  <a:p>
                    <a:fld id="{96322E5C-F8DE-493E-B040-F6F016DAA9AF}"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E6D-4FFB-B443-BC2F5D9A029B}"/>
                </c:ext>
              </c:extLst>
            </c:dLbl>
            <c:dLbl>
              <c:idx val="4"/>
              <c:layout>
                <c:manualLayout>
                  <c:x val="0"/>
                  <c:y val="-4.3972156045986796E-2"/>
                </c:manualLayout>
              </c:layout>
              <c:tx>
                <c:rich>
                  <a:bodyPr/>
                  <a:lstStyle/>
                  <a:p>
                    <a:fld id="{7970D35C-29CB-45E7-871A-FB1011611BD3}" type="CELLRANGE">
                      <a:rPr lang="en-US"/>
                      <a:pPr/>
                      <a:t>[LAHTRIVAHEMIK]</a:t>
                    </a:fld>
                    <a:endParaRPr lang="en-US" baseline="0"/>
                  </a:p>
                  <a:p>
                    <a:fld id="{26CBAF20-2540-40DC-AD44-6283665A2573}"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E6D-4FFB-B443-BC2F5D9A029B}"/>
                </c:ext>
              </c:extLst>
            </c:dLbl>
            <c:dLbl>
              <c:idx val="5"/>
              <c:tx>
                <c:rich>
                  <a:bodyPr/>
                  <a:lstStyle/>
                  <a:p>
                    <a:fld id="{D64BCD47-3547-46C9-9951-3E65D0A8AA44}" type="CELLRANGE">
                      <a:rPr lang="en-US"/>
                      <a:pPr/>
                      <a:t>[LAHTRIVAHEMIK]</a:t>
                    </a:fld>
                    <a:endParaRPr lang="en-US" baseline="0"/>
                  </a:p>
                  <a:p>
                    <a:fld id="{CDEB0B23-9870-4C2F-BBA8-BFF0864213FD}"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E6D-4FFB-B443-BC2F5D9A029B}"/>
                </c:ext>
              </c:extLst>
            </c:dLbl>
            <c:dLbl>
              <c:idx val="6"/>
              <c:tx>
                <c:rich>
                  <a:bodyPr/>
                  <a:lstStyle/>
                  <a:p>
                    <a:fld id="{A1875C85-EAD7-4355-AF6E-DC488DC8D1AC}" type="CELLRANGE">
                      <a:rPr lang="en-US"/>
                      <a:pPr/>
                      <a:t>[LAHTRIVAHEMIK]</a:t>
                    </a:fld>
                    <a:endParaRPr lang="en-US" baseline="0"/>
                  </a:p>
                  <a:p>
                    <a:fld id="{79896151-25D7-4034-8CC3-3D2DAE0DB45A}"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E6D-4FFB-B443-BC2F5D9A029B}"/>
                </c:ext>
              </c:extLst>
            </c:dLbl>
            <c:dLbl>
              <c:idx val="7"/>
              <c:tx>
                <c:rich>
                  <a:bodyPr/>
                  <a:lstStyle/>
                  <a:p>
                    <a:fld id="{7F7E0122-433B-4AA8-BD99-D593CC96BD5B}" type="CELLRANGE">
                      <a:rPr lang="en-US"/>
                      <a:pPr/>
                      <a:t>[LAHTRIVAHEMIK]</a:t>
                    </a:fld>
                    <a:endParaRPr lang="en-US" baseline="0"/>
                  </a:p>
                  <a:p>
                    <a:fld id="{2D2996B7-BC84-4D1A-A9FE-9B67FBFDBAC4}"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E6D-4FFB-B443-BC2F5D9A029B}"/>
                </c:ext>
              </c:extLst>
            </c:dLbl>
            <c:dLbl>
              <c:idx val="8"/>
              <c:tx>
                <c:rich>
                  <a:bodyPr/>
                  <a:lstStyle/>
                  <a:p>
                    <a:fld id="{85FD7600-9E95-484B-96DD-E5086FE0FAEA}" type="CELLRANGE">
                      <a:rPr lang="en-US"/>
                      <a:pPr/>
                      <a:t>[LAHTRIVAHEMIK]</a:t>
                    </a:fld>
                    <a:endParaRPr lang="en-US" baseline="0"/>
                  </a:p>
                  <a:p>
                    <a:fld id="{E5D654D2-1365-4F23-8817-4B79E04DBBEA}"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E6D-4FFB-B443-BC2F5D9A029B}"/>
                </c:ext>
              </c:extLst>
            </c:dLbl>
            <c:dLbl>
              <c:idx val="9"/>
              <c:tx>
                <c:rich>
                  <a:bodyPr/>
                  <a:lstStyle/>
                  <a:p>
                    <a:fld id="{BD7630C1-87AD-4D47-867A-D1EFC0E11DFA}" type="CELLRANGE">
                      <a:rPr lang="en-US"/>
                      <a:pPr/>
                      <a:t>[LAHTRIVAHEMIK]</a:t>
                    </a:fld>
                    <a:endParaRPr lang="en-US" baseline="0"/>
                  </a:p>
                  <a:p>
                    <a:fld id="{9DD71426-8AC2-4A7D-B527-161EC433F9C0}"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E6D-4FFB-B443-BC2F5D9A029B}"/>
                </c:ext>
              </c:extLst>
            </c:dLbl>
            <c:dLbl>
              <c:idx val="10"/>
              <c:layout>
                <c:manualLayout>
                  <c:x val="2.0205729326595546E-3"/>
                  <c:y val="-5.8629541394649112E-2"/>
                </c:manualLayout>
              </c:layout>
              <c:tx>
                <c:rich>
                  <a:bodyPr/>
                  <a:lstStyle/>
                  <a:p>
                    <a:fld id="{38AAC6C7-47DB-4A8B-BCE6-6A854485FEB7}" type="CELLRANGE">
                      <a:rPr lang="en-US"/>
                      <a:pPr/>
                      <a:t>[LAHTRIVAHEMIK]</a:t>
                    </a:fld>
                    <a:endParaRPr lang="en-US" baseline="0"/>
                  </a:p>
                  <a:p>
                    <a:fld id="{0EF0E56B-CA58-48B2-A2D5-79D0BB97DAE9}"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E6D-4FFB-B443-BC2F5D9A029B}"/>
                </c:ext>
              </c:extLst>
            </c:dLbl>
            <c:dLbl>
              <c:idx val="11"/>
              <c:layout>
                <c:manualLayout>
                  <c:x val="-1.4817363668053892E-16"/>
                  <c:y val="-8.2081357952508691E-2"/>
                </c:manualLayout>
              </c:layout>
              <c:tx>
                <c:rich>
                  <a:bodyPr/>
                  <a:lstStyle/>
                  <a:p>
                    <a:fld id="{102D3BC0-4090-4AD5-B6BD-AA135012AC05}" type="CELLRANGE">
                      <a:rPr lang="en-US"/>
                      <a:pPr/>
                      <a:t>[LAHTRIVAHEMIK]</a:t>
                    </a:fld>
                    <a:endParaRPr lang="en-US" baseline="0"/>
                  </a:p>
                  <a:p>
                    <a:fld id="{E54BF0DF-B6DE-4A74-A237-CEE08175A067}"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9E6D-4FFB-B443-BC2F5D9A029B}"/>
                </c:ext>
              </c:extLst>
            </c:dLbl>
            <c:dLbl>
              <c:idx val="12"/>
              <c:tx>
                <c:rich>
                  <a:bodyPr/>
                  <a:lstStyle/>
                  <a:p>
                    <a:fld id="{EA4FB8A3-7121-4728-A636-62779FCE1897}" type="CELLRANGE">
                      <a:rPr lang="en-US"/>
                      <a:pPr/>
                      <a:t>[LAHTRIVAHEMIK]</a:t>
                    </a:fld>
                    <a:endParaRPr lang="en-US" baseline="0"/>
                  </a:p>
                  <a:p>
                    <a:fld id="{AE1EA710-B5E8-4F4A-871A-2936E552A0F7}"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9E6D-4FFB-B443-BC2F5D9A029B}"/>
                </c:ext>
              </c:extLst>
            </c:dLbl>
            <c:dLbl>
              <c:idx val="13"/>
              <c:tx>
                <c:rich>
                  <a:bodyPr/>
                  <a:lstStyle/>
                  <a:p>
                    <a:fld id="{734BCE04-A06F-4485-8B3A-A928C8271DD0}" type="CELLRANGE">
                      <a:rPr lang="en-US"/>
                      <a:pPr/>
                      <a:t>[LAHTRIVAHEMIK]</a:t>
                    </a:fld>
                    <a:endParaRPr lang="en-US" baseline="0"/>
                  </a:p>
                  <a:p>
                    <a:fld id="{D335988E-A59F-4DB1-866D-E4DC0C29CC26}"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9E6D-4FFB-B443-BC2F5D9A02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'2.7vana'!$A$6:$A$26</c15:sqref>
                  </c15:fullRef>
                </c:ext>
              </c:extLst>
              <c:f>'2.7vana'!$A$13:$A$26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'2.7vana'!$C$6:$C$26</c15:sqref>
                  </c15:fullRef>
                </c:ext>
              </c:extLst>
              <c:f>'2.7vana'!$C$13:$C$26</c:f>
              <c:numCache>
                <c:formatCode>#,##0</c:formatCode>
                <c:ptCount val="14"/>
                <c:pt idx="0">
                  <c:v>2629.1</c:v>
                </c:pt>
                <c:pt idx="1">
                  <c:v>2656.8</c:v>
                </c:pt>
                <c:pt idx="2">
                  <c:v>2909.7000000000003</c:v>
                </c:pt>
                <c:pt idx="3">
                  <c:v>2727.2</c:v>
                </c:pt>
                <c:pt idx="4">
                  <c:v>2933.8</c:v>
                </c:pt>
                <c:pt idx="5">
                  <c:v>3080.4</c:v>
                </c:pt>
                <c:pt idx="6">
                  <c:v>2951.3</c:v>
                </c:pt>
                <c:pt idx="7">
                  <c:v>2976.4</c:v>
                </c:pt>
                <c:pt idx="8">
                  <c:v>2944.9</c:v>
                </c:pt>
                <c:pt idx="9">
                  <c:v>2931.4</c:v>
                </c:pt>
                <c:pt idx="10">
                  <c:v>3000.5</c:v>
                </c:pt>
                <c:pt idx="11">
                  <c:v>3206.7</c:v>
                </c:pt>
                <c:pt idx="12">
                  <c:v>2962.7999999999997</c:v>
                </c:pt>
                <c:pt idx="13">
                  <c:v>2905.3</c:v>
                </c:pt>
              </c:numCache>
            </c:numRef>
          </c:val>
          <c:extLst>
            <c:ext xmlns:c15="http://schemas.microsoft.com/office/drawing/2012/chart" uri="{02D57815-91ED-43cb-92C2-25804820EDAC}">
              <c15:datalabelsRange>
                <c15:f>'2.7vana'!$G$6:$G$26</c15:f>
                <c15:dlblRangeCache>
                  <c:ptCount val="21"/>
                  <c:pt idx="7">
                    <c:v>71%</c:v>
                  </c:pt>
                  <c:pt idx="8">
                    <c:v>67%</c:v>
                  </c:pt>
                  <c:pt idx="9">
                    <c:v>67%</c:v>
                  </c:pt>
                  <c:pt idx="10">
                    <c:v>67%</c:v>
                  </c:pt>
                  <c:pt idx="11">
                    <c:v>65%</c:v>
                  </c:pt>
                  <c:pt idx="12">
                    <c:v>67%</c:v>
                  </c:pt>
                  <c:pt idx="13">
                    <c:v>67%</c:v>
                  </c:pt>
                  <c:pt idx="14">
                    <c:v>69%</c:v>
                  </c:pt>
                  <c:pt idx="15">
                    <c:v>70%</c:v>
                  </c:pt>
                  <c:pt idx="16">
                    <c:v>68%</c:v>
                  </c:pt>
                  <c:pt idx="17">
                    <c:v>64%</c:v>
                  </c:pt>
                  <c:pt idx="18">
                    <c:v>65%</c:v>
                  </c:pt>
                  <c:pt idx="19">
                    <c:v>59%</c:v>
                  </c:pt>
                </c15:dlblRangeCache>
              </c15:datalabelsRange>
            </c:ext>
            <c:ext xmlns:c16="http://schemas.microsoft.com/office/drawing/2014/chart" uri="{C3380CC4-5D6E-409C-BE32-E72D297353CC}">
              <c16:uniqueId val="{00000001-9E6D-4FFB-B443-BC2F5D9A029B}"/>
            </c:ext>
          </c:extLst>
        </c:ser>
        <c:ser>
          <c:idx val="2"/>
          <c:order val="2"/>
          <c:tx>
            <c:strRef>
              <c:f>'2.7vana'!$D$5</c:f>
              <c:strCache>
                <c:ptCount val="1"/>
                <c:pt idx="0">
                  <c:v>Erasektoris töötavate teadlaste täistöökohti</c:v>
                </c:pt>
              </c:strCache>
            </c:strRef>
          </c:tx>
          <c:spPr>
            <a:solidFill>
              <a:schemeClr val="bg2">
                <a:lumMod val="90000"/>
              </a:schemeClr>
            </a:solidFill>
            <a:ln>
              <a:noFill/>
            </a:ln>
            <a:effectLst/>
          </c:spPr>
          <c:invertIfNegative val="0"/>
          <c:dLbls>
            <c:dLbl>
              <c:idx val="0"/>
              <c:tx>
                <c:rich>
                  <a:bodyPr/>
                  <a:lstStyle/>
                  <a:p>
                    <a:fld id="{1DA7081D-FF30-4D0A-8B8E-8A9E98BD6B84}" type="CELLRANGE">
                      <a:rPr lang="en-US"/>
                      <a:pPr/>
                      <a:t>[LAHTRIVAHEMIK]</a:t>
                    </a:fld>
                    <a:endParaRPr lang="en-US" baseline="0"/>
                  </a:p>
                  <a:p>
                    <a:fld id="{BBDB5A96-0A50-4EFD-9FC2-6343CD666400}"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9E6D-4FFB-B443-BC2F5D9A029B}"/>
                </c:ext>
              </c:extLst>
            </c:dLbl>
            <c:dLbl>
              <c:idx val="1"/>
              <c:tx>
                <c:rich>
                  <a:bodyPr/>
                  <a:lstStyle/>
                  <a:p>
                    <a:fld id="{E02A8EEA-8881-4848-86CB-9AF95A2C0CAD}" type="CELLRANGE">
                      <a:rPr lang="en-US"/>
                      <a:pPr/>
                      <a:t>[LAHTRIVAHEMIK]</a:t>
                    </a:fld>
                    <a:endParaRPr lang="en-US" baseline="0"/>
                  </a:p>
                  <a:p>
                    <a:fld id="{FECD8649-B5BF-43B1-8942-F678FAA30876}"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9E6D-4FFB-B443-BC2F5D9A029B}"/>
                </c:ext>
              </c:extLst>
            </c:dLbl>
            <c:dLbl>
              <c:idx val="2"/>
              <c:tx>
                <c:rich>
                  <a:bodyPr/>
                  <a:lstStyle/>
                  <a:p>
                    <a:fld id="{73511E51-2835-4726-99AA-44D6E317F8B0}" type="CELLRANGE">
                      <a:rPr lang="en-US"/>
                      <a:pPr/>
                      <a:t>[LAHTRIVAHEMIK]</a:t>
                    </a:fld>
                    <a:endParaRPr lang="en-US" baseline="0"/>
                  </a:p>
                  <a:p>
                    <a:fld id="{6B5F3C44-1861-4EF8-B45E-E802D6CBE1BA}"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9E6D-4FFB-B443-BC2F5D9A029B}"/>
                </c:ext>
              </c:extLst>
            </c:dLbl>
            <c:dLbl>
              <c:idx val="3"/>
              <c:tx>
                <c:rich>
                  <a:bodyPr/>
                  <a:lstStyle/>
                  <a:p>
                    <a:fld id="{B68A28DA-906A-4E39-AD27-BFD7932BCBD3}" type="CELLRANGE">
                      <a:rPr lang="en-US"/>
                      <a:pPr/>
                      <a:t>[LAHTRIVAHEMIK]</a:t>
                    </a:fld>
                    <a:endParaRPr lang="en-US" baseline="0"/>
                  </a:p>
                  <a:p>
                    <a:fld id="{578DB18C-4896-4F7C-9BFA-A860ECBFB74D}"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9E6D-4FFB-B443-BC2F5D9A029B}"/>
                </c:ext>
              </c:extLst>
            </c:dLbl>
            <c:dLbl>
              <c:idx val="4"/>
              <c:tx>
                <c:rich>
                  <a:bodyPr/>
                  <a:lstStyle/>
                  <a:p>
                    <a:fld id="{7405365E-A828-45C7-9C51-9C25A8B1A935}" type="CELLRANGE">
                      <a:rPr lang="en-US"/>
                      <a:pPr/>
                      <a:t>[LAHTRIVAHEMIK]</a:t>
                    </a:fld>
                    <a:endParaRPr lang="en-US" baseline="0"/>
                  </a:p>
                  <a:p>
                    <a:fld id="{9352590E-D99E-4FB4-8317-E9BD70C9A943}"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9E6D-4FFB-B443-BC2F5D9A029B}"/>
                </c:ext>
              </c:extLst>
            </c:dLbl>
            <c:dLbl>
              <c:idx val="5"/>
              <c:tx>
                <c:rich>
                  <a:bodyPr/>
                  <a:lstStyle/>
                  <a:p>
                    <a:fld id="{9AC4F8EB-B9D4-4392-B51A-19DB18F5088A}" type="CELLRANGE">
                      <a:rPr lang="en-US"/>
                      <a:pPr/>
                      <a:t>[LAHTRIVAHEMIK]</a:t>
                    </a:fld>
                    <a:endParaRPr lang="en-US" baseline="0"/>
                  </a:p>
                  <a:p>
                    <a:fld id="{DA906917-097B-443C-B41B-717EBD18B2C0}"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9E6D-4FFB-B443-BC2F5D9A029B}"/>
                </c:ext>
              </c:extLst>
            </c:dLbl>
            <c:dLbl>
              <c:idx val="6"/>
              <c:tx>
                <c:rich>
                  <a:bodyPr/>
                  <a:lstStyle/>
                  <a:p>
                    <a:fld id="{126F8334-063F-4045-AE27-80A9A7D6D999}" type="CELLRANGE">
                      <a:rPr lang="en-US"/>
                      <a:pPr/>
                      <a:t>[LAHTRIVAHEMIK]</a:t>
                    </a:fld>
                    <a:endParaRPr lang="en-US" baseline="0"/>
                  </a:p>
                  <a:p>
                    <a:fld id="{F12975E0-E967-4524-9349-10A708ABF0CD}"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9E6D-4FFB-B443-BC2F5D9A029B}"/>
                </c:ext>
              </c:extLst>
            </c:dLbl>
            <c:dLbl>
              <c:idx val="7"/>
              <c:tx>
                <c:rich>
                  <a:bodyPr/>
                  <a:lstStyle/>
                  <a:p>
                    <a:fld id="{9A353166-3770-44DE-A2D9-4E160DE10888}" type="CELLRANGE">
                      <a:rPr lang="en-US"/>
                      <a:pPr/>
                      <a:t>[LAHTRIVAHEMIK]</a:t>
                    </a:fld>
                    <a:endParaRPr lang="en-US" baseline="0"/>
                  </a:p>
                  <a:p>
                    <a:fld id="{AED37ABB-C32E-4749-A72E-51A1D884C082}"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9E6D-4FFB-B443-BC2F5D9A029B}"/>
                </c:ext>
              </c:extLst>
            </c:dLbl>
            <c:dLbl>
              <c:idx val="8"/>
              <c:tx>
                <c:rich>
                  <a:bodyPr/>
                  <a:lstStyle/>
                  <a:p>
                    <a:fld id="{3F12F84F-D192-4BAC-88F1-8AAC4B4B133C}" type="CELLRANGE">
                      <a:rPr lang="en-US"/>
                      <a:pPr/>
                      <a:t>[LAHTRIVAHEMIK]</a:t>
                    </a:fld>
                    <a:endParaRPr lang="en-US" baseline="0"/>
                  </a:p>
                  <a:p>
                    <a:fld id="{4028711B-ECBE-43AF-8C4B-A2C7F5761067}"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9E6D-4FFB-B443-BC2F5D9A029B}"/>
                </c:ext>
              </c:extLst>
            </c:dLbl>
            <c:dLbl>
              <c:idx val="9"/>
              <c:tx>
                <c:rich>
                  <a:bodyPr/>
                  <a:lstStyle/>
                  <a:p>
                    <a:fld id="{DB32BCCC-D859-42A3-91B3-8303338FA8A6}" type="CELLRANGE">
                      <a:rPr lang="en-US"/>
                      <a:pPr/>
                      <a:t>[LAHTRIVAHEMIK]</a:t>
                    </a:fld>
                    <a:endParaRPr lang="en-US" baseline="0"/>
                  </a:p>
                  <a:p>
                    <a:fld id="{1D4DA052-B4E3-46D9-A3C9-C41A9D96D85F}"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9E6D-4FFB-B443-BC2F5D9A029B}"/>
                </c:ext>
              </c:extLst>
            </c:dLbl>
            <c:dLbl>
              <c:idx val="10"/>
              <c:tx>
                <c:rich>
                  <a:bodyPr/>
                  <a:lstStyle/>
                  <a:p>
                    <a:fld id="{A218E59E-D783-4FD6-B68A-34D79336A07A}" type="CELLRANGE">
                      <a:rPr lang="en-US"/>
                      <a:pPr/>
                      <a:t>[LAHTRIVAHEMIK]</a:t>
                    </a:fld>
                    <a:endParaRPr lang="en-US" baseline="0"/>
                  </a:p>
                  <a:p>
                    <a:fld id="{2BD85E01-AECC-41E0-B0C2-62789AC1BCDF}"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9E6D-4FFB-B443-BC2F5D9A029B}"/>
                </c:ext>
              </c:extLst>
            </c:dLbl>
            <c:dLbl>
              <c:idx val="11"/>
              <c:tx>
                <c:rich>
                  <a:bodyPr/>
                  <a:lstStyle/>
                  <a:p>
                    <a:fld id="{9CC382DE-1EDF-4E46-B1CB-76F340C5426A}" type="CELLRANGE">
                      <a:rPr lang="en-US"/>
                      <a:pPr/>
                      <a:t>[LAHTRIVAHEMIK]</a:t>
                    </a:fld>
                    <a:endParaRPr lang="en-US" baseline="0"/>
                  </a:p>
                  <a:p>
                    <a:fld id="{AA7402AE-4F8D-4067-8C50-83433CD70C27}"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9E6D-4FFB-B443-BC2F5D9A029B}"/>
                </c:ext>
              </c:extLst>
            </c:dLbl>
            <c:dLbl>
              <c:idx val="12"/>
              <c:tx>
                <c:rich>
                  <a:bodyPr/>
                  <a:lstStyle/>
                  <a:p>
                    <a:fld id="{1213D11C-0520-4AF2-9327-3F1759454C96}" type="CELLRANGE">
                      <a:rPr lang="en-US"/>
                      <a:pPr/>
                      <a:t>[LAHTRIVAHEMIK]</a:t>
                    </a:fld>
                    <a:endParaRPr lang="en-US" baseline="0"/>
                  </a:p>
                  <a:p>
                    <a:fld id="{DEE7848D-BB47-47F4-9DB1-A3EE6B6BCC26}" type="VALUE">
                      <a:rPr lang="en-US"/>
                      <a:pPr/>
                      <a:t>[VÄÄRTUS]</a:t>
                    </a:fld>
                    <a:endParaRPr lang="et-EE"/>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0-9E6D-4FFB-B443-BC2F5D9A029B}"/>
                </c:ext>
              </c:extLst>
            </c:dLbl>
            <c:dLbl>
              <c:idx val="13"/>
              <c:delete val="1"/>
              <c:extLst>
                <c:ext xmlns:c15="http://schemas.microsoft.com/office/drawing/2012/chart" uri="{CE6537A1-D6FC-4f65-9D91-7224C49458BB}"/>
                <c:ext xmlns:c16="http://schemas.microsoft.com/office/drawing/2014/chart" uri="{C3380CC4-5D6E-409C-BE32-E72D297353CC}">
                  <c16:uniqueId val="{00000007-9E6D-4FFB-B443-BC2F5D9A02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'2.7vana'!$A$6:$A$26</c15:sqref>
                  </c15:fullRef>
                </c:ext>
              </c:extLst>
              <c:f>'2.7vana'!$A$13:$A$26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'2.7vana'!$D$6:$D$26</c15:sqref>
                  </c15:fullRef>
                </c:ext>
              </c:extLst>
              <c:f>'2.7vana'!$D$13:$D$26</c:f>
              <c:numCache>
                <c:formatCode>General</c:formatCode>
                <c:ptCount val="14"/>
                <c:pt idx="0">
                  <c:v>1060.5999999999999</c:v>
                </c:pt>
                <c:pt idx="1">
                  <c:v>1321.9</c:v>
                </c:pt>
                <c:pt idx="2">
                  <c:v>1404.5</c:v>
                </c:pt>
                <c:pt idx="3">
                  <c:v>1350.3</c:v>
                </c:pt>
                <c:pt idx="4">
                  <c:v>1577.9</c:v>
                </c:pt>
                <c:pt idx="5">
                  <c:v>1501.2</c:v>
                </c:pt>
                <c:pt idx="6">
                  <c:v>1456</c:v>
                </c:pt>
                <c:pt idx="7">
                  <c:v>1347.6</c:v>
                </c:pt>
                <c:pt idx="8">
                  <c:v>1242.0999999999999</c:v>
                </c:pt>
                <c:pt idx="9">
                  <c:v>1406.7</c:v>
                </c:pt>
                <c:pt idx="10">
                  <c:v>1673</c:v>
                </c:pt>
                <c:pt idx="11">
                  <c:v>1761.1000000000001</c:v>
                </c:pt>
                <c:pt idx="12">
                  <c:v>2029.5</c:v>
                </c:pt>
                <c:pt idx="13">
                  <c:v>0</c:v>
                </c:pt>
              </c:numCache>
            </c:numRef>
          </c:val>
          <c:extLst>
            <c:ext xmlns:c15="http://schemas.microsoft.com/office/drawing/2012/chart" uri="{02D57815-91ED-43cb-92C2-25804820EDAC}">
              <c15:datalabelsRange>
                <c15:f>'2.7vana'!$H$6:$H$26</c15:f>
                <c15:dlblRangeCache>
                  <c:ptCount val="21"/>
                  <c:pt idx="7">
                    <c:v>29%</c:v>
                  </c:pt>
                  <c:pt idx="8">
                    <c:v>33%</c:v>
                  </c:pt>
                  <c:pt idx="9">
                    <c:v>33%</c:v>
                  </c:pt>
                  <c:pt idx="10">
                    <c:v>33%</c:v>
                  </c:pt>
                  <c:pt idx="11">
                    <c:v>35%</c:v>
                  </c:pt>
                  <c:pt idx="12">
                    <c:v>33%</c:v>
                  </c:pt>
                  <c:pt idx="13">
                    <c:v>33%</c:v>
                  </c:pt>
                  <c:pt idx="14">
                    <c:v>31%</c:v>
                  </c:pt>
                  <c:pt idx="15">
                    <c:v>30%</c:v>
                  </c:pt>
                  <c:pt idx="16">
                    <c:v>32%</c:v>
                  </c:pt>
                  <c:pt idx="17">
                    <c:v>36%</c:v>
                  </c:pt>
                  <c:pt idx="18">
                    <c:v>35%</c:v>
                  </c:pt>
                  <c:pt idx="19">
                    <c:v>41%</c:v>
                  </c:pt>
                </c15:dlblRangeCache>
              </c15:datalabelsRange>
            </c:ext>
            <c:ext xmlns:c16="http://schemas.microsoft.com/office/drawing/2014/chart" uri="{C3380CC4-5D6E-409C-BE32-E72D297353CC}">
              <c16:uniqueId val="{00000002-9E6D-4FFB-B443-BC2F5D9A029B}"/>
            </c:ext>
          </c:extLst>
        </c:ser>
        <c:dLbls>
          <c:showLegendKey val="0"/>
          <c:showVal val="0"/>
          <c:showCatName val="0"/>
          <c:showSerName val="0"/>
          <c:showPercent val="0"/>
          <c:showBubbleSize val="0"/>
        </c:dLbls>
        <c:gapWidth val="150"/>
        <c:overlap val="100"/>
        <c:axId val="1781669295"/>
        <c:axId val="1785710863"/>
        <c:extLst>
          <c:ext xmlns:c15="http://schemas.microsoft.com/office/drawing/2012/chart" uri="{02D57815-91ED-43cb-92C2-25804820EDAC}">
            <c15:filteredBarSeries>
              <c15:ser>
                <c:idx val="0"/>
                <c:order val="0"/>
                <c:tx>
                  <c:strRef>
                    <c:extLst>
                      <c:ext uri="{02D57815-91ED-43cb-92C2-25804820EDAC}">
                        <c15:formulaRef>
                          <c15:sqref>'2.7vana'!$B$5</c15:sqref>
                        </c15:formulaRef>
                      </c:ext>
                    </c:extLst>
                    <c:strCache>
                      <c:ptCount val="1"/>
                      <c:pt idx="0">
                        <c:v>Teadlaste täistöökohti kokku</c:v>
                      </c:pt>
                    </c:strCache>
                  </c:strRef>
                </c:tx>
                <c:spPr>
                  <a:solidFill>
                    <a:schemeClr val="accent1"/>
                  </a:solidFill>
                  <a:ln>
                    <a:noFill/>
                  </a:ln>
                  <a:effectLst/>
                </c:spPr>
                <c:invertIfNegative val="0"/>
                <c:cat>
                  <c:numRef>
                    <c:extLst>
                      <c:ex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uri="{02D57815-91ED-43cb-92C2-25804820EDAC}">
                        <c15:fullRef>
                          <c15:sqref>'2.7vana'!$B$6:$B$26</c15:sqref>
                        </c15:fullRef>
                        <c15:formulaRef>
                          <c15:sqref>'2.7vana'!$B$13:$B$26</c15:sqref>
                        </c15:formulaRef>
                      </c:ext>
                    </c:extLst>
                    <c:numCache>
                      <c:formatCode>#,##0</c:formatCode>
                      <c:ptCount val="14"/>
                      <c:pt idx="0">
                        <c:v>3689.7</c:v>
                      </c:pt>
                      <c:pt idx="1">
                        <c:v>3978.7000000000003</c:v>
                      </c:pt>
                      <c:pt idx="2">
                        <c:v>4314.2000000000007</c:v>
                      </c:pt>
                      <c:pt idx="3">
                        <c:v>4077.5</c:v>
                      </c:pt>
                      <c:pt idx="4">
                        <c:v>4511.7000000000007</c:v>
                      </c:pt>
                      <c:pt idx="5">
                        <c:v>4581.6000000000004</c:v>
                      </c:pt>
                      <c:pt idx="6">
                        <c:v>4407.3</c:v>
                      </c:pt>
                      <c:pt idx="7">
                        <c:v>4324</c:v>
                      </c:pt>
                      <c:pt idx="8">
                        <c:v>4187</c:v>
                      </c:pt>
                      <c:pt idx="9">
                        <c:v>4338.1000000000004</c:v>
                      </c:pt>
                      <c:pt idx="10">
                        <c:v>4673.5</c:v>
                      </c:pt>
                      <c:pt idx="11">
                        <c:v>4967.8</c:v>
                      </c:pt>
                      <c:pt idx="12">
                        <c:v>4992.2999999999993</c:v>
                      </c:pt>
                      <c:pt idx="13">
                        <c:v>0</c:v>
                      </c:pt>
                    </c:numCache>
                  </c:numRef>
                </c:val>
                <c:extLst>
                  <c:ext xmlns:c16="http://schemas.microsoft.com/office/drawing/2014/chart" uri="{C3380CC4-5D6E-409C-BE32-E72D297353CC}">
                    <c16:uniqueId val="{00000000-9E6D-4FFB-B443-BC2F5D9A02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'2.7vana'!$E$5</c15:sqref>
                        </c15:formulaRef>
                      </c:ext>
                    </c:extLst>
                    <c:strCache>
                      <c:ptCount val="1"/>
                      <c:pt idx="0">
                        <c:v>Ettevõtted</c:v>
                      </c:pt>
                    </c:strCache>
                  </c:strRef>
                </c:tx>
                <c:spPr>
                  <a:solidFill>
                    <a:schemeClr val="accent4"/>
                  </a:solidFill>
                  <a:ln>
                    <a:noFill/>
                  </a:ln>
                  <a:effectLst/>
                </c:spPr>
                <c:invertIfNegative val="0"/>
                <c:cat>
                  <c:numRef>
                    <c:extLst>
                      <c:ext xmlns:c15="http://schemas.microsoft.com/office/drawing/2012/char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'2.7vana'!$E$6:$E$26</c15:sqref>
                        </c15:fullRef>
                        <c15:formulaRef>
                          <c15:sqref>'2.7vana'!$E$13:$E$26</c15:sqref>
                        </c15:formulaRef>
                      </c:ext>
                    </c:extLst>
                    <c:numCache>
                      <c:formatCode>General</c:formatCode>
                      <c:ptCount val="14"/>
                      <c:pt idx="0" formatCode="0">
                        <c:v>960.8</c:v>
                      </c:pt>
                      <c:pt idx="1" formatCode="0">
                        <c:v>1232.9000000000001</c:v>
                      </c:pt>
                      <c:pt idx="2" formatCode="0">
                        <c:v>1312.9</c:v>
                      </c:pt>
                      <c:pt idx="3" formatCode="0">
                        <c:v>1282</c:v>
                      </c:pt>
                      <c:pt idx="4" formatCode="0">
                        <c:v>1504.4</c:v>
                      </c:pt>
                      <c:pt idx="5" formatCode="0">
                        <c:v>1420.5</c:v>
                      </c:pt>
                      <c:pt idx="6" formatCode="0">
                        <c:v>1382.8</c:v>
                      </c:pt>
                      <c:pt idx="7" formatCode="0">
                        <c:v>1268.5999999999999</c:v>
                      </c:pt>
                      <c:pt idx="8" formatCode="0">
                        <c:v>1152.0999999999999</c:v>
                      </c:pt>
                      <c:pt idx="9" formatCode="0">
                        <c:v>1317.7</c:v>
                      </c:pt>
                      <c:pt idx="10" formatCode="0">
                        <c:v>1585.1</c:v>
                      </c:pt>
                      <c:pt idx="11" formatCode="0">
                        <c:v>1652.2</c:v>
                      </c:pt>
                      <c:pt idx="12" formatCode="0">
                        <c:v>1950.1</c:v>
                      </c:pt>
                      <c:pt idx="13" formatCode="#,##0.00">
                        <c:v>0</c:v>
                      </c:pt>
                    </c:numCache>
                  </c:numRef>
                </c:val>
                <c:extLst xmlns:c15="http://schemas.microsoft.com/office/drawing/2012/chart">
                  <c:ext xmlns:c16="http://schemas.microsoft.com/office/drawing/2014/chart" uri="{C3380CC4-5D6E-409C-BE32-E72D297353CC}">
                    <c16:uniqueId val="{00000003-9E6D-4FFB-B443-BC2F5D9A029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'2.7vana'!$F$5</c15:sqref>
                        </c15:formulaRef>
                      </c:ext>
                    </c:extLst>
                    <c:strCache>
                      <c:ptCount val="1"/>
                      <c:pt idx="0">
                        <c:v>Kasumitaotluseta erasektor</c:v>
                      </c:pt>
                    </c:strCache>
                  </c:strRef>
                </c:tx>
                <c:spPr>
                  <a:solidFill>
                    <a:schemeClr val="accent5"/>
                  </a:solidFill>
                  <a:ln>
                    <a:noFill/>
                  </a:ln>
                  <a:effectLst/>
                </c:spPr>
                <c:invertIfNegative val="0"/>
                <c:cat>
                  <c:numRef>
                    <c:extLst>
                      <c:ext xmlns:c15="http://schemas.microsoft.com/office/drawing/2012/char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'2.7vana'!$F$6:$F$26</c15:sqref>
                        </c15:fullRef>
                        <c15:formulaRef>
                          <c15:sqref>'2.7vana'!$F$13:$F$26</c15:sqref>
                        </c15:formulaRef>
                      </c:ext>
                    </c:extLst>
                    <c:numCache>
                      <c:formatCode>General</c:formatCode>
                      <c:ptCount val="14"/>
                      <c:pt idx="0">
                        <c:v>99.8</c:v>
                      </c:pt>
                      <c:pt idx="1">
                        <c:v>89</c:v>
                      </c:pt>
                      <c:pt idx="2">
                        <c:v>91.6</c:v>
                      </c:pt>
                      <c:pt idx="3">
                        <c:v>68.3</c:v>
                      </c:pt>
                      <c:pt idx="4">
                        <c:v>73.5</c:v>
                      </c:pt>
                      <c:pt idx="5">
                        <c:v>80.7</c:v>
                      </c:pt>
                      <c:pt idx="6">
                        <c:v>73.2</c:v>
                      </c:pt>
                      <c:pt idx="7">
                        <c:v>79</c:v>
                      </c:pt>
                      <c:pt idx="8">
                        <c:v>90</c:v>
                      </c:pt>
                      <c:pt idx="9">
                        <c:v>89</c:v>
                      </c:pt>
                      <c:pt idx="10">
                        <c:v>87.9</c:v>
                      </c:pt>
                      <c:pt idx="11">
                        <c:v>108.9</c:v>
                      </c:pt>
                      <c:pt idx="12">
                        <c:v>79.400000000000006</c:v>
                      </c:pt>
                      <c:pt idx="13">
                        <c:v>88.6</c:v>
                      </c:pt>
                    </c:numCache>
                  </c:numRef>
                </c:val>
                <c:extLst xmlns:c15="http://schemas.microsoft.com/office/drawing/2012/chart">
                  <c:ext xmlns:c16="http://schemas.microsoft.com/office/drawing/2014/chart" uri="{C3380CC4-5D6E-409C-BE32-E72D297353CC}">
                    <c16:uniqueId val="{00000004-9E6D-4FFB-B443-BC2F5D9A029B}"/>
                  </c:ext>
                </c:extLst>
              </c15:ser>
            </c15:filteredBarSeries>
          </c:ext>
        </c:extLst>
      </c:barChart>
      <c:lineChart>
        <c:grouping val="standard"/>
        <c:varyColors val="0"/>
        <c:ser>
          <c:idx val="8"/>
          <c:order val="8"/>
          <c:tx>
            <c:strRef>
              <c:f>'2.7vana'!$J$5</c:f>
              <c:strCache>
                <c:ptCount val="1"/>
                <c:pt idx="0">
                  <c:v>Avaliku sektori teadlaste täistöökohti 1000 elaniku kohta</c:v>
                </c:pt>
              </c:strCache>
            </c:strRef>
          </c:tx>
          <c:spPr>
            <a:ln w="28575" cap="rnd">
              <a:solidFill>
                <a:schemeClr val="accent1">
                  <a:lumMod val="75000"/>
                </a:schemeClr>
              </a:solidFill>
              <a:round/>
            </a:ln>
            <a:effectLst/>
          </c:spPr>
          <c:marker>
            <c:symbol val="circle"/>
            <c:size val="5"/>
            <c:spPr>
              <a:solidFill>
                <a:schemeClr val="accent1">
                  <a:lumMod val="75000"/>
                </a:schemeClr>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'2.7vana'!$A$6:$A$26</c15:sqref>
                  </c15:fullRef>
                </c:ext>
              </c:extLst>
              <c:f>'2.7vana'!$A$13:$A$26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'2.7vana'!$J$6:$J$26</c15:sqref>
                  </c15:fullRef>
                </c:ext>
              </c:extLst>
              <c:f>'2.7vana'!$J$13:$J$26</c:f>
              <c:numCache>
                <c:formatCode>General</c:formatCode>
                <c:ptCount val="14"/>
                <c:pt idx="0" formatCode="0.00">
                  <c:v>1.9577487862270275</c:v>
                </c:pt>
                <c:pt idx="1" formatCode="0.00">
                  <c:v>1.984997459729237</c:v>
                </c:pt>
                <c:pt idx="2" formatCode="0.00">
                  <c:v>2.1783430907212482</c:v>
                </c:pt>
                <c:pt idx="3" formatCode="0.00">
                  <c:v>2.0454664776605238</c:v>
                </c:pt>
                <c:pt idx="4" formatCode="0.00">
                  <c:v>2.2064287110990781</c:v>
                </c:pt>
                <c:pt idx="5" formatCode="0.00">
                  <c:v>2.324449505250838</c:v>
                </c:pt>
                <c:pt idx="6" formatCode="0.00">
                  <c:v>2.2355386486932787</c:v>
                </c:pt>
                <c:pt idx="7" formatCode="0.00">
                  <c:v>2.2620132404228852</c:v>
                </c:pt>
                <c:pt idx="8" formatCode="0.00">
                  <c:v>2.2424160740623984</c:v>
                </c:pt>
                <c:pt idx="9" formatCode="0.00">
                  <c:v>2.2276023903752744</c:v>
                </c:pt>
                <c:pt idx="10" formatCode="0.00">
                  <c:v>2.2806477480456206</c:v>
                </c:pt>
                <c:pt idx="11" formatCode="0.00">
                  <c:v>2.4309148508906984</c:v>
                </c:pt>
                <c:pt idx="12" formatCode="0.00">
                  <c:v>2.236379281713742</c:v>
                </c:pt>
                <c:pt idx="13" formatCode="0.00">
                  <c:v>2.1862623590081642</c:v>
                </c:pt>
              </c:numCache>
            </c:numRef>
          </c:val>
          <c:smooth val="0"/>
          <c:extLst>
            <c:ext xmlns:c16="http://schemas.microsoft.com/office/drawing/2014/chart" uri="{C3380CC4-5D6E-409C-BE32-E72D297353CC}">
              <c16:uniqueId val="{00000032-9E6D-4FFB-B443-BC2F5D9A029B}"/>
            </c:ext>
          </c:extLst>
        </c:ser>
        <c:ser>
          <c:idx val="9"/>
          <c:order val="9"/>
          <c:tx>
            <c:strRef>
              <c:f>'2.7vana'!$K$5</c:f>
              <c:strCache>
                <c:ptCount val="1"/>
                <c:pt idx="0">
                  <c:v>Erasektori teadlaste täistöökohti 1000 elaniku kohta</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dPt>
            <c:idx val="13"/>
            <c:marker>
              <c:symbol val="circle"/>
              <c:size val="5"/>
              <c:spPr>
                <a:noFill/>
                <a:ln w="9525">
                  <a:solidFill>
                    <a:schemeClr val="bg2">
                      <a:lumMod val="75000"/>
                    </a:schemeClr>
                  </a:solidFill>
                </a:ln>
                <a:effectLst/>
              </c:spPr>
            </c:marker>
            <c:bubble3D val="0"/>
            <c:extLst>
              <c:ext xmlns:c16="http://schemas.microsoft.com/office/drawing/2014/chart" uri="{C3380CC4-5D6E-409C-BE32-E72D297353CC}">
                <c16:uniqueId val="{00000034-9E6D-4FFB-B443-BC2F5D9A029B}"/>
              </c:ext>
            </c:extLst>
          </c:dPt>
          <c:dLbls>
            <c:dLbl>
              <c:idx val="0"/>
              <c:layout>
                <c:manualLayout>
                  <c:x val="-3.3263721678965644E-2"/>
                  <c:y val="1.9032672581479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E6D-4FFB-B443-BC2F5D9A02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'2.7vana'!$A$6:$A$26</c15:sqref>
                  </c15:fullRef>
                </c:ext>
              </c:extLst>
              <c:f>'2.7vana'!$A$13:$A$26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'2.7vana'!$K$6:$K$25</c15:sqref>
                  </c15:fullRef>
                </c:ext>
              </c:extLst>
              <c:f>'2.7vana'!$K$13:$K$25</c:f>
              <c:numCache>
                <c:formatCode>General</c:formatCode>
                <c:ptCount val="13"/>
                <c:pt idx="0" formatCode="0.00">
                  <c:v>0.7897715426086438</c:v>
                </c:pt>
                <c:pt idx="1" formatCode="0.00">
                  <c:v>0.98764232987657274</c:v>
                </c:pt>
                <c:pt idx="2" formatCode="0.00">
                  <c:v>1.051477083863626</c:v>
                </c:pt>
                <c:pt idx="3" formatCode="0.00">
                  <c:v>1.0127579146322256</c:v>
                </c:pt>
                <c:pt idx="4" formatCode="0.00">
                  <c:v>1.1866943429147301</c:v>
                </c:pt>
                <c:pt idx="5" formatCode="0.00">
                  <c:v>1.1327956100774439</c:v>
                </c:pt>
                <c:pt idx="6" formatCode="0.00">
                  <c:v>1.1028849227450321</c:v>
                </c:pt>
                <c:pt idx="7" formatCode="0.00">
                  <c:v>1.0241530180062759</c:v>
                </c:pt>
                <c:pt idx="8" formatCode="0.00">
                  <c:v>0.9458063111117202</c:v>
                </c:pt>
                <c:pt idx="9" formatCode="0.00">
                  <c:v>1.0689664605788698</c:v>
                </c:pt>
                <c:pt idx="10" formatCode="0.00">
                  <c:v>1.2716292892785612</c:v>
                </c:pt>
                <c:pt idx="11" formatCode="0.00">
                  <c:v>1.3350435475422116</c:v>
                </c:pt>
                <c:pt idx="12" formatCode="0.00">
                  <c:v>1.5319062212225059</c:v>
                </c:pt>
              </c:numCache>
            </c:numRef>
          </c:val>
          <c:smooth val="0"/>
          <c:extLst>
            <c:ext xmlns:c16="http://schemas.microsoft.com/office/drawing/2014/chart" uri="{C3380CC4-5D6E-409C-BE32-E72D297353CC}">
              <c16:uniqueId val="{00000033-9E6D-4FFB-B443-BC2F5D9A029B}"/>
            </c:ext>
          </c:extLst>
        </c:ser>
        <c:dLbls>
          <c:showLegendKey val="0"/>
          <c:showVal val="0"/>
          <c:showCatName val="0"/>
          <c:showSerName val="0"/>
          <c:showPercent val="0"/>
          <c:showBubbleSize val="0"/>
        </c:dLbls>
        <c:marker val="1"/>
        <c:smooth val="0"/>
        <c:axId val="1781593695"/>
        <c:axId val="1704771407"/>
        <c:extLst>
          <c:ext xmlns:c15="http://schemas.microsoft.com/office/drawing/2012/chart" uri="{02D57815-91ED-43cb-92C2-25804820EDAC}">
            <c15:filteredLineSeries>
              <c15:ser>
                <c:idx val="5"/>
                <c:order val="5"/>
                <c:tx>
                  <c:strRef>
                    <c:extLst>
                      <c:ext uri="{02D57815-91ED-43cb-92C2-25804820EDAC}">
                        <c15:formulaRef>
                          <c15:sqref>'2.7vana'!$G$5</c15:sqref>
                        </c15:formulaRef>
                      </c:ext>
                    </c:extLst>
                    <c:strCache>
                      <c:ptCount val="1"/>
                      <c:pt idx="0">
                        <c:v>Avaliku sektori teadlaste täistöökohtade osakaal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extLst>
                      <c:ex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uri="{02D57815-91ED-43cb-92C2-25804820EDAC}">
                        <c15:fullRef>
                          <c15:sqref>'2.7vana'!$G$6:$G$26</c15:sqref>
                        </c15:fullRef>
                        <c15:formulaRef>
                          <c15:sqref>'2.7vana'!$G$13:$G$26</c15:sqref>
                        </c15:formulaRef>
                      </c:ext>
                    </c:extLst>
                    <c:numCache>
                      <c:formatCode>General</c:formatCode>
                      <c:ptCount val="14"/>
                      <c:pt idx="0" formatCode="0%">
                        <c:v>0.71255115592053553</c:v>
                      </c:pt>
                      <c:pt idx="1" formatCode="0%">
                        <c:v>0.66775579963304599</c:v>
                      </c:pt>
                      <c:pt idx="2" formatCode="0%">
                        <c:v>0.67444717444717439</c:v>
                      </c:pt>
                      <c:pt idx="3" formatCode="0%">
                        <c:v>0.66884120171673811</c:v>
                      </c:pt>
                      <c:pt idx="4" formatCode="0%">
                        <c:v>0.65026486690161134</c:v>
                      </c:pt>
                      <c:pt idx="5" formatCode="0%">
                        <c:v>0.6723415400733368</c:v>
                      </c:pt>
                      <c:pt idx="6" formatCode="0%">
                        <c:v>0.66963900800943887</c:v>
                      </c:pt>
                      <c:pt idx="7" formatCode="0%">
                        <c:v>0.68834412580943571</c:v>
                      </c:pt>
                      <c:pt idx="8" formatCode="0%">
                        <c:v>0.70334368282780035</c:v>
                      </c:pt>
                      <c:pt idx="9" formatCode="0%">
                        <c:v>0.6757336160992139</c:v>
                      </c:pt>
                      <c:pt idx="10" formatCode="0%">
                        <c:v>0.64202417888092433</c:v>
                      </c:pt>
                      <c:pt idx="11" formatCode="0%">
                        <c:v>0.64549700068440752</c:v>
                      </c:pt>
                      <c:pt idx="12" formatCode="0%">
                        <c:v>0.59347394988281954</c:v>
                      </c:pt>
                    </c:numCache>
                  </c:numRef>
                </c:val>
                <c:smooth val="0"/>
                <c:extLst>
                  <c:ext xmlns:c16="http://schemas.microsoft.com/office/drawing/2014/chart" uri="{C3380CC4-5D6E-409C-BE32-E72D297353CC}">
                    <c16:uniqueId val="{00000005-9E6D-4FFB-B443-BC2F5D9A029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'2.7vana'!$H$5</c15:sqref>
                        </c15:formulaRef>
                      </c:ext>
                    </c:extLst>
                    <c:strCache>
                      <c:ptCount val="1"/>
                      <c:pt idx="0">
                        <c:v>Erasektori teadlaste täistöökohtade osakaal (%)</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extLst>
                      <c:ext xmlns:c15="http://schemas.microsoft.com/office/drawing/2012/char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'2.7vana'!$H$6:$H$26</c15:sqref>
                        </c15:fullRef>
                        <c15:formulaRef>
                          <c15:sqref>'2.7vana'!$H$13:$H$26</c15:sqref>
                        </c15:formulaRef>
                      </c:ext>
                    </c:extLst>
                    <c:numCache>
                      <c:formatCode>General</c:formatCode>
                      <c:ptCount val="14"/>
                      <c:pt idx="0" formatCode="0%">
                        <c:v>0.28744884407946447</c:v>
                      </c:pt>
                      <c:pt idx="1" formatCode="0%">
                        <c:v>0.33224420036695401</c:v>
                      </c:pt>
                      <c:pt idx="2" formatCode="0%">
                        <c:v>0.3255528255528255</c:v>
                      </c:pt>
                      <c:pt idx="3" formatCode="0%">
                        <c:v>0.33115879828326178</c:v>
                      </c:pt>
                      <c:pt idx="4" formatCode="0%">
                        <c:v>0.34973513309838861</c:v>
                      </c:pt>
                      <c:pt idx="5" formatCode="0%">
                        <c:v>0.32765845992666315</c:v>
                      </c:pt>
                      <c:pt idx="6" formatCode="0%">
                        <c:v>0.33036099199056113</c:v>
                      </c:pt>
                      <c:pt idx="7" formatCode="0%">
                        <c:v>0.31165587419056429</c:v>
                      </c:pt>
                      <c:pt idx="8" formatCode="0%">
                        <c:v>0.29665631717219965</c:v>
                      </c:pt>
                      <c:pt idx="9" formatCode="0%">
                        <c:v>0.32426638390078605</c:v>
                      </c:pt>
                      <c:pt idx="10" formatCode="0%">
                        <c:v>0.35797582111907567</c:v>
                      </c:pt>
                      <c:pt idx="11" formatCode="0%">
                        <c:v>0.35450299931559243</c:v>
                      </c:pt>
                      <c:pt idx="12" formatCode="0%">
                        <c:v>0.40652605011718052</c:v>
                      </c:pt>
                    </c:numCache>
                  </c:numRef>
                </c:val>
                <c:smooth val="0"/>
                <c:extLst xmlns:c15="http://schemas.microsoft.com/office/drawing/2012/chart">
                  <c:ext xmlns:c16="http://schemas.microsoft.com/office/drawing/2014/chart" uri="{C3380CC4-5D6E-409C-BE32-E72D297353CC}">
                    <c16:uniqueId val="{00000006-9E6D-4FFB-B443-BC2F5D9A029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'2.7vana'!$I$5</c15:sqref>
                        </c15:formulaRef>
                      </c:ext>
                    </c:extLst>
                    <c:strCache>
                      <c:ptCount val="1"/>
                      <c:pt idx="0">
                        <c:v>Elanike arv eestis (tuhandetes)</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extLst>
                      <c:ext xmlns:c15="http://schemas.microsoft.com/office/drawing/2012/chart" uri="{02D57815-91ED-43cb-92C2-25804820EDAC}">
                        <c15:fullRef>
                          <c15:sqref>'2.7vana'!$A$6:$A$26</c15:sqref>
                        </c15:fullRef>
                        <c15:formulaRef>
                          <c15:sqref>'2.7vana'!$A$13:$A$26</c15:sqref>
                        </c15:formulaRef>
                      </c:ext>
                    </c:extLst>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extLst>
                      <c:ext xmlns:c15="http://schemas.microsoft.com/office/drawing/2012/chart" uri="{02D57815-91ED-43cb-92C2-25804820EDAC}">
                        <c15:fullRef>
                          <c15:sqref>'2.7vana'!$I$6:$I$26</c15:sqref>
                        </c15:fullRef>
                        <c15:formulaRef>
                          <c15:sqref>'2.7vana'!$I$13:$I$26</c15:sqref>
                        </c15:formulaRef>
                      </c:ext>
                    </c:extLst>
                    <c:numCache>
                      <c:formatCode>General</c:formatCode>
                      <c:ptCount val="14"/>
                      <c:pt idx="0" formatCode="0">
                        <c:v>1342.92</c:v>
                      </c:pt>
                      <c:pt idx="1" formatCode="0">
                        <c:v>1338.44</c:v>
                      </c:pt>
                      <c:pt idx="2" formatCode="0">
                        <c:v>1335.74</c:v>
                      </c:pt>
                      <c:pt idx="3" formatCode="0">
                        <c:v>1333.29</c:v>
                      </c:pt>
                      <c:pt idx="4" formatCode="0">
                        <c:v>1329.66</c:v>
                      </c:pt>
                      <c:pt idx="5" formatCode="0">
                        <c:v>1325.2170000000001</c:v>
                      </c:pt>
                      <c:pt idx="6" formatCode="0">
                        <c:v>1320.174</c:v>
                      </c:pt>
                      <c:pt idx="7" formatCode="0">
                        <c:v>1315.819</c:v>
                      </c:pt>
                      <c:pt idx="8" formatCode="0">
                        <c:v>1313.271</c:v>
                      </c:pt>
                      <c:pt idx="9" formatCode="0">
                        <c:v>1315.944</c:v>
                      </c:pt>
                      <c:pt idx="10" formatCode="0">
                        <c:v>1315.635</c:v>
                      </c:pt>
                      <c:pt idx="11" formatCode="0">
                        <c:v>1319.133</c:v>
                      </c:pt>
                      <c:pt idx="12" formatCode="0">
                        <c:v>1324.82</c:v>
                      </c:pt>
                      <c:pt idx="13" formatCode="0">
                        <c:v>1328.8889999999999</c:v>
                      </c:pt>
                    </c:numCache>
                  </c:numRef>
                </c:val>
                <c:smooth val="0"/>
                <c:extLst xmlns:c15="http://schemas.microsoft.com/office/drawing/2012/chart">
                  <c:ext xmlns:c16="http://schemas.microsoft.com/office/drawing/2014/chart" uri="{C3380CC4-5D6E-409C-BE32-E72D297353CC}">
                    <c16:uniqueId val="{00000031-9E6D-4FFB-B443-BC2F5D9A029B}"/>
                  </c:ext>
                </c:extLst>
              </c15:ser>
            </c15:filteredLineSeries>
          </c:ext>
        </c:extLst>
      </c:lineChart>
      <c:catAx>
        <c:axId val="17816692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785710863"/>
        <c:crosses val="autoZero"/>
        <c:auto val="1"/>
        <c:lblAlgn val="ctr"/>
        <c:lblOffset val="100"/>
        <c:noMultiLvlLbl val="0"/>
      </c:catAx>
      <c:valAx>
        <c:axId val="1785710863"/>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Teadlaste täistöökohti</a:t>
                </a:r>
              </a:p>
            </c:rich>
          </c:tx>
          <c:layout>
            <c:manualLayout>
              <c:xMode val="edge"/>
              <c:yMode val="edge"/>
              <c:x val="3.0066338244194957E-3"/>
              <c:y val="0.269398938254890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781669295"/>
        <c:crosses val="autoZero"/>
        <c:crossBetween val="between"/>
      </c:valAx>
      <c:valAx>
        <c:axId val="1704771407"/>
        <c:scaling>
          <c:orientation val="minMax"/>
          <c:max val="2.5"/>
          <c:min val="0.70000000000000007"/>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781593695"/>
        <c:crosses val="max"/>
        <c:crossBetween val="between"/>
      </c:valAx>
      <c:catAx>
        <c:axId val="1781593695"/>
        <c:scaling>
          <c:orientation val="minMax"/>
        </c:scaling>
        <c:delete val="1"/>
        <c:axPos val="b"/>
        <c:numFmt formatCode="General" sourceLinked="1"/>
        <c:majorTickMark val="out"/>
        <c:minorTickMark val="none"/>
        <c:tickLblPos val="nextTo"/>
        <c:crossAx val="1704771407"/>
        <c:crosses val="autoZero"/>
        <c:auto val="1"/>
        <c:lblAlgn val="ctr"/>
        <c:lblOffset val="100"/>
        <c:noMultiLvlLbl val="0"/>
      </c:catAx>
      <c:spPr>
        <a:noFill/>
        <a:ln>
          <a:noFill/>
        </a:ln>
        <a:effectLst/>
      </c:spPr>
    </c:plotArea>
    <c:legend>
      <c:legendPos val="b"/>
      <c:layout>
        <c:manualLayout>
          <c:xMode val="edge"/>
          <c:yMode val="edge"/>
          <c:x val="3.2865279949334018E-2"/>
          <c:y val="0.84062967204157979"/>
          <c:w val="0.9502544444444444"/>
          <c:h val="0.105259377918878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'2.12-13'!$B$5</c:f>
              <c:strCache>
                <c:ptCount val="1"/>
                <c:pt idx="0">
                  <c:v>Naine</c:v>
                </c:pt>
              </c:strCache>
            </c:strRef>
          </c:tx>
          <c:spPr>
            <a:solidFill>
              <a:schemeClr val="accent1">
                <a:lumMod val="75000"/>
              </a:schemeClr>
            </a:solidFill>
            <a:ln>
              <a:noFill/>
            </a:ln>
            <a:effectLst/>
          </c:spPr>
          <c:invertIfNegative val="0"/>
          <c:dLbls>
            <c:dLbl>
              <c:idx val="0"/>
              <c:tx>
                <c:rich>
                  <a:bodyPr/>
                  <a:lstStyle/>
                  <a:p>
                    <a:fld id="{3717AAB4-8316-4ABC-BE02-C5A6787A74AC}" type="CELLRANGE">
                      <a:rPr lang="et-EE"/>
                      <a:pPr/>
                      <a:t>[LAHTRIVAHEMIK]</a:t>
                    </a:fld>
                    <a:r>
                      <a:rPr lang="et-EE" baseline="0"/>
                      <a:t>, </a:t>
                    </a:r>
                    <a:fld id="{C09FEA59-1BDD-4266-8389-31E094F4323A}"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E59-44DC-8BEC-3BB6FCF0318F}"/>
                </c:ext>
              </c:extLst>
            </c:dLbl>
            <c:dLbl>
              <c:idx val="1"/>
              <c:tx>
                <c:rich>
                  <a:bodyPr/>
                  <a:lstStyle/>
                  <a:p>
                    <a:fld id="{130E9225-28AB-44EC-84C1-AD0A3E60E122}" type="CELLRANGE">
                      <a:rPr lang="et-EE"/>
                      <a:pPr/>
                      <a:t>[LAHTRIVAHEMIK]</a:t>
                    </a:fld>
                    <a:r>
                      <a:rPr lang="et-EE" baseline="0"/>
                      <a:t>, </a:t>
                    </a:r>
                    <a:fld id="{ED8970DA-8764-494B-9AB3-6F73B1AADDC2}"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E59-44DC-8BEC-3BB6FCF0318F}"/>
                </c:ext>
              </c:extLst>
            </c:dLbl>
            <c:dLbl>
              <c:idx val="2"/>
              <c:tx>
                <c:rich>
                  <a:bodyPr/>
                  <a:lstStyle/>
                  <a:p>
                    <a:fld id="{D4A1C906-2454-43C5-8AC0-A27E870C2B30}" type="CELLRANGE">
                      <a:rPr lang="et-EE"/>
                      <a:pPr/>
                      <a:t>[LAHTRIVAHEMIK]</a:t>
                    </a:fld>
                    <a:r>
                      <a:rPr lang="et-EE" baseline="0"/>
                      <a:t>, </a:t>
                    </a:r>
                    <a:fld id="{96932B46-7AE1-463B-9966-2DD03D8DDC0F}"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E59-44DC-8BEC-3BB6FCF0318F}"/>
                </c:ext>
              </c:extLst>
            </c:dLbl>
            <c:dLbl>
              <c:idx val="3"/>
              <c:tx>
                <c:rich>
                  <a:bodyPr/>
                  <a:lstStyle/>
                  <a:p>
                    <a:fld id="{54F6EBEE-20B6-4836-9F60-34F10152A4BA}" type="CELLRANGE">
                      <a:rPr lang="et-EE"/>
                      <a:pPr/>
                      <a:t>[LAHTRIVAHEMIK]</a:t>
                    </a:fld>
                    <a:r>
                      <a:rPr lang="et-EE" baseline="0"/>
                      <a:t>, </a:t>
                    </a:r>
                    <a:fld id="{86A2CF33-7EE1-4D1B-839B-54FAD3E1AB2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E59-44DC-8BEC-3BB6FCF0318F}"/>
                </c:ext>
              </c:extLst>
            </c:dLbl>
            <c:dLbl>
              <c:idx val="4"/>
              <c:tx>
                <c:rich>
                  <a:bodyPr/>
                  <a:lstStyle/>
                  <a:p>
                    <a:fld id="{A1D98EE7-D3D0-4A58-A78B-3A8EA12E2A4F}" type="CELLRANGE">
                      <a:rPr lang="et-EE"/>
                      <a:pPr/>
                      <a:t>[LAHTRIVAHEMIK]</a:t>
                    </a:fld>
                    <a:r>
                      <a:rPr lang="et-EE" baseline="0"/>
                      <a:t>, </a:t>
                    </a:r>
                    <a:fld id="{DD260098-677E-4F5F-A43C-47223EBA4DB5}"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E59-44DC-8BEC-3BB6FCF0318F}"/>
                </c:ext>
              </c:extLst>
            </c:dLbl>
            <c:dLbl>
              <c:idx val="5"/>
              <c:tx>
                <c:rich>
                  <a:bodyPr/>
                  <a:lstStyle/>
                  <a:p>
                    <a:fld id="{2481A7B1-2129-4F0F-B7E2-931A2D78527E}" type="CELLRANGE">
                      <a:rPr lang="et-EE"/>
                      <a:pPr/>
                      <a:t>[LAHTRIVAHEMIK]</a:t>
                    </a:fld>
                    <a:r>
                      <a:rPr lang="et-EE" baseline="0"/>
                      <a:t>, </a:t>
                    </a:r>
                    <a:fld id="{E34FBE5B-76F6-492A-9203-12E9F90044A3}"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E59-44DC-8BEC-3BB6FCF0318F}"/>
                </c:ext>
              </c:extLst>
            </c:dLbl>
            <c:dLbl>
              <c:idx val="6"/>
              <c:tx>
                <c:rich>
                  <a:bodyPr/>
                  <a:lstStyle/>
                  <a:p>
                    <a:fld id="{455194EB-54AF-42BC-8717-F35273654019}" type="CELLRANGE">
                      <a:rPr lang="et-EE"/>
                      <a:pPr/>
                      <a:t>[LAHTRIVAHEMIK]</a:t>
                    </a:fld>
                    <a:r>
                      <a:rPr lang="et-EE" baseline="0"/>
                      <a:t>, </a:t>
                    </a:r>
                    <a:fld id="{601C633F-3196-4917-BDDF-6D3DE14D893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E59-44DC-8BEC-3BB6FCF0318F}"/>
                </c:ext>
              </c:extLst>
            </c:dLbl>
            <c:dLbl>
              <c:idx val="7"/>
              <c:tx>
                <c:rich>
                  <a:bodyPr/>
                  <a:lstStyle/>
                  <a:p>
                    <a:fld id="{CB533480-0870-4653-8A75-301D1A069E67}" type="CELLRANGE">
                      <a:rPr lang="et-EE"/>
                      <a:pPr/>
                      <a:t>[LAHTRIVAHEMIK]</a:t>
                    </a:fld>
                    <a:r>
                      <a:rPr lang="et-EE" baseline="0"/>
                      <a:t>, </a:t>
                    </a:r>
                    <a:fld id="{9BA42338-AE05-4719-8ED3-7847B3C04083}"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E59-44DC-8BEC-3BB6FCF0318F}"/>
                </c:ext>
              </c:extLst>
            </c:dLbl>
            <c:dLbl>
              <c:idx val="8"/>
              <c:tx>
                <c:rich>
                  <a:bodyPr/>
                  <a:lstStyle/>
                  <a:p>
                    <a:fld id="{3ED7CDD8-DA44-4F43-A750-2306357DFA04}" type="CELLRANGE">
                      <a:rPr lang="et-EE"/>
                      <a:pPr/>
                      <a:t>[LAHTRIVAHEMIK]</a:t>
                    </a:fld>
                    <a:r>
                      <a:rPr lang="et-EE" baseline="0"/>
                      <a:t>, </a:t>
                    </a:r>
                    <a:fld id="{7496AB87-E7EA-4E14-A498-8AEBC5D427F6}"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E59-44DC-8BEC-3BB6FCF0318F}"/>
                </c:ext>
              </c:extLst>
            </c:dLbl>
            <c:dLbl>
              <c:idx val="9"/>
              <c:tx>
                <c:rich>
                  <a:bodyPr/>
                  <a:lstStyle/>
                  <a:p>
                    <a:fld id="{A9ECF756-07F8-47F4-A19A-058C3930453F}" type="CELLRANGE">
                      <a:rPr lang="et-EE"/>
                      <a:pPr/>
                      <a:t>[LAHTRIVAHEMIK]</a:t>
                    </a:fld>
                    <a:r>
                      <a:rPr lang="et-EE" baseline="0"/>
                      <a:t>, </a:t>
                    </a:r>
                    <a:fld id="{065BFA67-4BBE-4876-9869-BE4A93A9C415}"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E59-44DC-8BEC-3BB6FCF0318F}"/>
                </c:ext>
              </c:extLst>
            </c:dLbl>
            <c:dLbl>
              <c:idx val="10"/>
              <c:tx>
                <c:rich>
                  <a:bodyPr/>
                  <a:lstStyle/>
                  <a:p>
                    <a:fld id="{F6477628-EA9D-4DB9-A1AC-54AB50259C71}" type="CELLRANGE">
                      <a:rPr lang="et-EE"/>
                      <a:pPr/>
                      <a:t>[LAHTRIVAHEMIK]</a:t>
                    </a:fld>
                    <a:r>
                      <a:rPr lang="et-EE" baseline="0"/>
                      <a:t>, </a:t>
                    </a:r>
                    <a:fld id="{375F15DD-9151-47C6-BACF-699990AB54E6}"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E59-44DC-8BEC-3BB6FCF0318F}"/>
                </c:ext>
              </c:extLst>
            </c:dLbl>
            <c:dLbl>
              <c:idx val="11"/>
              <c:tx>
                <c:rich>
                  <a:bodyPr/>
                  <a:lstStyle/>
                  <a:p>
                    <a:fld id="{EC7F325D-5147-4DAC-9A0F-806907E932EF}" type="CELLRANGE">
                      <a:rPr lang="et-EE"/>
                      <a:pPr/>
                      <a:t>[LAHTRIVAHEMIK]</a:t>
                    </a:fld>
                    <a:r>
                      <a:rPr lang="et-EE" baseline="0"/>
                      <a:t>, </a:t>
                    </a:r>
                    <a:fld id="{9B2785D1-A8CE-4EE7-9ECA-75D8E7B369D9}"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E59-44DC-8BEC-3BB6FCF0318F}"/>
                </c:ext>
              </c:extLst>
            </c:dLbl>
            <c:dLbl>
              <c:idx val="12"/>
              <c:tx>
                <c:rich>
                  <a:bodyPr/>
                  <a:lstStyle/>
                  <a:p>
                    <a:fld id="{23CC6252-546F-4838-9E61-7B1CF18E4059}" type="CELLRANGE">
                      <a:rPr lang="et-EE"/>
                      <a:pPr/>
                      <a:t>[LAHTRIVAHEMIK]</a:t>
                    </a:fld>
                    <a:r>
                      <a:rPr lang="et-EE" baseline="0"/>
                      <a:t>, </a:t>
                    </a:r>
                    <a:fld id="{37D875CE-AB80-4407-878A-B3460F38E8A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E59-44DC-8BEC-3BB6FCF0318F}"/>
                </c:ext>
              </c:extLst>
            </c:dLbl>
            <c:dLbl>
              <c:idx val="13"/>
              <c:tx>
                <c:rich>
                  <a:bodyPr/>
                  <a:lstStyle/>
                  <a:p>
                    <a:fld id="{E07B14C1-8C63-4896-9C27-07549F77BE4B}" type="CELLRANGE">
                      <a:rPr lang="et-EE"/>
                      <a:pPr/>
                      <a:t>[LAHTRIVAHEMIK]</a:t>
                    </a:fld>
                    <a:r>
                      <a:rPr lang="et-EE" baseline="0"/>
                      <a:t>, </a:t>
                    </a:r>
                    <a:fld id="{24786450-7C79-47F7-A035-C64F3A30F25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E59-44DC-8BEC-3BB6FCF0318F}"/>
                </c:ext>
              </c:extLst>
            </c:dLbl>
            <c:dLbl>
              <c:idx val="14"/>
              <c:tx>
                <c:rich>
                  <a:bodyPr/>
                  <a:lstStyle/>
                  <a:p>
                    <a:fld id="{CFB338CD-480D-46DD-A0E3-8E820F75CDCB}" type="CELLRANGE">
                      <a:rPr lang="et-EE"/>
                      <a:pPr/>
                      <a:t>[LAHTRIVAHEMIK]</a:t>
                    </a:fld>
                    <a:r>
                      <a:rPr lang="et-EE" baseline="0"/>
                      <a:t>, </a:t>
                    </a:r>
                    <a:fld id="{014075EC-82D9-43BF-B22F-0853F3B19C3B}"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E59-44DC-8BEC-3BB6FCF031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'2.12-13'!$A$6:$A$20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'2.12-13'!$B$6:$B$20</c:f>
              <c:numCache>
                <c:formatCode>General</c:formatCode>
                <c:ptCount val="15"/>
                <c:pt idx="0">
                  <c:v>79</c:v>
                </c:pt>
                <c:pt idx="1">
                  <c:v>76</c:v>
                </c:pt>
                <c:pt idx="2">
                  <c:v>74</c:v>
                </c:pt>
                <c:pt idx="3">
                  <c:v>92</c:v>
                </c:pt>
                <c:pt idx="4">
                  <c:v>131</c:v>
                </c:pt>
                <c:pt idx="5">
                  <c:v>96</c:v>
                </c:pt>
                <c:pt idx="6">
                  <c:v>139</c:v>
                </c:pt>
                <c:pt idx="7">
                  <c:v>113</c:v>
                </c:pt>
                <c:pt idx="8">
                  <c:v>107</c:v>
                </c:pt>
                <c:pt idx="9">
                  <c:v>130</c:v>
                </c:pt>
                <c:pt idx="10">
                  <c:v>146</c:v>
                </c:pt>
                <c:pt idx="11">
                  <c:v>118</c:v>
                </c:pt>
                <c:pt idx="12">
                  <c:v>126</c:v>
                </c:pt>
                <c:pt idx="13">
                  <c:v>128</c:v>
                </c:pt>
                <c:pt idx="14">
                  <c:v>1555</c:v>
                </c:pt>
              </c:numCache>
            </c:numRef>
          </c:val>
          <c:extLst>
            <c:ext xmlns:c15="http://schemas.microsoft.com/office/drawing/2012/chart" uri="{02D57815-91ED-43cb-92C2-25804820EDAC}">
              <c15:datalabelsRange>
                <c15:f>'2.12-13'!$E$6:$E$20</c15:f>
                <c15:dlblRangeCache>
                  <c:ptCount val="15"/>
                  <c:pt idx="0">
                    <c:v>52%</c:v>
                  </c:pt>
                  <c:pt idx="1">
                    <c:v>47%</c:v>
                  </c:pt>
                  <c:pt idx="2">
                    <c:v>46%</c:v>
                  </c:pt>
                  <c:pt idx="3">
                    <c:v>53%</c:v>
                  </c:pt>
                  <c:pt idx="4">
                    <c:v>52%</c:v>
                  </c:pt>
                  <c:pt idx="5">
                    <c:v>51%</c:v>
                  </c:pt>
                  <c:pt idx="6">
                    <c:v>60%</c:v>
                  </c:pt>
                  <c:pt idx="7">
                    <c:v>53%</c:v>
                  </c:pt>
                  <c:pt idx="8">
                    <c:v>51%</c:v>
                  </c:pt>
                  <c:pt idx="9">
                    <c:v>54%</c:v>
                  </c:pt>
                  <c:pt idx="10">
                    <c:v>58%</c:v>
                  </c:pt>
                  <c:pt idx="11">
                    <c:v>48%</c:v>
                  </c:pt>
                  <c:pt idx="12">
                    <c:v>54%</c:v>
                  </c:pt>
                  <c:pt idx="13">
                    <c:v>58%</c:v>
                  </c:pt>
                  <c:pt idx="14">
                    <c:v>53%</c:v>
                  </c:pt>
                </c15:dlblRangeCache>
              </c15:datalabelsRange>
            </c:ext>
            <c:ext xmlns:c16="http://schemas.microsoft.com/office/drawing/2014/chart" uri="{C3380CC4-5D6E-409C-BE32-E72D297353CC}">
              <c16:uniqueId val="{00000000-9E59-44DC-8BEC-3BB6FCF0318F}"/>
            </c:ext>
          </c:extLst>
        </c:ser>
        <c:ser>
          <c:idx val="1"/>
          <c:order val="1"/>
          <c:tx>
            <c:strRef>
              <c:f>'2.12-13'!$C$5</c:f>
              <c:strCache>
                <c:ptCount val="1"/>
                <c:pt idx="0">
                  <c:v>Mees</c:v>
                </c:pt>
              </c:strCache>
            </c:strRef>
          </c:tx>
          <c:spPr>
            <a:solidFill>
              <a:schemeClr val="bg1">
                <a:lumMod val="65000"/>
              </a:schemeClr>
            </a:solidFill>
            <a:ln>
              <a:noFill/>
            </a:ln>
            <a:effectLst/>
          </c:spPr>
          <c:invertIfNegative val="0"/>
          <c:dLbls>
            <c:dLbl>
              <c:idx val="0"/>
              <c:tx>
                <c:rich>
                  <a:bodyPr/>
                  <a:lstStyle/>
                  <a:p>
                    <a:fld id="{A6999B32-49D5-4C74-B379-ED0D01F3B50A}" type="CELLRANGE">
                      <a:rPr lang="et-EE"/>
                      <a:pPr/>
                      <a:t>[LAHTRIVAHEMIK]</a:t>
                    </a:fld>
                    <a:r>
                      <a:rPr lang="et-EE" baseline="0"/>
                      <a:t>, </a:t>
                    </a:r>
                    <a:fld id="{0DBE7C3B-7DAA-4579-B6B6-6657A3D7EF3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E59-44DC-8BEC-3BB6FCF0318F}"/>
                </c:ext>
              </c:extLst>
            </c:dLbl>
            <c:dLbl>
              <c:idx val="1"/>
              <c:tx>
                <c:rich>
                  <a:bodyPr/>
                  <a:lstStyle/>
                  <a:p>
                    <a:fld id="{EAF683B7-9C59-4A00-AE97-C70AF5F8689F}" type="CELLRANGE">
                      <a:rPr lang="et-EE"/>
                      <a:pPr/>
                      <a:t>[LAHTRIVAHEMIK]</a:t>
                    </a:fld>
                    <a:r>
                      <a:rPr lang="et-EE" baseline="0"/>
                      <a:t>, </a:t>
                    </a:r>
                    <a:fld id="{53D8D6C6-07E7-42BA-A6AA-8C63A2C4D7E0}"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E59-44DC-8BEC-3BB6FCF0318F}"/>
                </c:ext>
              </c:extLst>
            </c:dLbl>
            <c:dLbl>
              <c:idx val="2"/>
              <c:tx>
                <c:rich>
                  <a:bodyPr/>
                  <a:lstStyle/>
                  <a:p>
                    <a:fld id="{80E82E7D-FA2E-4881-A42F-893EFB2E2CCC}" type="CELLRANGE">
                      <a:rPr lang="et-EE"/>
                      <a:pPr/>
                      <a:t>[LAHTRIVAHEMIK]</a:t>
                    </a:fld>
                    <a:r>
                      <a:rPr lang="et-EE" baseline="0"/>
                      <a:t>, </a:t>
                    </a:r>
                    <a:fld id="{FFFAFAB4-4A80-451D-B5FD-E826FBE1C67F}"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E59-44DC-8BEC-3BB6FCF0318F}"/>
                </c:ext>
              </c:extLst>
            </c:dLbl>
            <c:dLbl>
              <c:idx val="3"/>
              <c:tx>
                <c:rich>
                  <a:bodyPr/>
                  <a:lstStyle/>
                  <a:p>
                    <a:fld id="{75D7DF33-85F5-4648-BC09-05F4A1C0ED6B}" type="CELLRANGE">
                      <a:rPr lang="et-EE"/>
                      <a:pPr/>
                      <a:t>[LAHTRIVAHEMIK]</a:t>
                    </a:fld>
                    <a:r>
                      <a:rPr lang="et-EE" baseline="0"/>
                      <a:t>, </a:t>
                    </a:r>
                    <a:fld id="{6E9D502E-EEB8-4705-B8FE-13FCC48702C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E59-44DC-8BEC-3BB6FCF0318F}"/>
                </c:ext>
              </c:extLst>
            </c:dLbl>
            <c:dLbl>
              <c:idx val="4"/>
              <c:tx>
                <c:rich>
                  <a:bodyPr/>
                  <a:lstStyle/>
                  <a:p>
                    <a:fld id="{65B45363-FEBF-499F-87FE-821D78845235}" type="CELLRANGE">
                      <a:rPr lang="et-EE"/>
                      <a:pPr/>
                      <a:t>[LAHTRIVAHEMIK]</a:t>
                    </a:fld>
                    <a:r>
                      <a:rPr lang="et-EE" baseline="0"/>
                      <a:t>, </a:t>
                    </a:r>
                    <a:fld id="{170BDE3D-4196-4D3F-8704-690478E688C1}"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E59-44DC-8BEC-3BB6FCF0318F}"/>
                </c:ext>
              </c:extLst>
            </c:dLbl>
            <c:dLbl>
              <c:idx val="5"/>
              <c:tx>
                <c:rich>
                  <a:bodyPr/>
                  <a:lstStyle/>
                  <a:p>
                    <a:fld id="{D546942C-C5C6-4BE4-9DD1-F9783D9917D1}" type="CELLRANGE">
                      <a:rPr lang="et-EE"/>
                      <a:pPr/>
                      <a:t>[LAHTRIVAHEMIK]</a:t>
                    </a:fld>
                    <a:r>
                      <a:rPr lang="et-EE" baseline="0"/>
                      <a:t>, </a:t>
                    </a:r>
                    <a:fld id="{36C62727-3B12-430B-AF6A-3E8775289CE0}"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E59-44DC-8BEC-3BB6FCF0318F}"/>
                </c:ext>
              </c:extLst>
            </c:dLbl>
            <c:dLbl>
              <c:idx val="6"/>
              <c:tx>
                <c:rich>
                  <a:bodyPr/>
                  <a:lstStyle/>
                  <a:p>
                    <a:fld id="{F34D1B56-AB17-45E4-A781-79068FBCB525}" type="CELLRANGE">
                      <a:rPr lang="et-EE"/>
                      <a:pPr/>
                      <a:t>[LAHTRIVAHEMIK]</a:t>
                    </a:fld>
                    <a:r>
                      <a:rPr lang="et-EE" baseline="0"/>
                      <a:t>, </a:t>
                    </a:r>
                    <a:fld id="{D0C97C60-B75B-4B73-927C-B68CD169665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E59-44DC-8BEC-3BB6FCF0318F}"/>
                </c:ext>
              </c:extLst>
            </c:dLbl>
            <c:dLbl>
              <c:idx val="7"/>
              <c:tx>
                <c:rich>
                  <a:bodyPr/>
                  <a:lstStyle/>
                  <a:p>
                    <a:fld id="{50C956D5-0B63-4E01-8C9C-114BF7DDE0DB}" type="CELLRANGE">
                      <a:rPr lang="et-EE"/>
                      <a:pPr/>
                      <a:t>[LAHTRIVAHEMIK]</a:t>
                    </a:fld>
                    <a:r>
                      <a:rPr lang="et-EE" baseline="0"/>
                      <a:t>, </a:t>
                    </a:r>
                    <a:fld id="{D628C658-4AAE-4739-B8CF-E23F32289EAC}"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E59-44DC-8BEC-3BB6FCF0318F}"/>
                </c:ext>
              </c:extLst>
            </c:dLbl>
            <c:dLbl>
              <c:idx val="8"/>
              <c:tx>
                <c:rich>
                  <a:bodyPr/>
                  <a:lstStyle/>
                  <a:p>
                    <a:fld id="{505DF249-5EB6-4235-ABF3-07EB578A3418}" type="CELLRANGE">
                      <a:rPr lang="et-EE"/>
                      <a:pPr/>
                      <a:t>[LAHTRIVAHEMIK]</a:t>
                    </a:fld>
                    <a:r>
                      <a:rPr lang="et-EE" baseline="0"/>
                      <a:t>, </a:t>
                    </a:r>
                    <a:fld id="{B6560281-EBA0-4434-ABB5-9274FF628FF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E59-44DC-8BEC-3BB6FCF0318F}"/>
                </c:ext>
              </c:extLst>
            </c:dLbl>
            <c:dLbl>
              <c:idx val="9"/>
              <c:tx>
                <c:rich>
                  <a:bodyPr/>
                  <a:lstStyle/>
                  <a:p>
                    <a:fld id="{ACDAE99F-712E-42DA-9A8F-6838542DA566}" type="CELLRANGE">
                      <a:rPr lang="et-EE"/>
                      <a:pPr/>
                      <a:t>[LAHTRIVAHEMIK]</a:t>
                    </a:fld>
                    <a:r>
                      <a:rPr lang="et-EE" baseline="0"/>
                      <a:t>, </a:t>
                    </a:r>
                    <a:fld id="{00FFAA25-66F6-4F77-A751-D6AC8D39A907}"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E59-44DC-8BEC-3BB6FCF0318F}"/>
                </c:ext>
              </c:extLst>
            </c:dLbl>
            <c:dLbl>
              <c:idx val="10"/>
              <c:tx>
                <c:rich>
                  <a:bodyPr/>
                  <a:lstStyle/>
                  <a:p>
                    <a:fld id="{162E24AA-2039-4BD4-B8C8-80157AF526CE}" type="CELLRANGE">
                      <a:rPr lang="et-EE"/>
                      <a:pPr/>
                      <a:t>[LAHTRIVAHEMIK]</a:t>
                    </a:fld>
                    <a:r>
                      <a:rPr lang="et-EE" baseline="0"/>
                      <a:t>, </a:t>
                    </a:r>
                    <a:fld id="{1C361D33-9E27-4510-8B9E-93294CCA6CD9}"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E59-44DC-8BEC-3BB6FCF0318F}"/>
                </c:ext>
              </c:extLst>
            </c:dLbl>
            <c:dLbl>
              <c:idx val="11"/>
              <c:tx>
                <c:rich>
                  <a:bodyPr/>
                  <a:lstStyle/>
                  <a:p>
                    <a:fld id="{37BAFD27-0107-40F3-8676-B9F2D5B4E7E8}" type="CELLRANGE">
                      <a:rPr lang="et-EE"/>
                      <a:pPr/>
                      <a:t>[LAHTRIVAHEMIK]</a:t>
                    </a:fld>
                    <a:r>
                      <a:rPr lang="et-EE" baseline="0"/>
                      <a:t>, </a:t>
                    </a:r>
                    <a:fld id="{8616014C-EA5E-4E66-86C6-DBFCBBDA0D2E}"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E59-44DC-8BEC-3BB6FCF0318F}"/>
                </c:ext>
              </c:extLst>
            </c:dLbl>
            <c:dLbl>
              <c:idx val="12"/>
              <c:tx>
                <c:rich>
                  <a:bodyPr/>
                  <a:lstStyle/>
                  <a:p>
                    <a:fld id="{80EA6451-EBEA-49F2-8E55-62011642B017}" type="CELLRANGE">
                      <a:rPr lang="et-EE"/>
                      <a:pPr/>
                      <a:t>[LAHTRIVAHEMIK]</a:t>
                    </a:fld>
                    <a:r>
                      <a:rPr lang="et-EE" baseline="0"/>
                      <a:t>, </a:t>
                    </a:r>
                    <a:fld id="{9CBE2E5E-E197-4E05-9BB8-E4D0BA7A2E52}"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E59-44DC-8BEC-3BB6FCF0318F}"/>
                </c:ext>
              </c:extLst>
            </c:dLbl>
            <c:dLbl>
              <c:idx val="13"/>
              <c:tx>
                <c:rich>
                  <a:bodyPr/>
                  <a:lstStyle/>
                  <a:p>
                    <a:fld id="{402AFACD-DFC6-4FFC-ABB8-9D87962F5BFB}" type="CELLRANGE">
                      <a:rPr lang="et-EE"/>
                      <a:pPr/>
                      <a:t>[LAHTRIVAHEMIK]</a:t>
                    </a:fld>
                    <a:r>
                      <a:rPr lang="et-EE" baseline="0"/>
                      <a:t>, </a:t>
                    </a:r>
                    <a:fld id="{EF9AA2C7-86CE-4F23-8573-81020FFDAF00}"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E59-44DC-8BEC-3BB6FCF0318F}"/>
                </c:ext>
              </c:extLst>
            </c:dLbl>
            <c:dLbl>
              <c:idx val="14"/>
              <c:tx>
                <c:rich>
                  <a:bodyPr/>
                  <a:lstStyle/>
                  <a:p>
                    <a:fld id="{3C8922EC-2292-4090-BC11-C516AF6530C9}" type="CELLRANGE">
                      <a:rPr lang="et-EE"/>
                      <a:pPr/>
                      <a:t>[LAHTRIVAHEMIK]</a:t>
                    </a:fld>
                    <a:r>
                      <a:rPr lang="et-EE" baseline="0"/>
                      <a:t>, </a:t>
                    </a:r>
                    <a:fld id="{55F2F230-4BD6-46A5-A796-A70E58E433C1}"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E59-44DC-8BEC-3BB6FCF031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'2.12-13'!$A$6:$A$20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'2.12-13'!$C$6:$C$20</c:f>
              <c:numCache>
                <c:formatCode>General</c:formatCode>
                <c:ptCount val="15"/>
                <c:pt idx="0">
                  <c:v>74</c:v>
                </c:pt>
                <c:pt idx="1">
                  <c:v>85</c:v>
                </c:pt>
                <c:pt idx="2">
                  <c:v>86</c:v>
                </c:pt>
                <c:pt idx="3">
                  <c:v>83</c:v>
                </c:pt>
                <c:pt idx="4">
                  <c:v>119</c:v>
                </c:pt>
                <c:pt idx="5">
                  <c:v>94</c:v>
                </c:pt>
                <c:pt idx="6">
                  <c:v>94</c:v>
                </c:pt>
                <c:pt idx="7">
                  <c:v>100</c:v>
                </c:pt>
                <c:pt idx="8">
                  <c:v>101</c:v>
                </c:pt>
                <c:pt idx="9">
                  <c:v>110</c:v>
                </c:pt>
                <c:pt idx="10">
                  <c:v>107</c:v>
                </c:pt>
                <c:pt idx="11">
                  <c:v>126</c:v>
                </c:pt>
                <c:pt idx="12">
                  <c:v>109</c:v>
                </c:pt>
                <c:pt idx="13">
                  <c:v>93</c:v>
                </c:pt>
                <c:pt idx="14">
                  <c:v>1381</c:v>
                </c:pt>
              </c:numCache>
            </c:numRef>
          </c:val>
          <c:extLst>
            <c:ext xmlns:c15="http://schemas.microsoft.com/office/drawing/2012/chart" uri="{02D57815-91ED-43cb-92C2-25804820EDAC}">
              <c15:datalabelsRange>
                <c15:f>'2.12-13'!$F$6:$F$20</c15:f>
                <c15:dlblRangeCache>
                  <c:ptCount val="15"/>
                  <c:pt idx="0">
                    <c:v>48%</c:v>
                  </c:pt>
                  <c:pt idx="1">
                    <c:v>53%</c:v>
                  </c:pt>
                  <c:pt idx="2">
                    <c:v>54%</c:v>
                  </c:pt>
                  <c:pt idx="3">
                    <c:v>47%</c:v>
                  </c:pt>
                  <c:pt idx="4">
                    <c:v>48%</c:v>
                  </c:pt>
                  <c:pt idx="5">
                    <c:v>49%</c:v>
                  </c:pt>
                  <c:pt idx="6">
                    <c:v>40%</c:v>
                  </c:pt>
                  <c:pt idx="7">
                    <c:v>47%</c:v>
                  </c:pt>
                  <c:pt idx="8">
                    <c:v>49%</c:v>
                  </c:pt>
                  <c:pt idx="9">
                    <c:v>46%</c:v>
                  </c:pt>
                  <c:pt idx="10">
                    <c:v>42%</c:v>
                  </c:pt>
                  <c:pt idx="11">
                    <c:v>52%</c:v>
                  </c:pt>
                  <c:pt idx="12">
                    <c:v>46%</c:v>
                  </c:pt>
                  <c:pt idx="13">
                    <c:v>42%</c:v>
                  </c:pt>
                  <c:pt idx="14">
                    <c:v>47%</c:v>
                  </c:pt>
                </c15:dlblRangeCache>
              </c15:datalabelsRange>
            </c:ext>
            <c:ext xmlns:c16="http://schemas.microsoft.com/office/drawing/2014/chart" uri="{C3380CC4-5D6E-409C-BE32-E72D297353CC}">
              <c16:uniqueId val="{00000001-9E59-44DC-8BEC-3BB6FCF0318F}"/>
            </c:ext>
          </c:extLst>
        </c:ser>
        <c:dLbls>
          <c:showLegendKey val="0"/>
          <c:showVal val="0"/>
          <c:showCatName val="0"/>
          <c:showSerName val="0"/>
          <c:showPercent val="0"/>
          <c:showBubbleSize val="0"/>
        </c:dLbls>
        <c:gapWidth val="150"/>
        <c:overlap val="100"/>
        <c:axId val="244643951"/>
        <c:axId val="318681199"/>
      </c:barChart>
      <c:catAx>
        <c:axId val="2446439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318681199"/>
        <c:crosses val="autoZero"/>
        <c:auto val="1"/>
        <c:lblAlgn val="ctr"/>
        <c:lblOffset val="100"/>
        <c:noMultiLvlLbl val="0"/>
      </c:catAx>
      <c:valAx>
        <c:axId val="3186811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44643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263873015873015"/>
          <c:y val="5.476565705685843E-2"/>
          <c:w val="0.54491206349206345"/>
          <c:h val="0.75956450190286606"/>
        </c:manualLayout>
      </c:layout>
      <c:barChart>
        <c:barDir val="bar"/>
        <c:grouping val="percentStacked"/>
        <c:varyColors val="0"/>
        <c:ser>
          <c:idx val="0"/>
          <c:order val="0"/>
          <c:tx>
            <c:strRef>
              <c:f>'2.12-13'!$B$26</c:f>
              <c:strCache>
                <c:ptCount val="1"/>
                <c:pt idx="0">
                  <c:v>Naine</c:v>
                </c:pt>
              </c:strCache>
            </c:strRef>
          </c:tx>
          <c:spPr>
            <a:solidFill>
              <a:schemeClr val="accent1">
                <a:lumMod val="75000"/>
              </a:schemeClr>
            </a:solidFill>
            <a:ln>
              <a:noFill/>
            </a:ln>
            <a:effectLst/>
          </c:spPr>
          <c:invertIfNegative val="0"/>
          <c:dLbls>
            <c:dLbl>
              <c:idx val="0"/>
              <c:tx>
                <c:rich>
                  <a:bodyPr/>
                  <a:lstStyle/>
                  <a:p>
                    <a:fld id="{C5FDE06A-4B60-4D2F-A2E2-7D409AD55D1C}" type="CELLRANGE">
                      <a:rPr lang="et-EE"/>
                      <a:pPr/>
                      <a:t>[LAHTRIVAHEMIK]</a:t>
                    </a:fld>
                    <a:r>
                      <a:rPr lang="et-EE" baseline="0"/>
                      <a:t>, </a:t>
                    </a:r>
                    <a:fld id="{1C0EBC34-E0D1-4944-9FC4-765949124949}"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FA-480A-8281-6C206CA5F916}"/>
                </c:ext>
              </c:extLst>
            </c:dLbl>
            <c:dLbl>
              <c:idx val="1"/>
              <c:tx>
                <c:rich>
                  <a:bodyPr/>
                  <a:lstStyle/>
                  <a:p>
                    <a:fld id="{F4DF400B-14B2-4C1A-9019-F2BCDE627CB5}" type="CELLRANGE">
                      <a:rPr lang="et-EE"/>
                      <a:pPr/>
                      <a:t>[LAHTRIVAHEMIK]</a:t>
                    </a:fld>
                    <a:r>
                      <a:rPr lang="et-EE" baseline="0"/>
                      <a:t>, </a:t>
                    </a:r>
                    <a:fld id="{EA2B9378-20FA-4789-B40B-BA45FD17C45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FA-480A-8281-6C206CA5F916}"/>
                </c:ext>
              </c:extLst>
            </c:dLbl>
            <c:dLbl>
              <c:idx val="2"/>
              <c:tx>
                <c:rich>
                  <a:bodyPr/>
                  <a:lstStyle/>
                  <a:p>
                    <a:fld id="{4EB0D2E6-D4ED-43B8-827A-72D00833D3CD}" type="CELLRANGE">
                      <a:rPr lang="et-EE"/>
                      <a:pPr/>
                      <a:t>[LAHTRIVAHEMIK]</a:t>
                    </a:fld>
                    <a:r>
                      <a:rPr lang="et-EE" baseline="0"/>
                      <a:t>, </a:t>
                    </a:r>
                    <a:fld id="{80BD44CE-21F6-4E19-97A9-92C90EA99E5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FA-480A-8281-6C206CA5F916}"/>
                </c:ext>
              </c:extLst>
            </c:dLbl>
            <c:dLbl>
              <c:idx val="3"/>
              <c:tx>
                <c:rich>
                  <a:bodyPr/>
                  <a:lstStyle/>
                  <a:p>
                    <a:fld id="{9FC28A37-B477-4D12-9C0D-36164A2BB9A6}" type="CELLRANGE">
                      <a:rPr lang="et-EE"/>
                      <a:pPr/>
                      <a:t>[LAHTRIVAHEMIK]</a:t>
                    </a:fld>
                    <a:r>
                      <a:rPr lang="et-EE" baseline="0"/>
                      <a:t>, </a:t>
                    </a:r>
                    <a:fld id="{1918990A-5DB0-43F6-891B-253979CAFACE}"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FA-480A-8281-6C206CA5F916}"/>
                </c:ext>
              </c:extLst>
            </c:dLbl>
            <c:dLbl>
              <c:idx val="4"/>
              <c:tx>
                <c:rich>
                  <a:bodyPr/>
                  <a:lstStyle/>
                  <a:p>
                    <a:fld id="{C2D9ECF2-5575-40A4-A1DC-184ABBD62726}" type="CELLRANGE">
                      <a:rPr lang="et-EE"/>
                      <a:pPr/>
                      <a:t>[LAHTRIVAHEMIK]</a:t>
                    </a:fld>
                    <a:r>
                      <a:rPr lang="et-EE" baseline="0"/>
                      <a:t>, </a:t>
                    </a:r>
                    <a:fld id="{62F57029-8BA9-421F-96BC-46B930AFB7F5}"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FA-480A-8281-6C206CA5F916}"/>
                </c:ext>
              </c:extLst>
            </c:dLbl>
            <c:dLbl>
              <c:idx val="5"/>
              <c:tx>
                <c:rich>
                  <a:bodyPr/>
                  <a:lstStyle/>
                  <a:p>
                    <a:fld id="{BA0D2C73-0FA5-4355-90BE-5BFA9032D946}" type="CELLRANGE">
                      <a:rPr lang="et-EE"/>
                      <a:pPr/>
                      <a:t>[LAHTRIVAHEMIK]</a:t>
                    </a:fld>
                    <a:r>
                      <a:rPr lang="et-EE" baseline="0"/>
                      <a:t>, </a:t>
                    </a:r>
                    <a:fld id="{C9480D1A-F603-4DB0-B998-033B8B190A7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FA-480A-8281-6C206CA5F916}"/>
                </c:ext>
              </c:extLst>
            </c:dLbl>
            <c:dLbl>
              <c:idx val="6"/>
              <c:tx>
                <c:rich>
                  <a:bodyPr/>
                  <a:lstStyle/>
                  <a:p>
                    <a:fld id="{F1FC25A4-1CD3-4107-8F2D-E6B0BB05E95B}" type="CELLRANGE">
                      <a:rPr lang="et-EE"/>
                      <a:pPr/>
                      <a:t>[LAHTRIVAHEMIK]</a:t>
                    </a:fld>
                    <a:r>
                      <a:rPr lang="et-EE" baseline="0"/>
                      <a:t>, </a:t>
                    </a:r>
                    <a:fld id="{FE299D6E-DAB8-44DD-9117-9801E27EB895}"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0FA-480A-8281-6C206CA5F916}"/>
                </c:ext>
              </c:extLst>
            </c:dLbl>
            <c:dLbl>
              <c:idx val="7"/>
              <c:tx>
                <c:rich>
                  <a:bodyPr/>
                  <a:lstStyle/>
                  <a:p>
                    <a:fld id="{42C540D8-4375-491A-960D-5598B96087AF}" type="CELLRANGE">
                      <a:rPr lang="et-EE"/>
                      <a:pPr/>
                      <a:t>[LAHTRIVAHEMIK]</a:t>
                    </a:fld>
                    <a:r>
                      <a:rPr lang="et-EE" baseline="0"/>
                      <a:t>, </a:t>
                    </a:r>
                    <a:fld id="{9FC634C7-3E5F-4C8F-B47B-4300E5243719}"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0FA-480A-8281-6C206CA5F916}"/>
                </c:ext>
              </c:extLst>
            </c:dLbl>
            <c:dLbl>
              <c:idx val="8"/>
              <c:tx>
                <c:rich>
                  <a:bodyPr/>
                  <a:lstStyle/>
                  <a:p>
                    <a:fld id="{06C0D54B-062C-4F07-A031-4AEED9BFDD32}" type="CELLRANGE">
                      <a:rPr lang="et-EE"/>
                      <a:pPr/>
                      <a:t>[LAHTRIVAHEMIK]</a:t>
                    </a:fld>
                    <a:r>
                      <a:rPr lang="et-EE" baseline="0"/>
                      <a:t>, </a:t>
                    </a:r>
                    <a:fld id="{C90C35D4-4E67-4FC7-B406-B090F7EA987E}"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FA-480A-8281-6C206CA5F916}"/>
                </c:ext>
              </c:extLst>
            </c:dLbl>
            <c:dLbl>
              <c:idx val="9"/>
              <c:tx>
                <c:rich>
                  <a:bodyPr/>
                  <a:lstStyle/>
                  <a:p>
                    <a:fld id="{5B2F2BFB-33AD-43B1-9B25-C6FBCE8C3E12}" type="CELLRANGE">
                      <a:rPr lang="et-EE"/>
                      <a:pPr/>
                      <a:t>[LAHTRIVAHEMIK]</a:t>
                    </a:fld>
                    <a:r>
                      <a:rPr lang="et-EE" baseline="0"/>
                      <a:t>, </a:t>
                    </a:r>
                    <a:fld id="{3A79D6A2-24D4-4288-89D4-302D9C7859C3}"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FA-480A-8281-6C206CA5F916}"/>
                </c:ext>
              </c:extLst>
            </c:dLbl>
            <c:dLbl>
              <c:idx val="10"/>
              <c:tx>
                <c:rich>
                  <a:bodyPr/>
                  <a:lstStyle/>
                  <a:p>
                    <a:fld id="{F154AC68-E886-4385-AF53-43810AC162C3}" type="CELLRANGE">
                      <a:rPr lang="et-EE"/>
                      <a:pPr/>
                      <a:t>[LAHTRIVAHEMIK]</a:t>
                    </a:fld>
                    <a:r>
                      <a:rPr lang="et-EE" baseline="0"/>
                      <a:t>, </a:t>
                    </a:r>
                    <a:fld id="{F3F96AE3-1979-43C1-833C-40735582889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FA-480A-8281-6C206CA5F9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'2.12-13'!$A$27:$A$37</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'2.12-13'!$B$27:$B$37</c:f>
              <c:numCache>
                <c:formatCode>General</c:formatCode>
                <c:ptCount val="11"/>
                <c:pt idx="0">
                  <c:v>78</c:v>
                </c:pt>
                <c:pt idx="1">
                  <c:v>281</c:v>
                </c:pt>
                <c:pt idx="2">
                  <c:v>154</c:v>
                </c:pt>
                <c:pt idx="3">
                  <c:v>106</c:v>
                </c:pt>
                <c:pt idx="4">
                  <c:v>476</c:v>
                </c:pt>
                <c:pt idx="5">
                  <c:v>37</c:v>
                </c:pt>
                <c:pt idx="6">
                  <c:v>183</c:v>
                </c:pt>
                <c:pt idx="7">
                  <c:v>68</c:v>
                </c:pt>
                <c:pt idx="8">
                  <c:v>147</c:v>
                </c:pt>
                <c:pt idx="9">
                  <c:v>25</c:v>
                </c:pt>
                <c:pt idx="10">
                  <c:v>1555</c:v>
                </c:pt>
              </c:numCache>
            </c:numRef>
          </c:val>
          <c:extLst>
            <c:ext xmlns:c15="http://schemas.microsoft.com/office/drawing/2012/chart" uri="{02D57815-91ED-43cb-92C2-25804820EDAC}">
              <c15:datalabelsRange>
                <c15:f>'2.12-13'!$E$27:$E$37</c15:f>
                <c15:dlblRangeCache>
                  <c:ptCount val="11"/>
                  <c:pt idx="0">
                    <c:v>86%</c:v>
                  </c:pt>
                  <c:pt idx="1">
                    <c:v>63%</c:v>
                  </c:pt>
                  <c:pt idx="2">
                    <c:v>65%</c:v>
                  </c:pt>
                  <c:pt idx="3">
                    <c:v>53%</c:v>
                  </c:pt>
                  <c:pt idx="4">
                    <c:v>53%</c:v>
                  </c:pt>
                  <c:pt idx="5">
                    <c:v>18%</c:v>
                  </c:pt>
                  <c:pt idx="6">
                    <c:v>38%</c:v>
                  </c:pt>
                  <c:pt idx="7">
                    <c:v>61%</c:v>
                  </c:pt>
                  <c:pt idx="8">
                    <c:v>66%</c:v>
                  </c:pt>
                  <c:pt idx="9">
                    <c:v>74%</c:v>
                  </c:pt>
                  <c:pt idx="10">
                    <c:v>53%</c:v>
                  </c:pt>
                </c15:dlblRangeCache>
              </c15:datalabelsRange>
            </c:ext>
            <c:ext xmlns:c16="http://schemas.microsoft.com/office/drawing/2014/chart" uri="{C3380CC4-5D6E-409C-BE32-E72D297353CC}">
              <c16:uniqueId val="{00000000-10FA-480A-8281-6C206CA5F916}"/>
            </c:ext>
          </c:extLst>
        </c:ser>
        <c:ser>
          <c:idx val="1"/>
          <c:order val="1"/>
          <c:tx>
            <c:strRef>
              <c:f>'2.12-13'!$C$26</c:f>
              <c:strCache>
                <c:ptCount val="1"/>
                <c:pt idx="0">
                  <c:v>Mees</c:v>
                </c:pt>
              </c:strCache>
            </c:strRef>
          </c:tx>
          <c:spPr>
            <a:solidFill>
              <a:schemeClr val="bg1">
                <a:lumMod val="65000"/>
              </a:schemeClr>
            </a:solidFill>
            <a:ln>
              <a:noFill/>
            </a:ln>
            <a:effectLst/>
          </c:spPr>
          <c:invertIfNegative val="0"/>
          <c:dLbls>
            <c:dLbl>
              <c:idx val="0"/>
              <c:tx>
                <c:rich>
                  <a:bodyPr/>
                  <a:lstStyle/>
                  <a:p>
                    <a:fld id="{2FCF0249-E62C-4C62-A517-489F0EEEFBAF}" type="CELLRANGE">
                      <a:rPr lang="et-EE"/>
                      <a:pPr/>
                      <a:t>[LAHTRIVAHEMIK]</a:t>
                    </a:fld>
                    <a:r>
                      <a:rPr lang="et-EE" baseline="0"/>
                      <a:t>, </a:t>
                    </a:r>
                    <a:fld id="{10AFEA24-3232-4C1E-880D-8365DE329116}"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0FA-480A-8281-6C206CA5F916}"/>
                </c:ext>
              </c:extLst>
            </c:dLbl>
            <c:dLbl>
              <c:idx val="1"/>
              <c:tx>
                <c:rich>
                  <a:bodyPr/>
                  <a:lstStyle/>
                  <a:p>
                    <a:fld id="{282EA1F0-3E0C-4E60-B9DE-3DF9C0BC255C}" type="CELLRANGE">
                      <a:rPr lang="et-EE"/>
                      <a:pPr/>
                      <a:t>[LAHTRIVAHEMIK]</a:t>
                    </a:fld>
                    <a:r>
                      <a:rPr lang="et-EE" baseline="0"/>
                      <a:t>, </a:t>
                    </a:r>
                    <a:fld id="{446660C5-7BE5-48F5-A2A4-871E7075CCE6}"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FA-480A-8281-6C206CA5F916}"/>
                </c:ext>
              </c:extLst>
            </c:dLbl>
            <c:dLbl>
              <c:idx val="2"/>
              <c:tx>
                <c:rich>
                  <a:bodyPr/>
                  <a:lstStyle/>
                  <a:p>
                    <a:fld id="{83E3968D-3D4B-4794-AF78-C1C1BF111667}" type="CELLRANGE">
                      <a:rPr lang="et-EE"/>
                      <a:pPr/>
                      <a:t>[LAHTRIVAHEMIK]</a:t>
                    </a:fld>
                    <a:r>
                      <a:rPr lang="et-EE" baseline="0"/>
                      <a:t>, </a:t>
                    </a:r>
                    <a:fld id="{63AEB53C-C9C1-45F1-A784-ED3DC29F71D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FA-480A-8281-6C206CA5F916}"/>
                </c:ext>
              </c:extLst>
            </c:dLbl>
            <c:dLbl>
              <c:idx val="3"/>
              <c:tx>
                <c:rich>
                  <a:bodyPr/>
                  <a:lstStyle/>
                  <a:p>
                    <a:fld id="{0A9D1DA2-BBEB-411C-AFC2-6732D379E30A}" type="CELLRANGE">
                      <a:rPr lang="et-EE"/>
                      <a:pPr/>
                      <a:t>[LAHTRIVAHEMIK]</a:t>
                    </a:fld>
                    <a:r>
                      <a:rPr lang="et-EE" baseline="0"/>
                      <a:t>, </a:t>
                    </a:r>
                    <a:fld id="{F2E07D93-4CAF-43C4-A5A2-C3A1B966D092}"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FA-480A-8281-6C206CA5F916}"/>
                </c:ext>
              </c:extLst>
            </c:dLbl>
            <c:dLbl>
              <c:idx val="4"/>
              <c:tx>
                <c:rich>
                  <a:bodyPr/>
                  <a:lstStyle/>
                  <a:p>
                    <a:fld id="{2CE188FC-999B-47C3-B1A8-71271CBFE806}" type="CELLRANGE">
                      <a:rPr lang="et-EE"/>
                      <a:pPr/>
                      <a:t>[LAHTRIVAHEMIK]</a:t>
                    </a:fld>
                    <a:r>
                      <a:rPr lang="et-EE" baseline="0"/>
                      <a:t>, </a:t>
                    </a:r>
                    <a:fld id="{F2C86451-49B5-4121-ABB1-3E17BC01B0F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FA-480A-8281-6C206CA5F916}"/>
                </c:ext>
              </c:extLst>
            </c:dLbl>
            <c:dLbl>
              <c:idx val="5"/>
              <c:tx>
                <c:rich>
                  <a:bodyPr/>
                  <a:lstStyle/>
                  <a:p>
                    <a:fld id="{4E8DCB62-5DBB-43AB-9B6A-BC296AB2A048}" type="CELLRANGE">
                      <a:rPr lang="et-EE"/>
                      <a:pPr/>
                      <a:t>[LAHTRIVAHEMIK]</a:t>
                    </a:fld>
                    <a:r>
                      <a:rPr lang="et-EE" baseline="0"/>
                      <a:t>, </a:t>
                    </a:r>
                    <a:fld id="{A7070F4A-9C37-44C8-9926-37F0AE93B7AE}"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FA-480A-8281-6C206CA5F916}"/>
                </c:ext>
              </c:extLst>
            </c:dLbl>
            <c:dLbl>
              <c:idx val="6"/>
              <c:tx>
                <c:rich>
                  <a:bodyPr/>
                  <a:lstStyle/>
                  <a:p>
                    <a:fld id="{E068DB71-3AE7-4B34-80E9-8E845F8892FF}" type="CELLRANGE">
                      <a:rPr lang="et-EE"/>
                      <a:pPr/>
                      <a:t>[LAHTRIVAHEMIK]</a:t>
                    </a:fld>
                    <a:r>
                      <a:rPr lang="et-EE" baseline="0"/>
                      <a:t>, </a:t>
                    </a:r>
                    <a:fld id="{0DAC939A-6985-424A-B188-4805FD7B8A3E}"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FA-480A-8281-6C206CA5F916}"/>
                </c:ext>
              </c:extLst>
            </c:dLbl>
            <c:dLbl>
              <c:idx val="7"/>
              <c:tx>
                <c:rich>
                  <a:bodyPr/>
                  <a:lstStyle/>
                  <a:p>
                    <a:fld id="{7314DD21-905C-4123-ADDF-1B2E0D49C9D7}" type="CELLRANGE">
                      <a:rPr lang="et-EE"/>
                      <a:pPr/>
                      <a:t>[LAHTRIVAHEMIK]</a:t>
                    </a:fld>
                    <a:r>
                      <a:rPr lang="et-EE" baseline="0"/>
                      <a:t>, </a:t>
                    </a:r>
                    <a:fld id="{6C95D833-6F0D-49A9-919E-DC747FF7F70C}"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0FA-480A-8281-6C206CA5F916}"/>
                </c:ext>
              </c:extLst>
            </c:dLbl>
            <c:dLbl>
              <c:idx val="8"/>
              <c:tx>
                <c:rich>
                  <a:bodyPr/>
                  <a:lstStyle/>
                  <a:p>
                    <a:fld id="{81ECAFF1-78BC-4B39-802B-2916824DA35A}" type="CELLRANGE">
                      <a:rPr lang="et-EE"/>
                      <a:pPr/>
                      <a:t>[LAHTRIVAHEMIK]</a:t>
                    </a:fld>
                    <a:r>
                      <a:rPr lang="et-EE" baseline="0"/>
                      <a:t>, </a:t>
                    </a:r>
                    <a:fld id="{2EA2EA49-D931-4149-AA23-37E3201A7CE0}"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0FA-480A-8281-6C206CA5F916}"/>
                </c:ext>
              </c:extLst>
            </c:dLbl>
            <c:dLbl>
              <c:idx val="9"/>
              <c:tx>
                <c:rich>
                  <a:bodyPr/>
                  <a:lstStyle/>
                  <a:p>
                    <a:fld id="{6612FA04-DA23-4B88-B6A2-E2434E131BFE}" type="CELLRANGE">
                      <a:rPr lang="et-EE"/>
                      <a:pPr/>
                      <a:t>[LAHTRIVAHEMIK]</a:t>
                    </a:fld>
                    <a:r>
                      <a:rPr lang="et-EE" baseline="0"/>
                      <a:t>, </a:t>
                    </a:r>
                    <a:fld id="{62D77C6E-C4CA-4CDB-9184-2717AB679837}"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FA-480A-8281-6C206CA5F916}"/>
                </c:ext>
              </c:extLst>
            </c:dLbl>
            <c:dLbl>
              <c:idx val="10"/>
              <c:tx>
                <c:rich>
                  <a:bodyPr/>
                  <a:lstStyle/>
                  <a:p>
                    <a:fld id="{B021C32E-8E65-4154-A2ED-FEC8CC11F1AB}" type="CELLRANGE">
                      <a:rPr lang="et-EE"/>
                      <a:pPr/>
                      <a:t>[LAHTRIVAHEMIK]</a:t>
                    </a:fld>
                    <a:r>
                      <a:rPr lang="et-EE" baseline="0"/>
                      <a:t>, </a:t>
                    </a:r>
                    <a:fld id="{8C4E98BE-FA87-4602-9570-FF9F0D869EF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FA-480A-8281-6C206CA5F9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'2.12-13'!$A$27:$A$37</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'2.12-13'!$C$27:$C$37</c:f>
              <c:numCache>
                <c:formatCode>General</c:formatCode>
                <c:ptCount val="11"/>
                <c:pt idx="0">
                  <c:v>13</c:v>
                </c:pt>
                <c:pt idx="1">
                  <c:v>164</c:v>
                </c:pt>
                <c:pt idx="2">
                  <c:v>83</c:v>
                </c:pt>
                <c:pt idx="3">
                  <c:v>94</c:v>
                </c:pt>
                <c:pt idx="4">
                  <c:v>429</c:v>
                </c:pt>
                <c:pt idx="5">
                  <c:v>169</c:v>
                </c:pt>
                <c:pt idx="6">
                  <c:v>301</c:v>
                </c:pt>
                <c:pt idx="7">
                  <c:v>43</c:v>
                </c:pt>
                <c:pt idx="8">
                  <c:v>76</c:v>
                </c:pt>
                <c:pt idx="9">
                  <c:v>9</c:v>
                </c:pt>
                <c:pt idx="10">
                  <c:v>1381</c:v>
                </c:pt>
              </c:numCache>
            </c:numRef>
          </c:val>
          <c:extLst>
            <c:ext xmlns:c15="http://schemas.microsoft.com/office/drawing/2012/chart" uri="{02D57815-91ED-43cb-92C2-25804820EDAC}">
              <c15:datalabelsRange>
                <c15:f>'2.12-13'!$F$27:$F$37</c15:f>
                <c15:dlblRangeCache>
                  <c:ptCount val="11"/>
                  <c:pt idx="0">
                    <c:v>14%</c:v>
                  </c:pt>
                  <c:pt idx="1">
                    <c:v>37%</c:v>
                  </c:pt>
                  <c:pt idx="2">
                    <c:v>35%</c:v>
                  </c:pt>
                  <c:pt idx="3">
                    <c:v>47%</c:v>
                  </c:pt>
                  <c:pt idx="4">
                    <c:v>47%</c:v>
                  </c:pt>
                  <c:pt idx="5">
                    <c:v>82%</c:v>
                  </c:pt>
                  <c:pt idx="6">
                    <c:v>62%</c:v>
                  </c:pt>
                  <c:pt idx="7">
                    <c:v>39%</c:v>
                  </c:pt>
                  <c:pt idx="8">
                    <c:v>34%</c:v>
                  </c:pt>
                  <c:pt idx="9">
                    <c:v>26%</c:v>
                  </c:pt>
                  <c:pt idx="10">
                    <c:v>47%</c:v>
                  </c:pt>
                </c15:dlblRangeCache>
              </c15:datalabelsRange>
            </c:ext>
            <c:ext xmlns:c16="http://schemas.microsoft.com/office/drawing/2014/chart" uri="{C3380CC4-5D6E-409C-BE32-E72D297353CC}">
              <c16:uniqueId val="{00000001-10FA-480A-8281-6C206CA5F916}"/>
            </c:ext>
          </c:extLst>
        </c:ser>
        <c:dLbls>
          <c:showLegendKey val="0"/>
          <c:showVal val="0"/>
          <c:showCatName val="0"/>
          <c:showSerName val="0"/>
          <c:showPercent val="0"/>
          <c:showBubbleSize val="0"/>
        </c:dLbls>
        <c:gapWidth val="150"/>
        <c:overlap val="100"/>
        <c:axId val="456004927"/>
        <c:axId val="455326703"/>
        <c:extLst>
          <c:ext xmlns:c15="http://schemas.microsoft.com/office/drawing/2012/chart" uri="{02D57815-91ED-43cb-92C2-25804820EDAC}">
            <c15:filteredBarSeries>
              <c15:ser>
                <c:idx val="2"/>
                <c:order val="2"/>
                <c:tx>
                  <c:strRef>
                    <c:extLst>
                      <c:ext uri="{02D57815-91ED-43cb-92C2-25804820EDAC}">
                        <c15:formulaRef>
                          <c15:sqref>'2.12-13'!$D$26</c15:sqref>
                        </c15:formulaRef>
                      </c:ext>
                    </c:extLst>
                    <c:strCache>
                      <c:ptCount val="1"/>
                      <c:pt idx="0">
                        <c:v>Kokku</c:v>
                      </c:pt>
                    </c:strCache>
                  </c:strRef>
                </c:tx>
                <c:spPr>
                  <a:solidFill>
                    <a:schemeClr val="accent3"/>
                  </a:solidFill>
                  <a:ln>
                    <a:noFill/>
                  </a:ln>
                  <a:effectLst/>
                </c:spPr>
                <c:invertIfNegative val="0"/>
                <c:cat>
                  <c:strRef>
                    <c:extLst>
                      <c:ext uri="{02D57815-91ED-43cb-92C2-25804820EDAC}">
                        <c15:formulaRef>
                          <c15:sqref>'2.12-13'!$A$27:$A$37</c15:sqref>
                        </c15:formulaRef>
                      </c:ext>
                    </c:extLst>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extLst>
                      <c:ext uri="{02D57815-91ED-43cb-92C2-25804820EDAC}">
                        <c15:formulaRef>
                          <c15:sqref>'2.12-13'!$D$27:$D$37</c15:sqref>
                        </c15:formulaRef>
                      </c:ext>
                    </c:extLst>
                    <c:numCache>
                      <c:formatCode>General</c:formatCode>
                      <c:ptCount val="11"/>
                      <c:pt idx="0">
                        <c:v>91</c:v>
                      </c:pt>
                      <c:pt idx="1">
                        <c:v>445</c:v>
                      </c:pt>
                      <c:pt idx="2">
                        <c:v>237</c:v>
                      </c:pt>
                      <c:pt idx="3">
                        <c:v>200</c:v>
                      </c:pt>
                      <c:pt idx="4">
                        <c:v>905</c:v>
                      </c:pt>
                      <c:pt idx="5">
                        <c:v>206</c:v>
                      </c:pt>
                      <c:pt idx="6">
                        <c:v>484</c:v>
                      </c:pt>
                      <c:pt idx="7">
                        <c:v>111</c:v>
                      </c:pt>
                      <c:pt idx="8">
                        <c:v>223</c:v>
                      </c:pt>
                      <c:pt idx="9">
                        <c:v>34</c:v>
                      </c:pt>
                      <c:pt idx="10">
                        <c:v>2936</c:v>
                      </c:pt>
                    </c:numCache>
                  </c:numRef>
                </c:val>
                <c:extLst>
                  <c:ext xmlns:c16="http://schemas.microsoft.com/office/drawing/2014/chart" uri="{C3380CC4-5D6E-409C-BE32-E72D297353CC}">
                    <c16:uniqueId val="{00000002-10FA-480A-8281-6C206CA5F916}"/>
                  </c:ext>
                </c:extLst>
              </c15:ser>
            </c15:filteredBarSeries>
          </c:ext>
        </c:extLst>
      </c:barChart>
      <c:catAx>
        <c:axId val="4560049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455326703"/>
        <c:crosses val="autoZero"/>
        <c:auto val="1"/>
        <c:lblAlgn val="ctr"/>
        <c:lblOffset val="100"/>
        <c:noMultiLvlLbl val="0"/>
      </c:catAx>
      <c:valAx>
        <c:axId val="45532670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456004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47777777777773E-2"/>
          <c:y val="2.5974306963050389E-2"/>
          <c:w val="0.68777777777777782"/>
          <c:h val="0.70569286777789009"/>
        </c:manualLayout>
      </c:layout>
      <c:lineChart>
        <c:grouping val="standard"/>
        <c:varyColors val="0"/>
        <c:ser>
          <c:idx val="0"/>
          <c:order val="0"/>
          <c:tx>
            <c:strRef>
              <c:f>'2.12-13'!$A$57</c:f>
              <c:strCache>
                <c:ptCount val="1"/>
                <c:pt idx="0">
                  <c:v>Haridus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14"/>
              <c:layout>
                <c:manualLayout>
                  <c:x val="-1.6563333333333482E-2"/>
                  <c:y val="-0.1406130663286935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8-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'2.12-13'!$B$57:$P$57</c:f>
              <c:numCache>
                <c:formatCode>0%</c:formatCode>
                <c:ptCount val="15"/>
                <c:pt idx="0">
                  <c:v>0.875</c:v>
                </c:pt>
                <c:pt idx="1">
                  <c:v>0.8</c:v>
                </c:pt>
                <c:pt idx="2">
                  <c:v>1</c:v>
                </c:pt>
                <c:pt idx="3">
                  <c:v>1</c:v>
                </c:pt>
                <c:pt idx="4">
                  <c:v>0.75</c:v>
                </c:pt>
                <c:pt idx="5">
                  <c:v>1</c:v>
                </c:pt>
                <c:pt idx="6">
                  <c:v>0.9</c:v>
                </c:pt>
                <c:pt idx="7">
                  <c:v>1</c:v>
                </c:pt>
                <c:pt idx="8">
                  <c:v>0.7</c:v>
                </c:pt>
                <c:pt idx="9">
                  <c:v>0.81818181818181823</c:v>
                </c:pt>
                <c:pt idx="10">
                  <c:v>0.75</c:v>
                </c:pt>
                <c:pt idx="11">
                  <c:v>0.77777777777777779</c:v>
                </c:pt>
                <c:pt idx="12">
                  <c:v>1</c:v>
                </c:pt>
                <c:pt idx="13">
                  <c:v>1</c:v>
                </c:pt>
                <c:pt idx="14">
                  <c:v>0.8571428571428571</c:v>
                </c:pt>
              </c:numCache>
            </c:numRef>
          </c:val>
          <c:smooth val="0"/>
          <c:extLst>
            <c:ext xmlns:c16="http://schemas.microsoft.com/office/drawing/2014/chart" uri="{C3380CC4-5D6E-409C-BE32-E72D297353CC}">
              <c16:uniqueId val="{00000001-1AFA-4352-A2C0-F389DD1B9376}"/>
            </c:ext>
          </c:extLst>
        </c:ser>
        <c:ser>
          <c:idx val="1"/>
          <c:order val="1"/>
          <c:tx>
            <c:strRef>
              <c:f>'2.12-13'!$A$58</c:f>
              <c:strCache>
                <c:ptCount val="1"/>
                <c:pt idx="0">
                  <c:v>Humanitaaria ja kunstid</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'2.12-13'!$B$58:$P$58</c:f>
              <c:numCache>
                <c:formatCode>0%</c:formatCode>
                <c:ptCount val="15"/>
                <c:pt idx="0">
                  <c:v>0.6875</c:v>
                </c:pt>
                <c:pt idx="1">
                  <c:v>0.5</c:v>
                </c:pt>
                <c:pt idx="2">
                  <c:v>0.48148148148148145</c:v>
                </c:pt>
                <c:pt idx="3">
                  <c:v>0.76190476190476186</c:v>
                </c:pt>
                <c:pt idx="4">
                  <c:v>0.58139534883720934</c:v>
                </c:pt>
                <c:pt idx="5">
                  <c:v>0.57894736842105265</c:v>
                </c:pt>
                <c:pt idx="6">
                  <c:v>0.61538461538461542</c:v>
                </c:pt>
                <c:pt idx="7">
                  <c:v>0.68</c:v>
                </c:pt>
                <c:pt idx="8">
                  <c:v>0.52</c:v>
                </c:pt>
                <c:pt idx="9">
                  <c:v>0.78787878787878785</c:v>
                </c:pt>
                <c:pt idx="10">
                  <c:v>0.68888888888888888</c:v>
                </c:pt>
                <c:pt idx="11">
                  <c:v>0.57894736842105265</c:v>
                </c:pt>
                <c:pt idx="12">
                  <c:v>0.7567567567567568</c:v>
                </c:pt>
                <c:pt idx="13">
                  <c:v>0.5714285714285714</c:v>
                </c:pt>
                <c:pt idx="14">
                  <c:v>0.63146067415730334</c:v>
                </c:pt>
              </c:numCache>
            </c:numRef>
          </c:val>
          <c:smooth val="0"/>
          <c:extLst>
            <c:ext xmlns:c16="http://schemas.microsoft.com/office/drawing/2014/chart" uri="{C3380CC4-5D6E-409C-BE32-E72D297353CC}">
              <c16:uniqueId val="{00000002-1AFA-4352-A2C0-F389DD1B9376}"/>
            </c:ext>
          </c:extLst>
        </c:ser>
        <c:ser>
          <c:idx val="2"/>
          <c:order val="2"/>
          <c:tx>
            <c:strRef>
              <c:f>'2.12-13'!$A$59</c:f>
              <c:strCache>
                <c:ptCount val="1"/>
                <c:pt idx="0">
                  <c:v>Sotsiaalteadused, ajakirjandus ja teave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34-1AFA-4352-A2C0-F389DD1B9376}"/>
                </c:ext>
              </c:extLst>
            </c:dLbl>
            <c:dLbl>
              <c:idx val="1"/>
              <c:delete val="1"/>
              <c:extLst>
                <c:ext xmlns:c15="http://schemas.microsoft.com/office/drawing/2012/chart" uri="{CE6537A1-D6FC-4f65-9D91-7224C49458BB}"/>
                <c:ext xmlns:c16="http://schemas.microsoft.com/office/drawing/2014/chart" uri="{C3380CC4-5D6E-409C-BE32-E72D297353CC}">
                  <c16:uniqueId val="{00000033-1AFA-4352-A2C0-F389DD1B9376}"/>
                </c:ext>
              </c:extLst>
            </c:dLbl>
            <c:dLbl>
              <c:idx val="2"/>
              <c:delete val="1"/>
              <c:extLst>
                <c:ext xmlns:c15="http://schemas.microsoft.com/office/drawing/2012/chart" uri="{CE6537A1-D6FC-4f65-9D91-7224C49458BB}"/>
                <c:ext xmlns:c16="http://schemas.microsoft.com/office/drawing/2014/chart" uri="{C3380CC4-5D6E-409C-BE32-E72D297353CC}">
                  <c16:uniqueId val="{00000035-1AFA-4352-A2C0-F389DD1B9376}"/>
                </c:ext>
              </c:extLst>
            </c:dLbl>
            <c:dLbl>
              <c:idx val="3"/>
              <c:delete val="1"/>
              <c:extLst>
                <c:ext xmlns:c15="http://schemas.microsoft.com/office/drawing/2012/chart" uri="{CE6537A1-D6FC-4f65-9D91-7224C49458BB}"/>
                <c:ext xmlns:c16="http://schemas.microsoft.com/office/drawing/2014/chart" uri="{C3380CC4-5D6E-409C-BE32-E72D297353CC}">
                  <c16:uniqueId val="{00000036-1AFA-4352-A2C0-F389DD1B9376}"/>
                </c:ext>
              </c:extLst>
            </c:dLbl>
            <c:dLbl>
              <c:idx val="4"/>
              <c:delete val="1"/>
              <c:extLst>
                <c:ext xmlns:c15="http://schemas.microsoft.com/office/drawing/2012/chart" uri="{CE6537A1-D6FC-4f65-9D91-7224C49458BB}"/>
                <c:ext xmlns:c16="http://schemas.microsoft.com/office/drawing/2014/chart" uri="{C3380CC4-5D6E-409C-BE32-E72D297353CC}">
                  <c16:uniqueId val="{00000037-1AFA-4352-A2C0-F389DD1B9376}"/>
                </c:ext>
              </c:extLst>
            </c:dLbl>
            <c:dLbl>
              <c:idx val="5"/>
              <c:delete val="1"/>
              <c:extLst>
                <c:ext xmlns:c15="http://schemas.microsoft.com/office/drawing/2012/chart" uri="{CE6537A1-D6FC-4f65-9D91-7224C49458BB}"/>
                <c:ext xmlns:c16="http://schemas.microsoft.com/office/drawing/2014/chart" uri="{C3380CC4-5D6E-409C-BE32-E72D297353CC}">
                  <c16:uniqueId val="{00000038-1AFA-4352-A2C0-F389DD1B9376}"/>
                </c:ext>
              </c:extLst>
            </c:dLbl>
            <c:dLbl>
              <c:idx val="6"/>
              <c:delete val="1"/>
              <c:extLst>
                <c:ext xmlns:c15="http://schemas.microsoft.com/office/drawing/2012/chart" uri="{CE6537A1-D6FC-4f65-9D91-7224C49458BB}"/>
                <c:ext xmlns:c16="http://schemas.microsoft.com/office/drawing/2014/chart" uri="{C3380CC4-5D6E-409C-BE32-E72D297353CC}">
                  <c16:uniqueId val="{00000039-1AFA-4352-A2C0-F389DD1B9376}"/>
                </c:ext>
              </c:extLst>
            </c:dLbl>
            <c:dLbl>
              <c:idx val="7"/>
              <c:delete val="1"/>
              <c:extLst>
                <c:ext xmlns:c15="http://schemas.microsoft.com/office/drawing/2012/chart" uri="{CE6537A1-D6FC-4f65-9D91-7224C49458BB}"/>
                <c:ext xmlns:c16="http://schemas.microsoft.com/office/drawing/2014/chart" uri="{C3380CC4-5D6E-409C-BE32-E72D297353CC}">
                  <c16:uniqueId val="{0000003A-1AFA-4352-A2C0-F389DD1B9376}"/>
                </c:ext>
              </c:extLst>
            </c:dLbl>
            <c:dLbl>
              <c:idx val="8"/>
              <c:delete val="1"/>
              <c:extLst>
                <c:ext xmlns:c15="http://schemas.microsoft.com/office/drawing/2012/chart" uri="{CE6537A1-D6FC-4f65-9D91-7224C49458BB}"/>
                <c:ext xmlns:c16="http://schemas.microsoft.com/office/drawing/2014/chart" uri="{C3380CC4-5D6E-409C-BE32-E72D297353CC}">
                  <c16:uniqueId val="{0000003B-1AFA-4352-A2C0-F389DD1B9376}"/>
                </c:ext>
              </c:extLst>
            </c:dLbl>
            <c:dLbl>
              <c:idx val="9"/>
              <c:delete val="1"/>
              <c:extLst>
                <c:ext xmlns:c15="http://schemas.microsoft.com/office/drawing/2012/chart" uri="{CE6537A1-D6FC-4f65-9D91-7224C49458BB}"/>
                <c:ext xmlns:c16="http://schemas.microsoft.com/office/drawing/2014/chart" uri="{C3380CC4-5D6E-409C-BE32-E72D297353CC}">
                  <c16:uniqueId val="{00000030-1AFA-4352-A2C0-F389DD1B9376}"/>
                </c:ext>
              </c:extLst>
            </c:dLbl>
            <c:dLbl>
              <c:idx val="10"/>
              <c:delete val="1"/>
              <c:extLst>
                <c:ext xmlns:c15="http://schemas.microsoft.com/office/drawing/2012/chart" uri="{CE6537A1-D6FC-4f65-9D91-7224C49458BB}"/>
                <c:ext xmlns:c16="http://schemas.microsoft.com/office/drawing/2014/chart" uri="{C3380CC4-5D6E-409C-BE32-E72D297353CC}">
                  <c16:uniqueId val="{00000031-1AFA-4352-A2C0-F389DD1B9376}"/>
                </c:ext>
              </c:extLst>
            </c:dLbl>
            <c:dLbl>
              <c:idx val="11"/>
              <c:delete val="1"/>
              <c:extLst>
                <c:ext xmlns:c15="http://schemas.microsoft.com/office/drawing/2012/chart" uri="{CE6537A1-D6FC-4f65-9D91-7224C49458BB}"/>
                <c:ext xmlns:c16="http://schemas.microsoft.com/office/drawing/2014/chart" uri="{C3380CC4-5D6E-409C-BE32-E72D297353CC}">
                  <c16:uniqueId val="{0000002F-1AFA-4352-A2C0-F389DD1B9376}"/>
                </c:ext>
              </c:extLst>
            </c:dLbl>
            <c:dLbl>
              <c:idx val="12"/>
              <c:delete val="1"/>
              <c:extLst>
                <c:ext xmlns:c15="http://schemas.microsoft.com/office/drawing/2012/chart" uri="{CE6537A1-D6FC-4f65-9D91-7224C49458BB}"/>
                <c:ext xmlns:c16="http://schemas.microsoft.com/office/drawing/2014/chart" uri="{C3380CC4-5D6E-409C-BE32-E72D297353CC}">
                  <c16:uniqueId val="{00000032-1AFA-4352-A2C0-F389DD1B9376}"/>
                </c:ext>
              </c:extLst>
            </c:dLbl>
            <c:dLbl>
              <c:idx val="13"/>
              <c:delete val="1"/>
              <c:extLst>
                <c:ext xmlns:c15="http://schemas.microsoft.com/office/drawing/2012/chart" uri="{CE6537A1-D6FC-4f65-9D91-7224C49458BB}"/>
                <c:ext xmlns:c16="http://schemas.microsoft.com/office/drawing/2014/chart" uri="{C3380CC4-5D6E-409C-BE32-E72D297353CC}">
                  <c16:uniqueId val="{0000002E-1AFA-4352-A2C0-F389DD1B9376}"/>
                </c:ext>
              </c:extLst>
            </c:dLbl>
            <c:dLbl>
              <c:idx val="14"/>
              <c:layout>
                <c:manualLayout>
                  <c:x val="4.3499841269841272E-2"/>
                  <c:y val="-7.423537353175850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1AFA-4352-A2C0-F389DD1B93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'2.12-13'!$B$59:$P$59</c:f>
              <c:numCache>
                <c:formatCode>0%</c:formatCode>
                <c:ptCount val="15"/>
                <c:pt idx="0">
                  <c:v>0.7142857142857143</c:v>
                </c:pt>
                <c:pt idx="1">
                  <c:v>0.54545454545454541</c:v>
                </c:pt>
                <c:pt idx="2">
                  <c:v>0.7</c:v>
                </c:pt>
                <c:pt idx="3">
                  <c:v>0.77777777777777779</c:v>
                </c:pt>
                <c:pt idx="4">
                  <c:v>0.63888888888888884</c:v>
                </c:pt>
                <c:pt idx="5">
                  <c:v>0.61538461538461542</c:v>
                </c:pt>
                <c:pt idx="6">
                  <c:v>0.66666666666666663</c:v>
                </c:pt>
                <c:pt idx="7">
                  <c:v>0.61904761904761907</c:v>
                </c:pt>
                <c:pt idx="8">
                  <c:v>0.77777777777777779</c:v>
                </c:pt>
                <c:pt idx="9">
                  <c:v>0.5714285714285714</c:v>
                </c:pt>
                <c:pt idx="10">
                  <c:v>0.60869565217391308</c:v>
                </c:pt>
                <c:pt idx="11">
                  <c:v>0.73333333333333328</c:v>
                </c:pt>
                <c:pt idx="12">
                  <c:v>0.55555555555555558</c:v>
                </c:pt>
                <c:pt idx="13">
                  <c:v>0.7142857142857143</c:v>
                </c:pt>
                <c:pt idx="14">
                  <c:v>0.64978902953586493</c:v>
                </c:pt>
              </c:numCache>
            </c:numRef>
          </c:val>
          <c:smooth val="0"/>
          <c:extLst>
            <c:ext xmlns:c16="http://schemas.microsoft.com/office/drawing/2014/chart" uri="{C3380CC4-5D6E-409C-BE32-E72D297353CC}">
              <c16:uniqueId val="{00000004-1AFA-4352-A2C0-F389DD1B9376}"/>
            </c:ext>
          </c:extLst>
        </c:ser>
        <c:ser>
          <c:idx val="3"/>
          <c:order val="3"/>
          <c:tx>
            <c:strRef>
              <c:f>'2.12-13'!$A$60</c:f>
              <c:strCache>
                <c:ptCount val="1"/>
                <c:pt idx="0">
                  <c:v>Ärindus, haldus ja õigus</c:v>
                </c:pt>
              </c:strCache>
            </c:strRef>
          </c:tx>
          <c:spPr>
            <a:ln w="28575" cap="rnd">
              <a:solidFill>
                <a:schemeClr val="bg1">
                  <a:lumMod val="85000"/>
                </a:schemeClr>
              </a:solidFill>
              <a:round/>
            </a:ln>
            <a:effectLst/>
          </c:spPr>
          <c:marker>
            <c:symbol val="circle"/>
            <c:size val="5"/>
            <c:spPr>
              <a:solidFill>
                <a:schemeClr val="bg1">
                  <a:lumMod val="85000"/>
                </a:schemeClr>
              </a:solidFill>
              <a:ln w="9525">
                <a:solidFill>
                  <a:schemeClr val="bg1">
                    <a:lumMod val="85000"/>
                  </a:schemeClr>
                </a:solidFill>
              </a:ln>
              <a:effectLst/>
            </c:spPr>
          </c:marker>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'2.12-13'!$B$60:$P$60</c:f>
              <c:numCache>
                <c:formatCode>0%</c:formatCode>
                <c:ptCount val="15"/>
                <c:pt idx="0">
                  <c:v>0.33333333333333331</c:v>
                </c:pt>
                <c:pt idx="1">
                  <c:v>0</c:v>
                </c:pt>
                <c:pt idx="2">
                  <c:v>0.46153846153846156</c:v>
                </c:pt>
                <c:pt idx="3">
                  <c:v>0.41666666666666669</c:v>
                </c:pt>
                <c:pt idx="4">
                  <c:v>0.4</c:v>
                </c:pt>
                <c:pt idx="5">
                  <c:v>0.42105263157894735</c:v>
                </c:pt>
                <c:pt idx="6">
                  <c:v>0.625</c:v>
                </c:pt>
                <c:pt idx="7">
                  <c:v>0.6</c:v>
                </c:pt>
                <c:pt idx="8">
                  <c:v>0.70588235294117652</c:v>
                </c:pt>
                <c:pt idx="9">
                  <c:v>0.68421052631578949</c:v>
                </c:pt>
                <c:pt idx="10">
                  <c:v>0.61538461538461542</c:v>
                </c:pt>
                <c:pt idx="11">
                  <c:v>0.47368421052631576</c:v>
                </c:pt>
                <c:pt idx="12">
                  <c:v>0.5</c:v>
                </c:pt>
                <c:pt idx="13">
                  <c:v>0.68181818181818177</c:v>
                </c:pt>
                <c:pt idx="14">
                  <c:v>0.53</c:v>
                </c:pt>
              </c:numCache>
            </c:numRef>
          </c:val>
          <c:smooth val="0"/>
          <c:extLst>
            <c:ext xmlns:c16="http://schemas.microsoft.com/office/drawing/2014/chart" uri="{C3380CC4-5D6E-409C-BE32-E72D297353CC}">
              <c16:uniqueId val="{00000015-1AFA-4352-A2C0-F389DD1B9376}"/>
            </c:ext>
          </c:extLst>
        </c:ser>
        <c:ser>
          <c:idx val="4"/>
          <c:order val="4"/>
          <c:tx>
            <c:strRef>
              <c:f>'2.12-13'!$A$61</c:f>
              <c:strCache>
                <c:ptCount val="1"/>
                <c:pt idx="0">
                  <c:v>Loodusteadused, matemaatika ja statistika</c:v>
                </c:pt>
              </c:strCache>
            </c:strRef>
          </c:tx>
          <c:spPr>
            <a:ln w="28575" cap="rnd">
              <a:solidFill>
                <a:schemeClr val="tx2">
                  <a:lumMod val="60000"/>
                  <a:lumOff val="40000"/>
                </a:schemeClr>
              </a:solidFill>
              <a:round/>
            </a:ln>
            <a:effectLst/>
          </c:spPr>
          <c:marker>
            <c:symbol val="circle"/>
            <c:size val="5"/>
            <c:spPr>
              <a:solidFill>
                <a:schemeClr val="bg2">
                  <a:lumMod val="50000"/>
                </a:schemeClr>
              </a:solidFill>
              <a:ln w="9525">
                <a:solidFill>
                  <a:schemeClr val="bg2">
                    <a:lumMod val="50000"/>
                  </a:schemeClr>
                </a:solidFill>
              </a:ln>
              <a:effectLst/>
            </c:spPr>
          </c:marker>
          <c:trendline>
            <c:spPr>
              <a:ln w="19050" cap="rnd">
                <a:solidFill>
                  <a:schemeClr val="accent6">
                    <a:lumMod val="50000"/>
                  </a:schemeClr>
                </a:solidFill>
                <a:prstDash val="solid"/>
              </a:ln>
              <a:effectLst/>
            </c:spPr>
            <c:trendlineType val="linear"/>
            <c:dispRSqr val="0"/>
            <c:dispEq val="0"/>
          </c:trendline>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'2.12-13'!$B$61:$P$61</c:f>
              <c:numCache>
                <c:formatCode>0%</c:formatCode>
                <c:ptCount val="15"/>
                <c:pt idx="0">
                  <c:v>0.39215686274509803</c:v>
                </c:pt>
                <c:pt idx="1">
                  <c:v>0.53061224489795922</c:v>
                </c:pt>
                <c:pt idx="2">
                  <c:v>0.47916666666666669</c:v>
                </c:pt>
                <c:pt idx="3">
                  <c:v>0.48214285714285715</c:v>
                </c:pt>
                <c:pt idx="4">
                  <c:v>0.53246753246753242</c:v>
                </c:pt>
                <c:pt idx="5">
                  <c:v>0.56716417910447758</c:v>
                </c:pt>
                <c:pt idx="6">
                  <c:v>0.57352941176470584</c:v>
                </c:pt>
                <c:pt idx="7">
                  <c:v>0.45070422535211269</c:v>
                </c:pt>
                <c:pt idx="8">
                  <c:v>0.46875</c:v>
                </c:pt>
                <c:pt idx="9">
                  <c:v>0.54166666666666663</c:v>
                </c:pt>
                <c:pt idx="10">
                  <c:v>0.59523809523809523</c:v>
                </c:pt>
                <c:pt idx="11">
                  <c:v>0.5</c:v>
                </c:pt>
                <c:pt idx="12">
                  <c:v>0.58571428571428574</c:v>
                </c:pt>
                <c:pt idx="13">
                  <c:v>0.59090909090909094</c:v>
                </c:pt>
                <c:pt idx="14">
                  <c:v>0.52596685082872929</c:v>
                </c:pt>
              </c:numCache>
            </c:numRef>
          </c:val>
          <c:smooth val="0"/>
          <c:extLst>
            <c:ext xmlns:c16="http://schemas.microsoft.com/office/drawing/2014/chart" uri="{C3380CC4-5D6E-409C-BE32-E72D297353CC}">
              <c16:uniqueId val="{00000018-1AFA-4352-A2C0-F389DD1B9376}"/>
            </c:ext>
          </c:extLst>
        </c:ser>
        <c:ser>
          <c:idx val="5"/>
          <c:order val="5"/>
          <c:tx>
            <c:strRef>
              <c:f>'2.12-13'!$A$62</c:f>
              <c:strCache>
                <c:ptCount val="1"/>
                <c:pt idx="0">
                  <c:v>IKT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14"/>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6-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'2.12-13'!$B$62:$P$62</c:f>
              <c:numCache>
                <c:formatCode>0%</c:formatCode>
                <c:ptCount val="15"/>
                <c:pt idx="0">
                  <c:v>0.16666666666666666</c:v>
                </c:pt>
                <c:pt idx="1">
                  <c:v>0</c:v>
                </c:pt>
                <c:pt idx="2">
                  <c:v>0.14285714285714285</c:v>
                </c:pt>
                <c:pt idx="3">
                  <c:v>0.16666666666666666</c:v>
                </c:pt>
                <c:pt idx="4">
                  <c:v>0.23529411764705882</c:v>
                </c:pt>
                <c:pt idx="5">
                  <c:v>0.14285714285714285</c:v>
                </c:pt>
                <c:pt idx="6">
                  <c:v>7.6923076923076927E-2</c:v>
                </c:pt>
                <c:pt idx="7">
                  <c:v>0</c:v>
                </c:pt>
                <c:pt idx="8">
                  <c:v>0.3125</c:v>
                </c:pt>
                <c:pt idx="9">
                  <c:v>0.125</c:v>
                </c:pt>
                <c:pt idx="10">
                  <c:v>0.31578947368421051</c:v>
                </c:pt>
                <c:pt idx="11">
                  <c:v>0.13793103448275862</c:v>
                </c:pt>
                <c:pt idx="12">
                  <c:v>0.21739130434782608</c:v>
                </c:pt>
                <c:pt idx="13">
                  <c:v>0.23529411764705882</c:v>
                </c:pt>
                <c:pt idx="14">
                  <c:v>0.1796116504854369</c:v>
                </c:pt>
              </c:numCache>
            </c:numRef>
          </c:val>
          <c:smooth val="0"/>
          <c:extLst>
            <c:ext xmlns:c16="http://schemas.microsoft.com/office/drawing/2014/chart" uri="{C3380CC4-5D6E-409C-BE32-E72D297353CC}">
              <c16:uniqueId val="{0000001A-1AFA-4352-A2C0-F389DD1B9376}"/>
            </c:ext>
          </c:extLst>
        </c:ser>
        <c:ser>
          <c:idx val="6"/>
          <c:order val="6"/>
          <c:tx>
            <c:strRef>
              <c:f>'2.12-13'!$A$63</c:f>
              <c:strCache>
                <c:ptCount val="1"/>
                <c:pt idx="0">
                  <c:v>Tehnika, tootmine ja ehitus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14"/>
              <c:layout>
                <c:manualLayout>
                  <c:x val="0"/>
                  <c:y val="4.334364268456573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'2.12-13'!$B$63:$P$63</c:f>
              <c:numCache>
                <c:formatCode>0%</c:formatCode>
                <c:ptCount val="15"/>
                <c:pt idx="0">
                  <c:v>0.35294117647058826</c:v>
                </c:pt>
                <c:pt idx="1">
                  <c:v>0.4</c:v>
                </c:pt>
                <c:pt idx="2">
                  <c:v>0.27586206896551724</c:v>
                </c:pt>
                <c:pt idx="3">
                  <c:v>0.33333333333333331</c:v>
                </c:pt>
                <c:pt idx="4">
                  <c:v>0.32258064516129031</c:v>
                </c:pt>
                <c:pt idx="5">
                  <c:v>0.3</c:v>
                </c:pt>
                <c:pt idx="6">
                  <c:v>0.51219512195121952</c:v>
                </c:pt>
                <c:pt idx="7">
                  <c:v>0.41666666666666669</c:v>
                </c:pt>
                <c:pt idx="8">
                  <c:v>0.36842105263157893</c:v>
                </c:pt>
                <c:pt idx="9">
                  <c:v>0.34782608695652173</c:v>
                </c:pt>
                <c:pt idx="10">
                  <c:v>0.42857142857142855</c:v>
                </c:pt>
                <c:pt idx="11">
                  <c:v>0.45098039215686275</c:v>
                </c:pt>
                <c:pt idx="12">
                  <c:v>0.28947368421052633</c:v>
                </c:pt>
                <c:pt idx="13">
                  <c:v>0.4</c:v>
                </c:pt>
                <c:pt idx="14">
                  <c:v>0.37809917355371903</c:v>
                </c:pt>
              </c:numCache>
            </c:numRef>
          </c:val>
          <c:smooth val="0"/>
          <c:extLst>
            <c:ext xmlns:c16="http://schemas.microsoft.com/office/drawing/2014/chart" uri="{C3380CC4-5D6E-409C-BE32-E72D297353CC}">
              <c16:uniqueId val="{0000001C-1AFA-4352-A2C0-F389DD1B9376}"/>
            </c:ext>
          </c:extLst>
        </c:ser>
        <c:ser>
          <c:idx val="7"/>
          <c:order val="7"/>
          <c:tx>
            <c:strRef>
              <c:f>'2.12-13'!$A$64</c:f>
              <c:strCache>
                <c:ptCount val="1"/>
                <c:pt idx="0">
                  <c:v>Põllumajandus, metsandus, kalandus ja veterinaaria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dLbl>
              <c:idx val="14"/>
              <c:layout>
                <c:manualLayout>
                  <c:x val="3.1722698412698411E-2"/>
                  <c:y val="1.184027404493447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'2.12-13'!$B$64:$P$64</c:f>
              <c:numCache>
                <c:formatCode>0%</c:formatCode>
                <c:ptCount val="15"/>
                <c:pt idx="0">
                  <c:v>0.6</c:v>
                </c:pt>
                <c:pt idx="1">
                  <c:v>0.33333333333333331</c:v>
                </c:pt>
                <c:pt idx="2">
                  <c:v>0.16666666666666666</c:v>
                </c:pt>
                <c:pt idx="3">
                  <c:v>0.66666666666666663</c:v>
                </c:pt>
                <c:pt idx="4">
                  <c:v>0.83333333333333337</c:v>
                </c:pt>
                <c:pt idx="5">
                  <c:v>0.88888888888888884</c:v>
                </c:pt>
                <c:pt idx="6">
                  <c:v>0.75</c:v>
                </c:pt>
                <c:pt idx="7">
                  <c:v>0.66666666666666663</c:v>
                </c:pt>
                <c:pt idx="8">
                  <c:v>0.42857142857142855</c:v>
                </c:pt>
                <c:pt idx="9">
                  <c:v>0.54545454545454541</c:v>
                </c:pt>
                <c:pt idx="10">
                  <c:v>0.61538461538461542</c:v>
                </c:pt>
                <c:pt idx="11">
                  <c:v>0.5714285714285714</c:v>
                </c:pt>
                <c:pt idx="12">
                  <c:v>0.66666666666666663</c:v>
                </c:pt>
                <c:pt idx="13">
                  <c:v>0.66666666666666663</c:v>
                </c:pt>
                <c:pt idx="14">
                  <c:v>0.61261261261261257</c:v>
                </c:pt>
              </c:numCache>
            </c:numRef>
          </c:val>
          <c:smooth val="0"/>
          <c:extLst>
            <c:ext xmlns:c16="http://schemas.microsoft.com/office/drawing/2014/chart" uri="{C3380CC4-5D6E-409C-BE32-E72D297353CC}">
              <c16:uniqueId val="{0000001E-1AFA-4352-A2C0-F389DD1B9376}"/>
            </c:ext>
          </c:extLst>
        </c:ser>
        <c:ser>
          <c:idx val="8"/>
          <c:order val="8"/>
          <c:tx>
            <c:strRef>
              <c:f>'2.12-13'!$A$65</c:f>
              <c:strCache>
                <c:ptCount val="1"/>
                <c:pt idx="0">
                  <c:v>Tervis ja heaolu</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14"/>
              <c:layout>
                <c:manualLayout>
                  <c:x val="5.3797936507936357E-2"/>
                  <c:y val="-0.1223551053472355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B-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'2.12-13'!$B$65:$P$65</c:f>
              <c:numCache>
                <c:formatCode>0%</c:formatCode>
                <c:ptCount val="15"/>
                <c:pt idx="0">
                  <c:v>0.65</c:v>
                </c:pt>
                <c:pt idx="1">
                  <c:v>0.66666666666666663</c:v>
                </c:pt>
                <c:pt idx="2">
                  <c:v>0.6428571428571429</c:v>
                </c:pt>
                <c:pt idx="3">
                  <c:v>0.59090909090909094</c:v>
                </c:pt>
                <c:pt idx="4">
                  <c:v>0.66666666666666663</c:v>
                </c:pt>
                <c:pt idx="5">
                  <c:v>0.5</c:v>
                </c:pt>
                <c:pt idx="6">
                  <c:v>0.875</c:v>
                </c:pt>
                <c:pt idx="7">
                  <c:v>0.8</c:v>
                </c:pt>
                <c:pt idx="8">
                  <c:v>0.69230769230769229</c:v>
                </c:pt>
                <c:pt idx="9">
                  <c:v>0.63636363636363635</c:v>
                </c:pt>
                <c:pt idx="10">
                  <c:v>0.5714285714285714</c:v>
                </c:pt>
                <c:pt idx="11">
                  <c:v>0.5</c:v>
                </c:pt>
                <c:pt idx="12">
                  <c:v>0.68</c:v>
                </c:pt>
                <c:pt idx="13">
                  <c:v>0.68421052631578949</c:v>
                </c:pt>
                <c:pt idx="14">
                  <c:v>0.65919282511210764</c:v>
                </c:pt>
              </c:numCache>
            </c:numRef>
          </c:val>
          <c:smooth val="0"/>
          <c:extLst>
            <c:ext xmlns:c16="http://schemas.microsoft.com/office/drawing/2014/chart" uri="{C3380CC4-5D6E-409C-BE32-E72D297353CC}">
              <c16:uniqueId val="{00000020-1AFA-4352-A2C0-F389DD1B9376}"/>
            </c:ext>
          </c:extLst>
        </c:ser>
        <c:ser>
          <c:idx val="9"/>
          <c:order val="9"/>
          <c:tx>
            <c:strRef>
              <c:f>'2.12-13'!$A$66</c:f>
              <c:strCache>
                <c:ptCount val="1"/>
                <c:pt idx="0">
                  <c:v>Teenindus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dPt>
            <c:idx val="1"/>
            <c:marker>
              <c:symbol val="circle"/>
              <c:size val="5"/>
              <c:spPr>
                <a:solidFill>
                  <a:schemeClr val="bg2">
                    <a:lumMod val="50000"/>
                  </a:schemeClr>
                </a:solidFill>
                <a:ln w="9525">
                  <a:solidFill>
                    <a:schemeClr val="bg2">
                      <a:lumMod val="50000"/>
                    </a:schemeClr>
                  </a:solidFill>
                </a:ln>
                <a:effectLst/>
              </c:spPr>
            </c:marker>
            <c:bubble3D val="0"/>
            <c:spPr>
              <a:ln w="28575" cap="rnd">
                <a:noFill/>
                <a:round/>
              </a:ln>
              <a:effectLst/>
            </c:spPr>
            <c:extLst>
              <c:ext xmlns:c16="http://schemas.microsoft.com/office/drawing/2014/chart" uri="{C3380CC4-5D6E-409C-BE32-E72D297353CC}">
                <c16:uniqueId val="{00000025-1AFA-4352-A2C0-F389DD1B9376}"/>
              </c:ext>
            </c:extLst>
          </c:dPt>
          <c:dLbls>
            <c:dLbl>
              <c:idx val="14"/>
              <c:layout>
                <c:manualLayout>
                  <c:x val="4.913777777777778E-2"/>
                  <c:y val="-0.1471229011669873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7-1AFA-4352-A2C0-F389DD1B937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'2.12-13'!$B$66:$P$66</c:f>
              <c:numCache>
                <c:formatCode>0%</c:formatCode>
                <c:ptCount val="15"/>
                <c:pt idx="0">
                  <c:v>0</c:v>
                </c:pt>
                <c:pt idx="1">
                  <c:v>1</c:v>
                </c:pt>
                <c:pt idx="2">
                  <c:v>1</c:v>
                </c:pt>
                <c:pt idx="3">
                  <c:v>0.66666666666666663</c:v>
                </c:pt>
                <c:pt idx="4">
                  <c:v>0.6</c:v>
                </c:pt>
                <c:pt idx="5">
                  <c:v>1</c:v>
                </c:pt>
                <c:pt idx="6">
                  <c:v>1</c:v>
                </c:pt>
                <c:pt idx="7">
                  <c:v>0.5</c:v>
                </c:pt>
                <c:pt idx="10">
                  <c:v>1</c:v>
                </c:pt>
                <c:pt idx="12">
                  <c:v>0.33333333333333331</c:v>
                </c:pt>
                <c:pt idx="13">
                  <c:v>1</c:v>
                </c:pt>
                <c:pt idx="14">
                  <c:v>0.73529411764705888</c:v>
                </c:pt>
              </c:numCache>
            </c:numRef>
          </c:val>
          <c:smooth val="0"/>
          <c:extLst>
            <c:ext xmlns:c16="http://schemas.microsoft.com/office/drawing/2014/chart" uri="{C3380CC4-5D6E-409C-BE32-E72D297353CC}">
              <c16:uniqueId val="{00000022-1AFA-4352-A2C0-F389DD1B9376}"/>
            </c:ext>
          </c:extLst>
        </c:ser>
        <c:ser>
          <c:idx val="10"/>
          <c:order val="10"/>
          <c:tx>
            <c:strRef>
              <c:f>'2.12-13'!$A$67</c:f>
              <c:strCache>
                <c:ptCount val="1"/>
                <c:pt idx="0">
                  <c:v>Kokku kõik õppevaldkonnad</c:v>
                </c:pt>
              </c:strCache>
            </c:strRef>
          </c:tx>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dLbls>
            <c:dLbl>
              <c:idx val="14"/>
              <c:layout>
                <c:manualLayout>
                  <c:x val="2.1869841269841268E-2"/>
                  <c:y val="5.215473729193893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1AFA-4352-A2C0-F389DD1B9376}"/>
                </c:ext>
              </c:extLst>
            </c:dLbl>
            <c:spPr>
              <a:solidFill>
                <a:schemeClr val="accent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'2.12-13'!$B$56:$P$56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Kokku 2006/07-2019/20</c:v>
                </c:pt>
              </c:strCache>
            </c:strRef>
          </c:cat>
          <c:val>
            <c:numRef>
              <c:f>'2.12-13'!$B$67:$P$67</c:f>
              <c:numCache>
                <c:formatCode>0%</c:formatCode>
                <c:ptCount val="15"/>
                <c:pt idx="0">
                  <c:v>0.5163398692810458</c:v>
                </c:pt>
                <c:pt idx="1">
                  <c:v>0.47204968944099379</c:v>
                </c:pt>
                <c:pt idx="2">
                  <c:v>0.46250000000000002</c:v>
                </c:pt>
                <c:pt idx="3">
                  <c:v>0.52571428571428569</c:v>
                </c:pt>
                <c:pt idx="4">
                  <c:v>0.52400000000000002</c:v>
                </c:pt>
                <c:pt idx="5">
                  <c:v>0.50526315789473686</c:v>
                </c:pt>
                <c:pt idx="6">
                  <c:v>0.59656652360515017</c:v>
                </c:pt>
                <c:pt idx="7">
                  <c:v>0.53051643192488263</c:v>
                </c:pt>
                <c:pt idx="8">
                  <c:v>0.51442307692307687</c:v>
                </c:pt>
                <c:pt idx="9">
                  <c:v>0.54166666666666663</c:v>
                </c:pt>
                <c:pt idx="10">
                  <c:v>0.57707509881422925</c:v>
                </c:pt>
                <c:pt idx="11">
                  <c:v>0.48360655737704916</c:v>
                </c:pt>
                <c:pt idx="12">
                  <c:v>0.53617021276595744</c:v>
                </c:pt>
                <c:pt idx="13">
                  <c:v>0.579185520361991</c:v>
                </c:pt>
                <c:pt idx="14">
                  <c:v>0.52963215258855589</c:v>
                </c:pt>
              </c:numCache>
            </c:numRef>
          </c:val>
          <c:smooth val="0"/>
          <c:extLst>
            <c:ext xmlns:c16="http://schemas.microsoft.com/office/drawing/2014/chart" uri="{C3380CC4-5D6E-409C-BE32-E72D297353CC}">
              <c16:uniqueId val="{00000024-1AFA-4352-A2C0-F389DD1B9376}"/>
            </c:ext>
          </c:extLst>
        </c:ser>
        <c:dLbls>
          <c:showLegendKey val="0"/>
          <c:showVal val="0"/>
          <c:showCatName val="0"/>
          <c:showSerName val="0"/>
          <c:showPercent val="0"/>
          <c:showBubbleSize val="0"/>
        </c:dLbls>
        <c:marker val="1"/>
        <c:smooth val="0"/>
        <c:axId val="539352303"/>
        <c:axId val="388112431"/>
      </c:lineChart>
      <c:catAx>
        <c:axId val="5393523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88112431"/>
        <c:crosses val="autoZero"/>
        <c:auto val="1"/>
        <c:lblAlgn val="ctr"/>
        <c:lblOffset val="100"/>
        <c:noMultiLvlLbl val="0"/>
      </c:catAx>
      <c:valAx>
        <c:axId val="388112431"/>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t-EE" sz="800"/>
                  <a:t>Naiste osakaal doktoriõppese lõpetanute hulgas (%)</a:t>
                </a:r>
              </a:p>
            </c:rich>
          </c:tx>
          <c:layout>
            <c:manualLayout>
              <c:xMode val="edge"/>
              <c:yMode val="edge"/>
              <c:x val="2.1138351541723985E-2"/>
              <c:y val="9.684866364821344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39352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'J2.24xx'!$A$8</c:f>
              <c:strCache>
                <c:ptCount val="1"/>
                <c:pt idx="0">
                  <c:v>Kuni 25</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'J2.24xx'!$B$8:$P$8</c:f>
              <c:numCache>
                <c:formatCode>General</c:formatCode>
                <c:ptCount val="15"/>
                <c:pt idx="0">
                  <c:v>123</c:v>
                </c:pt>
                <c:pt idx="1">
                  <c:v>140</c:v>
                </c:pt>
                <c:pt idx="2">
                  <c:v>131</c:v>
                </c:pt>
                <c:pt idx="3">
                  <c:v>153</c:v>
                </c:pt>
                <c:pt idx="4">
                  <c:v>136</c:v>
                </c:pt>
                <c:pt idx="5">
                  <c:v>115</c:v>
                </c:pt>
                <c:pt idx="6">
                  <c:v>99</c:v>
                </c:pt>
                <c:pt idx="7">
                  <c:v>72</c:v>
                </c:pt>
                <c:pt idx="8">
                  <c:v>71</c:v>
                </c:pt>
                <c:pt idx="9">
                  <c:v>59</c:v>
                </c:pt>
                <c:pt idx="10">
                  <c:v>63</c:v>
                </c:pt>
                <c:pt idx="11">
                  <c:v>54</c:v>
                </c:pt>
                <c:pt idx="12">
                  <c:v>51</c:v>
                </c:pt>
                <c:pt idx="13">
                  <c:v>54</c:v>
                </c:pt>
                <c:pt idx="14">
                  <c:v>59</c:v>
                </c:pt>
              </c:numCache>
            </c:numRef>
          </c:val>
          <c:extLst>
            <c:ext xmlns:c16="http://schemas.microsoft.com/office/drawing/2014/chart" uri="{C3380CC4-5D6E-409C-BE32-E72D297353CC}">
              <c16:uniqueId val="{00000000-9592-4328-9E14-9D49711E376F}"/>
            </c:ext>
          </c:extLst>
        </c:ser>
        <c:ser>
          <c:idx val="1"/>
          <c:order val="1"/>
          <c:tx>
            <c:strRef>
              <c:f>'J2.24xx'!$A$9</c:f>
              <c:strCache>
                <c:ptCount val="1"/>
                <c:pt idx="0">
                  <c:v>25-29</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'J2.24xx'!$B$9:$P$9</c:f>
              <c:numCache>
                <c:formatCode>General</c:formatCode>
                <c:ptCount val="15"/>
                <c:pt idx="0">
                  <c:v>166</c:v>
                </c:pt>
                <c:pt idx="1">
                  <c:v>208</c:v>
                </c:pt>
                <c:pt idx="2">
                  <c:v>191</c:v>
                </c:pt>
                <c:pt idx="3">
                  <c:v>212</c:v>
                </c:pt>
                <c:pt idx="4">
                  <c:v>219</c:v>
                </c:pt>
                <c:pt idx="5">
                  <c:v>224</c:v>
                </c:pt>
                <c:pt idx="6">
                  <c:v>185</c:v>
                </c:pt>
                <c:pt idx="7">
                  <c:v>181</c:v>
                </c:pt>
                <c:pt idx="8">
                  <c:v>167</c:v>
                </c:pt>
                <c:pt idx="9">
                  <c:v>196</c:v>
                </c:pt>
                <c:pt idx="10">
                  <c:v>168</c:v>
                </c:pt>
                <c:pt idx="11">
                  <c:v>182</c:v>
                </c:pt>
                <c:pt idx="12">
                  <c:v>182</c:v>
                </c:pt>
                <c:pt idx="13">
                  <c:v>154</c:v>
                </c:pt>
                <c:pt idx="14">
                  <c:v>164</c:v>
                </c:pt>
              </c:numCache>
            </c:numRef>
          </c:val>
          <c:extLst>
            <c:ext xmlns:c16="http://schemas.microsoft.com/office/drawing/2014/chart" uri="{C3380CC4-5D6E-409C-BE32-E72D297353CC}">
              <c16:uniqueId val="{00000001-9592-4328-9E14-9D49711E376F}"/>
            </c:ext>
          </c:extLst>
        </c:ser>
        <c:ser>
          <c:idx val="2"/>
          <c:order val="2"/>
          <c:tx>
            <c:strRef>
              <c:f>'J2.24xx'!$A$10</c:f>
              <c:strCache>
                <c:ptCount val="1"/>
                <c:pt idx="0">
                  <c:v>30-34</c:v>
                </c:pt>
              </c:strCache>
            </c:strRef>
          </c:tx>
          <c:spPr>
            <a:solidFill>
              <a:schemeClr val="accent1">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'J2.24xx'!$B$10:$P$10</c:f>
              <c:numCache>
                <c:formatCode>General</c:formatCode>
                <c:ptCount val="15"/>
                <c:pt idx="0">
                  <c:v>75</c:v>
                </c:pt>
                <c:pt idx="1">
                  <c:v>94</c:v>
                </c:pt>
                <c:pt idx="2">
                  <c:v>56</c:v>
                </c:pt>
                <c:pt idx="3">
                  <c:v>90</c:v>
                </c:pt>
                <c:pt idx="4">
                  <c:v>109</c:v>
                </c:pt>
                <c:pt idx="5">
                  <c:v>82</c:v>
                </c:pt>
                <c:pt idx="6">
                  <c:v>67</c:v>
                </c:pt>
                <c:pt idx="7">
                  <c:v>70</c:v>
                </c:pt>
                <c:pt idx="8">
                  <c:v>60</c:v>
                </c:pt>
                <c:pt idx="9">
                  <c:v>54</c:v>
                </c:pt>
                <c:pt idx="10">
                  <c:v>60</c:v>
                </c:pt>
                <c:pt idx="11">
                  <c:v>62</c:v>
                </c:pt>
                <c:pt idx="12">
                  <c:v>73</c:v>
                </c:pt>
                <c:pt idx="13">
                  <c:v>71</c:v>
                </c:pt>
                <c:pt idx="14">
                  <c:v>78</c:v>
                </c:pt>
              </c:numCache>
            </c:numRef>
          </c:val>
          <c:extLst>
            <c:ext xmlns:c16="http://schemas.microsoft.com/office/drawing/2014/chart" uri="{C3380CC4-5D6E-409C-BE32-E72D297353CC}">
              <c16:uniqueId val="{00000002-9592-4328-9E14-9D49711E376F}"/>
            </c:ext>
          </c:extLst>
        </c:ser>
        <c:ser>
          <c:idx val="3"/>
          <c:order val="3"/>
          <c:tx>
            <c:strRef>
              <c:f>'J2.24xx'!$A$11</c:f>
              <c:strCache>
                <c:ptCount val="1"/>
                <c:pt idx="0">
                  <c:v>35-39</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'J2.24xx'!$B$11:$P$11</c:f>
              <c:numCache>
                <c:formatCode>General</c:formatCode>
                <c:ptCount val="15"/>
                <c:pt idx="0">
                  <c:v>33</c:v>
                </c:pt>
                <c:pt idx="1">
                  <c:v>37</c:v>
                </c:pt>
                <c:pt idx="2">
                  <c:v>53</c:v>
                </c:pt>
                <c:pt idx="3">
                  <c:v>47</c:v>
                </c:pt>
                <c:pt idx="4">
                  <c:v>53</c:v>
                </c:pt>
                <c:pt idx="5">
                  <c:v>41</c:v>
                </c:pt>
                <c:pt idx="6">
                  <c:v>30</c:v>
                </c:pt>
                <c:pt idx="7">
                  <c:v>32</c:v>
                </c:pt>
                <c:pt idx="8">
                  <c:v>36</c:v>
                </c:pt>
                <c:pt idx="9">
                  <c:v>29</c:v>
                </c:pt>
                <c:pt idx="10">
                  <c:v>34</c:v>
                </c:pt>
                <c:pt idx="11">
                  <c:v>24</c:v>
                </c:pt>
                <c:pt idx="12">
                  <c:v>42</c:v>
                </c:pt>
                <c:pt idx="13">
                  <c:v>34</c:v>
                </c:pt>
                <c:pt idx="14">
                  <c:v>34</c:v>
                </c:pt>
              </c:numCache>
            </c:numRef>
          </c:val>
          <c:extLst>
            <c:ext xmlns:c16="http://schemas.microsoft.com/office/drawing/2014/chart" uri="{C3380CC4-5D6E-409C-BE32-E72D297353CC}">
              <c16:uniqueId val="{00000003-9592-4328-9E14-9D49711E376F}"/>
            </c:ext>
          </c:extLst>
        </c:ser>
        <c:ser>
          <c:idx val="4"/>
          <c:order val="4"/>
          <c:tx>
            <c:strRef>
              <c:f>'J2.24xx'!$A$12</c:f>
              <c:strCache>
                <c:ptCount val="1"/>
                <c:pt idx="0">
                  <c:v>40-44</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'J2.24xx'!$B$12:$P$12</c:f>
              <c:numCache>
                <c:formatCode>General</c:formatCode>
                <c:ptCount val="15"/>
                <c:pt idx="0">
                  <c:v>30</c:v>
                </c:pt>
                <c:pt idx="1">
                  <c:v>30</c:v>
                </c:pt>
                <c:pt idx="2">
                  <c:v>20</c:v>
                </c:pt>
                <c:pt idx="3">
                  <c:v>27</c:v>
                </c:pt>
                <c:pt idx="4">
                  <c:v>43</c:v>
                </c:pt>
                <c:pt idx="5">
                  <c:v>31</c:v>
                </c:pt>
                <c:pt idx="6">
                  <c:v>13</c:v>
                </c:pt>
                <c:pt idx="7">
                  <c:v>16</c:v>
                </c:pt>
                <c:pt idx="8">
                  <c:v>18</c:v>
                </c:pt>
                <c:pt idx="9">
                  <c:v>23</c:v>
                </c:pt>
                <c:pt idx="10">
                  <c:v>21</c:v>
                </c:pt>
                <c:pt idx="11">
                  <c:v>13</c:v>
                </c:pt>
                <c:pt idx="12">
                  <c:v>20</c:v>
                </c:pt>
                <c:pt idx="13">
                  <c:v>18</c:v>
                </c:pt>
                <c:pt idx="14">
                  <c:v>24</c:v>
                </c:pt>
              </c:numCache>
            </c:numRef>
          </c:val>
          <c:extLst>
            <c:ext xmlns:c16="http://schemas.microsoft.com/office/drawing/2014/chart" uri="{C3380CC4-5D6E-409C-BE32-E72D297353CC}">
              <c16:uniqueId val="{00000004-9592-4328-9E14-9D49711E376F}"/>
            </c:ext>
          </c:extLst>
        </c:ser>
        <c:ser>
          <c:idx val="5"/>
          <c:order val="5"/>
          <c:tx>
            <c:strRef>
              <c:f>'J2.24xx'!$A$13</c:f>
              <c:strCache>
                <c:ptCount val="1"/>
                <c:pt idx="0">
                  <c:v>45+</c:v>
                </c:pt>
              </c:strCache>
            </c:strRef>
          </c:tx>
          <c:spPr>
            <a:solidFill>
              <a:schemeClr val="accent1">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'J2.24xx'!$B$7:$P$7</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'J2.24xx'!$B$13:$P$13</c:f>
              <c:numCache>
                <c:formatCode>General</c:formatCode>
                <c:ptCount val="15"/>
                <c:pt idx="0">
                  <c:v>31</c:v>
                </c:pt>
                <c:pt idx="1">
                  <c:v>39</c:v>
                </c:pt>
                <c:pt idx="2">
                  <c:v>31</c:v>
                </c:pt>
                <c:pt idx="3">
                  <c:v>33</c:v>
                </c:pt>
                <c:pt idx="4">
                  <c:v>45</c:v>
                </c:pt>
                <c:pt idx="5">
                  <c:v>38</c:v>
                </c:pt>
                <c:pt idx="6">
                  <c:v>11</c:v>
                </c:pt>
                <c:pt idx="7">
                  <c:v>25</c:v>
                </c:pt>
                <c:pt idx="8">
                  <c:v>22</c:v>
                </c:pt>
                <c:pt idx="9">
                  <c:v>19</c:v>
                </c:pt>
                <c:pt idx="10">
                  <c:v>18</c:v>
                </c:pt>
                <c:pt idx="11">
                  <c:v>26</c:v>
                </c:pt>
                <c:pt idx="12">
                  <c:v>29</c:v>
                </c:pt>
                <c:pt idx="13">
                  <c:v>12</c:v>
                </c:pt>
                <c:pt idx="14">
                  <c:v>28</c:v>
                </c:pt>
              </c:numCache>
            </c:numRef>
          </c:val>
          <c:extLst>
            <c:ext xmlns:c16="http://schemas.microsoft.com/office/drawing/2014/chart" uri="{C3380CC4-5D6E-409C-BE32-E72D297353CC}">
              <c16:uniqueId val="{00000005-9592-4328-9E14-9D49711E376F}"/>
            </c:ext>
          </c:extLst>
        </c:ser>
        <c:dLbls>
          <c:showLegendKey val="0"/>
          <c:showVal val="0"/>
          <c:showCatName val="0"/>
          <c:showSerName val="0"/>
          <c:showPercent val="0"/>
          <c:showBubbleSize val="0"/>
        </c:dLbls>
        <c:gapWidth val="150"/>
        <c:overlap val="100"/>
        <c:axId val="359667167"/>
        <c:axId val="369496367"/>
      </c:barChart>
      <c:catAx>
        <c:axId val="35966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369496367"/>
        <c:crosses val="autoZero"/>
        <c:auto val="1"/>
        <c:lblAlgn val="ctr"/>
        <c:lblOffset val="100"/>
        <c:noMultiLvlLbl val="0"/>
      </c:catAx>
      <c:valAx>
        <c:axId val="3694963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35966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255936507936507"/>
          <c:y val="4.0797397844425536E-2"/>
          <c:w val="0.5650707936507936"/>
          <c:h val="0.82912052258049818"/>
        </c:manualLayout>
      </c:layout>
      <c:barChart>
        <c:barDir val="bar"/>
        <c:grouping val="percentStacked"/>
        <c:varyColors val="0"/>
        <c:ser>
          <c:idx val="0"/>
          <c:order val="0"/>
          <c:tx>
            <c:strRef>
              <c:f>'J2.24xx'!$B$29</c:f>
              <c:strCache>
                <c:ptCount val="1"/>
                <c:pt idx="0">
                  <c:v>Kuni 25</c:v>
                </c:pt>
              </c:strCache>
            </c:strRef>
          </c:tx>
          <c:spPr>
            <a:solidFill>
              <a:schemeClr val="bg1">
                <a:lumMod val="95000"/>
              </a:schemeClr>
            </a:solidFill>
            <a:ln>
              <a:noFill/>
            </a:ln>
            <a:effectLst/>
          </c:spPr>
          <c:invertIfNegative val="0"/>
          <c:dLbls>
            <c:dLbl>
              <c:idx val="0"/>
              <c:tx>
                <c:rich>
                  <a:bodyPr/>
                  <a:lstStyle/>
                  <a:p>
                    <a:fld id="{32A735AE-5DC2-42AB-96F9-FAEF3197369A}" type="CELLRANGE">
                      <a:rPr lang="et-EE"/>
                      <a:pPr/>
                      <a:t>[LAHTRIVAHEMIK]</a:t>
                    </a:fld>
                    <a:r>
                      <a:rPr lang="et-EE" baseline="0"/>
                      <a:t>; </a:t>
                    </a:r>
                    <a:fld id="{119E8544-8F52-4FA6-AC2F-44F29ED1B5C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37D-45E3-821B-BCA57354E1E6}"/>
                </c:ext>
              </c:extLst>
            </c:dLbl>
            <c:dLbl>
              <c:idx val="1"/>
              <c:tx>
                <c:rich>
                  <a:bodyPr/>
                  <a:lstStyle/>
                  <a:p>
                    <a:fld id="{4796F293-E0BF-4280-819D-E34A12A37886}" type="CELLRANGE">
                      <a:rPr lang="et-EE"/>
                      <a:pPr/>
                      <a:t>[LAHTRIVAHEMIK]</a:t>
                    </a:fld>
                    <a:r>
                      <a:rPr lang="et-EE" baseline="0"/>
                      <a:t>; </a:t>
                    </a:r>
                    <a:fld id="{3A0002AA-B511-438A-B127-1086458D153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37D-45E3-821B-BCA57354E1E6}"/>
                </c:ext>
              </c:extLst>
            </c:dLbl>
            <c:dLbl>
              <c:idx val="2"/>
              <c:tx>
                <c:rich>
                  <a:bodyPr/>
                  <a:lstStyle/>
                  <a:p>
                    <a:fld id="{317B4969-DE5D-40C1-80A1-E940882D9798}" type="CELLRANGE">
                      <a:rPr lang="et-EE"/>
                      <a:pPr/>
                      <a:t>[LAHTRIVAHEMIK]</a:t>
                    </a:fld>
                    <a:r>
                      <a:rPr lang="et-EE" baseline="0"/>
                      <a:t>; </a:t>
                    </a:r>
                    <a:fld id="{9E1D418C-27FC-4B1C-AE51-0C546CD33DC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7D-45E3-821B-BCA57354E1E6}"/>
                </c:ext>
              </c:extLst>
            </c:dLbl>
            <c:dLbl>
              <c:idx val="3"/>
              <c:tx>
                <c:rich>
                  <a:bodyPr/>
                  <a:lstStyle/>
                  <a:p>
                    <a:fld id="{6D35CDF8-CB1A-49CA-9959-5011A5EBF5E6}" type="CELLRANGE">
                      <a:rPr lang="et-EE"/>
                      <a:pPr/>
                      <a:t>[LAHTRIVAHEMIK]</a:t>
                    </a:fld>
                    <a:r>
                      <a:rPr lang="et-EE" baseline="0"/>
                      <a:t>; </a:t>
                    </a:r>
                    <a:fld id="{051CC66E-94F5-437C-9F29-E29ED9DAEC70}"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37D-45E3-821B-BCA57354E1E6}"/>
                </c:ext>
              </c:extLst>
            </c:dLbl>
            <c:dLbl>
              <c:idx val="4"/>
              <c:tx>
                <c:rich>
                  <a:bodyPr/>
                  <a:lstStyle/>
                  <a:p>
                    <a:fld id="{2C5B8018-C16E-4602-AB34-649676A5A3D3}" type="CELLRANGE">
                      <a:rPr lang="et-EE"/>
                      <a:pPr/>
                      <a:t>[LAHTRIVAHEMIK]</a:t>
                    </a:fld>
                    <a:r>
                      <a:rPr lang="et-EE" baseline="0"/>
                      <a:t>; </a:t>
                    </a:r>
                    <a:fld id="{3A2E5964-36C2-4710-BD5D-F47389ED201C}"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7D-45E3-821B-BCA57354E1E6}"/>
                </c:ext>
              </c:extLst>
            </c:dLbl>
            <c:dLbl>
              <c:idx val="5"/>
              <c:tx>
                <c:rich>
                  <a:bodyPr/>
                  <a:lstStyle/>
                  <a:p>
                    <a:fld id="{8D307C06-084E-449E-A701-E9AA451AB93F}" type="CELLRANGE">
                      <a:rPr lang="et-EE"/>
                      <a:pPr/>
                      <a:t>[LAHTRIVAHEMIK]</a:t>
                    </a:fld>
                    <a:r>
                      <a:rPr lang="et-EE" baseline="0"/>
                      <a:t>; </a:t>
                    </a:r>
                    <a:fld id="{314F22BF-DC7D-4364-B68F-5B354C739D83}"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37D-45E3-821B-BCA57354E1E6}"/>
                </c:ext>
              </c:extLst>
            </c:dLbl>
            <c:dLbl>
              <c:idx val="6"/>
              <c:tx>
                <c:rich>
                  <a:bodyPr/>
                  <a:lstStyle/>
                  <a:p>
                    <a:fld id="{8132BAD9-3590-453F-88A1-D248463A6CBC}" type="CELLRANGE">
                      <a:rPr lang="et-EE"/>
                      <a:pPr/>
                      <a:t>[LAHTRIVAHEMIK]</a:t>
                    </a:fld>
                    <a:r>
                      <a:rPr lang="et-EE" baseline="0"/>
                      <a:t>; </a:t>
                    </a:r>
                    <a:fld id="{70F207E9-8F2A-4AA5-BAD4-1A545CDBE129}"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7D-45E3-821B-BCA57354E1E6}"/>
                </c:ext>
              </c:extLst>
            </c:dLbl>
            <c:dLbl>
              <c:idx val="7"/>
              <c:tx>
                <c:rich>
                  <a:bodyPr/>
                  <a:lstStyle/>
                  <a:p>
                    <a:fld id="{06CCCBB1-9F3D-4101-BEC7-8914D683555E}" type="CELLRANGE">
                      <a:rPr lang="et-EE"/>
                      <a:pPr/>
                      <a:t>[LAHTRIVAHEMIK]</a:t>
                    </a:fld>
                    <a:r>
                      <a:rPr lang="et-EE" baseline="0"/>
                      <a:t>; </a:t>
                    </a:r>
                    <a:fld id="{9A9BD76A-D98A-4AD2-B3D5-F9D2525628A0}"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37D-45E3-821B-BCA57354E1E6}"/>
                </c:ext>
              </c:extLst>
            </c:dLbl>
            <c:dLbl>
              <c:idx val="8"/>
              <c:tx>
                <c:rich>
                  <a:bodyPr/>
                  <a:lstStyle/>
                  <a:p>
                    <a:fld id="{2ABD268C-A11A-4BC0-BBF6-364D7826D51A}" type="CELLRANGE">
                      <a:rPr lang="et-EE"/>
                      <a:pPr/>
                      <a:t>[LAHTRIVAHEMIK]</a:t>
                    </a:fld>
                    <a:r>
                      <a:rPr lang="et-EE" baseline="0"/>
                      <a:t>; </a:t>
                    </a:r>
                    <a:fld id="{65774950-588F-4B70-86E9-90930C161409}"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7D-45E3-821B-BCA57354E1E6}"/>
                </c:ext>
              </c:extLst>
            </c:dLbl>
            <c:dLbl>
              <c:idx val="9"/>
              <c:tx>
                <c:rich>
                  <a:bodyPr/>
                  <a:lstStyle/>
                  <a:p>
                    <a:fld id="{C3FAE9A5-9223-4631-98F1-1E320CDCEA33}" type="CELLRANGE">
                      <a:rPr lang="et-EE"/>
                      <a:pPr/>
                      <a:t>[LAHTRIVAHEMIK]</a:t>
                    </a:fld>
                    <a:r>
                      <a:rPr lang="et-EE" baseline="0"/>
                      <a:t>; </a:t>
                    </a:r>
                    <a:fld id="{F4E4FAA0-C05C-4C36-A5FC-3F85B3797D45}"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7D-45E3-821B-BCA57354E1E6}"/>
                </c:ext>
              </c:extLst>
            </c:dLbl>
            <c:dLbl>
              <c:idx val="10"/>
              <c:tx>
                <c:rich>
                  <a:bodyPr/>
                  <a:lstStyle/>
                  <a:p>
                    <a:fld id="{51A9DA0F-DC51-4A38-98A1-6C1509112AF6}" type="CELLRANGE">
                      <a:rPr lang="et-EE"/>
                      <a:pPr/>
                      <a:t>[LAHTRIVAHEMIK]</a:t>
                    </a:fld>
                    <a:r>
                      <a:rPr lang="et-EE" baseline="0"/>
                      <a:t>; </a:t>
                    </a:r>
                    <a:fld id="{5AFD7698-4DDD-47EE-A464-FA17315C726A}"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37D-45E3-821B-BCA57354E1E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'J2.24xx'!$B$30:$B$40</c:f>
              <c:numCache>
                <c:formatCode>General</c:formatCode>
                <c:ptCount val="11"/>
                <c:pt idx="0">
                  <c:v>13</c:v>
                </c:pt>
                <c:pt idx="1">
                  <c:v>122</c:v>
                </c:pt>
                <c:pt idx="2">
                  <c:v>99</c:v>
                </c:pt>
                <c:pt idx="3">
                  <c:v>48</c:v>
                </c:pt>
                <c:pt idx="4">
                  <c:v>580</c:v>
                </c:pt>
                <c:pt idx="5">
                  <c:v>96</c:v>
                </c:pt>
                <c:pt idx="6">
                  <c:v>281</c:v>
                </c:pt>
                <c:pt idx="7">
                  <c:v>60</c:v>
                </c:pt>
                <c:pt idx="8">
                  <c:v>68</c:v>
                </c:pt>
                <c:pt idx="9">
                  <c:v>13</c:v>
                </c:pt>
                <c:pt idx="10">
                  <c:v>1380</c:v>
                </c:pt>
              </c:numCache>
            </c:numRef>
          </c:val>
          <c:extLst>
            <c:ext xmlns:c15="http://schemas.microsoft.com/office/drawing/2012/chart" uri="{02D57815-91ED-43cb-92C2-25804820EDAC}">
              <c15:datalabelsRange>
                <c15:f>'J2.24xx'!$I$30:$I$40</c15:f>
                <c15:dlblRangeCache>
                  <c:ptCount val="11"/>
                  <c:pt idx="0">
                    <c:v>6%</c:v>
                  </c:pt>
                  <c:pt idx="1">
                    <c:v>12%</c:v>
                  </c:pt>
                  <c:pt idx="2">
                    <c:v>14%</c:v>
                  </c:pt>
                  <c:pt idx="3">
                    <c:v>8%</c:v>
                  </c:pt>
                  <c:pt idx="4">
                    <c:v>36%</c:v>
                  </c:pt>
                  <c:pt idx="5">
                    <c:v>17%</c:v>
                  </c:pt>
                  <c:pt idx="6">
                    <c:v>27%</c:v>
                  </c:pt>
                  <c:pt idx="7">
                    <c:v>21%</c:v>
                  </c:pt>
                  <c:pt idx="8">
                    <c:v>14%</c:v>
                  </c:pt>
                  <c:pt idx="9">
                    <c:v>19%</c:v>
                  </c:pt>
                  <c:pt idx="10">
                    <c:v>21%</c:v>
                  </c:pt>
                </c15:dlblRangeCache>
              </c15:datalabelsRange>
            </c:ext>
            <c:ext xmlns:c16="http://schemas.microsoft.com/office/drawing/2014/chart" uri="{C3380CC4-5D6E-409C-BE32-E72D297353CC}">
              <c16:uniqueId val="{00000000-76B2-4C9A-A40A-FBC9B29B1064}"/>
            </c:ext>
          </c:extLst>
        </c:ser>
        <c:ser>
          <c:idx val="1"/>
          <c:order val="1"/>
          <c:tx>
            <c:strRef>
              <c:f>'J2.24xx'!$C$29</c:f>
              <c:strCache>
                <c:ptCount val="1"/>
                <c:pt idx="0">
                  <c:v>25-29</c:v>
                </c:pt>
              </c:strCache>
            </c:strRef>
          </c:tx>
          <c:spPr>
            <a:solidFill>
              <a:schemeClr val="bg2">
                <a:lumMod val="90000"/>
              </a:schemeClr>
            </a:solidFill>
            <a:ln>
              <a:noFill/>
            </a:ln>
            <a:effectLst/>
          </c:spPr>
          <c:invertIfNegative val="0"/>
          <c:dLbls>
            <c:dLbl>
              <c:idx val="0"/>
              <c:tx>
                <c:rich>
                  <a:bodyPr/>
                  <a:lstStyle/>
                  <a:p>
                    <a:fld id="{E803F251-9FCF-4E3F-9432-E9B859A0D3DB}" type="CELLRANGE">
                      <a:rPr lang="et-EE"/>
                      <a:pPr/>
                      <a:t>[LAHTRIVAHEMIK]</a:t>
                    </a:fld>
                    <a:r>
                      <a:rPr lang="et-EE" baseline="0"/>
                      <a:t>; </a:t>
                    </a:r>
                    <a:fld id="{5D9423EB-DEDD-4D8D-A7C3-B62FFF255104}"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37D-45E3-821B-BCA57354E1E6}"/>
                </c:ext>
              </c:extLst>
            </c:dLbl>
            <c:dLbl>
              <c:idx val="1"/>
              <c:tx>
                <c:rich>
                  <a:bodyPr/>
                  <a:lstStyle/>
                  <a:p>
                    <a:fld id="{C933F6E5-DEC2-4E11-AFC7-3D03C5E961D2}" type="CELLRANGE">
                      <a:rPr lang="et-EE"/>
                      <a:pPr/>
                      <a:t>[LAHTRIVAHEMIK]</a:t>
                    </a:fld>
                    <a:r>
                      <a:rPr lang="et-EE" baseline="0"/>
                      <a:t>; </a:t>
                    </a:r>
                    <a:fld id="{40392A23-FFFF-492D-B839-2E1F1F38A715}"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7D-45E3-821B-BCA57354E1E6}"/>
                </c:ext>
              </c:extLst>
            </c:dLbl>
            <c:dLbl>
              <c:idx val="2"/>
              <c:tx>
                <c:rich>
                  <a:bodyPr/>
                  <a:lstStyle/>
                  <a:p>
                    <a:fld id="{6F82210B-CA76-49E6-9041-13B1E821AE8E}" type="CELLRANGE">
                      <a:rPr lang="et-EE"/>
                      <a:pPr/>
                      <a:t>[LAHTRIVAHEMIK]</a:t>
                    </a:fld>
                    <a:r>
                      <a:rPr lang="et-EE" baseline="0"/>
                      <a:t>; </a:t>
                    </a:r>
                    <a:fld id="{FC6175B2-A929-449F-A0BC-D7094E31F80B}"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37D-45E3-821B-BCA57354E1E6}"/>
                </c:ext>
              </c:extLst>
            </c:dLbl>
            <c:dLbl>
              <c:idx val="3"/>
              <c:tx>
                <c:rich>
                  <a:bodyPr/>
                  <a:lstStyle/>
                  <a:p>
                    <a:fld id="{355AE06F-E4E2-4DF1-BB51-08A99EB04553}" type="CELLRANGE">
                      <a:rPr lang="et-EE"/>
                      <a:pPr/>
                      <a:t>[LAHTRIVAHEMIK]</a:t>
                    </a:fld>
                    <a:r>
                      <a:rPr lang="et-EE" baseline="0"/>
                      <a:t>; </a:t>
                    </a:r>
                    <a:fld id="{68DF4386-F051-49D4-87F3-2E36AB6E7263}"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37D-45E3-821B-BCA57354E1E6}"/>
                </c:ext>
              </c:extLst>
            </c:dLbl>
            <c:dLbl>
              <c:idx val="4"/>
              <c:tx>
                <c:rich>
                  <a:bodyPr/>
                  <a:lstStyle/>
                  <a:p>
                    <a:fld id="{CFF8282F-D443-4D74-B9BA-19F2D9742895}" type="CELLRANGE">
                      <a:rPr lang="et-EE"/>
                      <a:pPr/>
                      <a:t>[LAHTRIVAHEMIK]</a:t>
                    </a:fld>
                    <a:r>
                      <a:rPr lang="et-EE" baseline="0"/>
                      <a:t>; </a:t>
                    </a:r>
                    <a:fld id="{B6FD27C6-3C43-4AE7-8702-5A3C7D467767}"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37D-45E3-821B-BCA57354E1E6}"/>
                </c:ext>
              </c:extLst>
            </c:dLbl>
            <c:dLbl>
              <c:idx val="5"/>
              <c:tx>
                <c:rich>
                  <a:bodyPr/>
                  <a:lstStyle/>
                  <a:p>
                    <a:fld id="{2F2319EA-6E4D-4827-9B40-9BDDD207E860}" type="CELLRANGE">
                      <a:rPr lang="et-EE"/>
                      <a:pPr/>
                      <a:t>[LAHTRIVAHEMIK]</a:t>
                    </a:fld>
                    <a:r>
                      <a:rPr lang="et-EE" baseline="0"/>
                      <a:t>; </a:t>
                    </a:r>
                    <a:fld id="{924CE6B4-2445-4BA1-AE02-F8D8FDB590E8}"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37D-45E3-821B-BCA57354E1E6}"/>
                </c:ext>
              </c:extLst>
            </c:dLbl>
            <c:dLbl>
              <c:idx val="6"/>
              <c:tx>
                <c:rich>
                  <a:bodyPr/>
                  <a:lstStyle/>
                  <a:p>
                    <a:fld id="{E925AAC2-C3AE-452D-B014-7CE7BDF2B73D}" type="CELLRANGE">
                      <a:rPr lang="et-EE"/>
                      <a:pPr/>
                      <a:t>[LAHTRIVAHEMIK]</a:t>
                    </a:fld>
                    <a:r>
                      <a:rPr lang="et-EE" baseline="0"/>
                      <a:t>; </a:t>
                    </a:r>
                    <a:fld id="{2235E437-6C46-43B2-906E-DB75F5EE9E8A}"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37D-45E3-821B-BCA57354E1E6}"/>
                </c:ext>
              </c:extLst>
            </c:dLbl>
            <c:dLbl>
              <c:idx val="7"/>
              <c:tx>
                <c:rich>
                  <a:bodyPr/>
                  <a:lstStyle/>
                  <a:p>
                    <a:fld id="{B9535234-0783-43E9-A6B3-216351093EDD}" type="CELLRANGE">
                      <a:rPr lang="et-EE"/>
                      <a:pPr/>
                      <a:t>[LAHTRIVAHEMIK]</a:t>
                    </a:fld>
                    <a:r>
                      <a:rPr lang="et-EE" baseline="0"/>
                      <a:t>; </a:t>
                    </a:r>
                    <a:fld id="{5B881874-6BBD-4117-8FB2-945115350684}"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37D-45E3-821B-BCA57354E1E6}"/>
                </c:ext>
              </c:extLst>
            </c:dLbl>
            <c:dLbl>
              <c:idx val="8"/>
              <c:tx>
                <c:rich>
                  <a:bodyPr/>
                  <a:lstStyle/>
                  <a:p>
                    <a:fld id="{E82699C4-6C8D-4E1D-AB22-97921C59213E}" type="CELLRANGE">
                      <a:rPr lang="et-EE"/>
                      <a:pPr/>
                      <a:t>[LAHTRIVAHEMIK]</a:t>
                    </a:fld>
                    <a:r>
                      <a:rPr lang="et-EE" baseline="0"/>
                      <a:t>; </a:t>
                    </a:r>
                    <a:fld id="{31CA5F1B-1708-4C0C-A450-4964DF869C06}"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37D-45E3-821B-BCA57354E1E6}"/>
                </c:ext>
              </c:extLst>
            </c:dLbl>
            <c:dLbl>
              <c:idx val="9"/>
              <c:tx>
                <c:rich>
                  <a:bodyPr/>
                  <a:lstStyle/>
                  <a:p>
                    <a:fld id="{696E29F7-3EAF-46FC-B63B-771DD13001D2}" type="CELLRANGE">
                      <a:rPr lang="et-EE"/>
                      <a:pPr/>
                      <a:t>[LAHTRIVAHEMIK]</a:t>
                    </a:fld>
                    <a:r>
                      <a:rPr lang="et-EE" baseline="0"/>
                      <a:t>; </a:t>
                    </a:r>
                    <a:fld id="{47AA96D0-93A6-497D-BD81-B45EB22D2B4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37D-45E3-821B-BCA57354E1E6}"/>
                </c:ext>
              </c:extLst>
            </c:dLbl>
            <c:dLbl>
              <c:idx val="10"/>
              <c:tx>
                <c:rich>
                  <a:bodyPr/>
                  <a:lstStyle/>
                  <a:p>
                    <a:fld id="{2E9AFF5A-C991-4D16-9AC0-C9F47CE8DC5F}" type="CELLRANGE">
                      <a:rPr lang="et-EE"/>
                      <a:pPr/>
                      <a:t>[LAHTRIVAHEMIK]</a:t>
                    </a:fld>
                    <a:r>
                      <a:rPr lang="et-EE" baseline="0"/>
                      <a:t>; </a:t>
                    </a:r>
                    <a:fld id="{7B333BBD-C674-46FF-9EEE-D06B219FB5AA}"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37D-45E3-821B-BCA57354E1E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'J2.24xx'!$C$30:$C$40</c:f>
              <c:numCache>
                <c:formatCode>General</c:formatCode>
                <c:ptCount val="11"/>
                <c:pt idx="0">
                  <c:v>58</c:v>
                </c:pt>
                <c:pt idx="1">
                  <c:v>413</c:v>
                </c:pt>
                <c:pt idx="2">
                  <c:v>272</c:v>
                </c:pt>
                <c:pt idx="3">
                  <c:v>210</c:v>
                </c:pt>
                <c:pt idx="4">
                  <c:v>749</c:v>
                </c:pt>
                <c:pt idx="5">
                  <c:v>261</c:v>
                </c:pt>
                <c:pt idx="6">
                  <c:v>474</c:v>
                </c:pt>
                <c:pt idx="7">
                  <c:v>121</c:v>
                </c:pt>
                <c:pt idx="8">
                  <c:v>203</c:v>
                </c:pt>
                <c:pt idx="9">
                  <c:v>38</c:v>
                </c:pt>
                <c:pt idx="10">
                  <c:v>2799</c:v>
                </c:pt>
              </c:numCache>
            </c:numRef>
          </c:val>
          <c:extLst>
            <c:ext xmlns:c15="http://schemas.microsoft.com/office/drawing/2012/chart" uri="{02D57815-91ED-43cb-92C2-25804820EDAC}">
              <c15:datalabelsRange>
                <c15:f>'J2.24xx'!$J$30:$J$40</c15:f>
                <c15:dlblRangeCache>
                  <c:ptCount val="11"/>
                  <c:pt idx="0">
                    <c:v>25%</c:v>
                  </c:pt>
                  <c:pt idx="1">
                    <c:v>41%</c:v>
                  </c:pt>
                  <c:pt idx="2">
                    <c:v>39%</c:v>
                  </c:pt>
                  <c:pt idx="3">
                    <c:v>34%</c:v>
                  </c:pt>
                  <c:pt idx="4">
                    <c:v>47%</c:v>
                  </c:pt>
                  <c:pt idx="5">
                    <c:v>45%</c:v>
                  </c:pt>
                  <c:pt idx="6">
                    <c:v>46%</c:v>
                  </c:pt>
                  <c:pt idx="7">
                    <c:v>43%</c:v>
                  </c:pt>
                  <c:pt idx="8">
                    <c:v>43%</c:v>
                  </c:pt>
                  <c:pt idx="9">
                    <c:v>54%</c:v>
                  </c:pt>
                  <c:pt idx="10">
                    <c:v>42%</c:v>
                  </c:pt>
                </c15:dlblRangeCache>
              </c15:datalabelsRange>
            </c:ext>
            <c:ext xmlns:c16="http://schemas.microsoft.com/office/drawing/2014/chart" uri="{C3380CC4-5D6E-409C-BE32-E72D297353CC}">
              <c16:uniqueId val="{00000001-76B2-4C9A-A40A-FBC9B29B1064}"/>
            </c:ext>
          </c:extLst>
        </c:ser>
        <c:ser>
          <c:idx val="2"/>
          <c:order val="2"/>
          <c:tx>
            <c:strRef>
              <c:f>'J2.24xx'!$D$29</c:f>
              <c:strCache>
                <c:ptCount val="1"/>
                <c:pt idx="0">
                  <c:v>30-34</c:v>
                </c:pt>
              </c:strCache>
            </c:strRef>
          </c:tx>
          <c:spPr>
            <a:solidFill>
              <a:schemeClr val="accent1">
                <a:lumMod val="90000"/>
              </a:schemeClr>
            </a:solidFill>
            <a:ln>
              <a:noFill/>
            </a:ln>
            <a:effectLst/>
          </c:spPr>
          <c:invertIfNegative val="0"/>
          <c:dLbls>
            <c:dLbl>
              <c:idx val="0"/>
              <c:tx>
                <c:rich>
                  <a:bodyPr/>
                  <a:lstStyle/>
                  <a:p>
                    <a:fld id="{CED91005-EC98-4F36-82E8-8141E873FB76}" type="CELLRANGE">
                      <a:rPr lang="et-EE"/>
                      <a:pPr/>
                      <a:t>[LAHTRIVAHEMIK]</a:t>
                    </a:fld>
                    <a:r>
                      <a:rPr lang="et-EE" baseline="0"/>
                      <a:t>; </a:t>
                    </a:r>
                    <a:fld id="{D10D165B-8C79-471B-858C-A999DB9C8C7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37D-45E3-821B-BCA57354E1E6}"/>
                </c:ext>
              </c:extLst>
            </c:dLbl>
            <c:dLbl>
              <c:idx val="1"/>
              <c:tx>
                <c:rich>
                  <a:bodyPr/>
                  <a:lstStyle/>
                  <a:p>
                    <a:fld id="{B92E5190-CA03-417E-BBCF-A1D65F8EA508}" type="CELLRANGE">
                      <a:rPr lang="et-EE"/>
                      <a:pPr/>
                      <a:t>[LAHTRIVAHEMIK]</a:t>
                    </a:fld>
                    <a:r>
                      <a:rPr lang="et-EE" baseline="0"/>
                      <a:t>; </a:t>
                    </a:r>
                    <a:fld id="{F971525E-59A7-4446-A7F2-CC12E982D0F5}"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37D-45E3-821B-BCA57354E1E6}"/>
                </c:ext>
              </c:extLst>
            </c:dLbl>
            <c:dLbl>
              <c:idx val="2"/>
              <c:tx>
                <c:rich>
                  <a:bodyPr/>
                  <a:lstStyle/>
                  <a:p>
                    <a:fld id="{685A2FB4-A782-422A-8F75-6C0215F77BFB}" type="CELLRANGE">
                      <a:rPr lang="et-EE"/>
                      <a:pPr/>
                      <a:t>[LAHTRIVAHEMIK]</a:t>
                    </a:fld>
                    <a:r>
                      <a:rPr lang="et-EE" baseline="0"/>
                      <a:t>; </a:t>
                    </a:r>
                    <a:fld id="{BB3ADB16-E822-4259-AC5E-8197D159AA32}"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37D-45E3-821B-BCA57354E1E6}"/>
                </c:ext>
              </c:extLst>
            </c:dLbl>
            <c:dLbl>
              <c:idx val="3"/>
              <c:tx>
                <c:rich>
                  <a:bodyPr/>
                  <a:lstStyle/>
                  <a:p>
                    <a:fld id="{87CB3A24-1662-49DF-81C3-4F98C67B7578}" type="CELLRANGE">
                      <a:rPr lang="et-EE"/>
                      <a:pPr/>
                      <a:t>[LAHTRIVAHEMIK]</a:t>
                    </a:fld>
                    <a:r>
                      <a:rPr lang="et-EE" baseline="0"/>
                      <a:t>; </a:t>
                    </a:r>
                    <a:fld id="{A668C5F6-FE0A-4101-A741-46D44DEB73AC}"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37D-45E3-821B-BCA57354E1E6}"/>
                </c:ext>
              </c:extLst>
            </c:dLbl>
            <c:dLbl>
              <c:idx val="4"/>
              <c:tx>
                <c:rich>
                  <a:bodyPr/>
                  <a:lstStyle/>
                  <a:p>
                    <a:fld id="{EE0BF893-F9CB-44AD-B16B-58770590FBE9}" type="CELLRANGE">
                      <a:rPr lang="et-EE"/>
                      <a:pPr/>
                      <a:t>[LAHTRIVAHEMIK]</a:t>
                    </a:fld>
                    <a:r>
                      <a:rPr lang="et-EE" baseline="0"/>
                      <a:t>; </a:t>
                    </a:r>
                    <a:fld id="{60CBCABF-B875-4803-949E-DF3E73E89264}"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37D-45E3-821B-BCA57354E1E6}"/>
                </c:ext>
              </c:extLst>
            </c:dLbl>
            <c:dLbl>
              <c:idx val="5"/>
              <c:tx>
                <c:rich>
                  <a:bodyPr/>
                  <a:lstStyle/>
                  <a:p>
                    <a:fld id="{B6A8704B-4565-43A2-83E6-7D8193485484}" type="CELLRANGE">
                      <a:rPr lang="et-EE"/>
                      <a:pPr/>
                      <a:t>[LAHTRIVAHEMIK]</a:t>
                    </a:fld>
                    <a:r>
                      <a:rPr lang="et-EE" baseline="0"/>
                      <a:t>; </a:t>
                    </a:r>
                    <a:fld id="{9DC45C31-C5C5-4941-BE9F-D8E9006615B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37D-45E3-821B-BCA57354E1E6}"/>
                </c:ext>
              </c:extLst>
            </c:dLbl>
            <c:dLbl>
              <c:idx val="6"/>
              <c:tx>
                <c:rich>
                  <a:bodyPr/>
                  <a:lstStyle/>
                  <a:p>
                    <a:fld id="{CF1BE59B-1B8E-4D97-A4BF-B09E52D77754}" type="CELLRANGE">
                      <a:rPr lang="et-EE"/>
                      <a:pPr/>
                      <a:t>[LAHTRIVAHEMIK]</a:t>
                    </a:fld>
                    <a:r>
                      <a:rPr lang="et-EE" baseline="0"/>
                      <a:t>; </a:t>
                    </a:r>
                    <a:fld id="{CEF7CEE6-E524-4741-94A6-F92A035A0C67}"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37D-45E3-821B-BCA57354E1E6}"/>
                </c:ext>
              </c:extLst>
            </c:dLbl>
            <c:dLbl>
              <c:idx val="7"/>
              <c:tx>
                <c:rich>
                  <a:bodyPr/>
                  <a:lstStyle/>
                  <a:p>
                    <a:fld id="{6F284E46-CC29-4560-8B37-AC6F7617A5C3}" type="CELLRANGE">
                      <a:rPr lang="et-EE"/>
                      <a:pPr/>
                      <a:t>[LAHTRIVAHEMIK]</a:t>
                    </a:fld>
                    <a:r>
                      <a:rPr lang="et-EE" baseline="0"/>
                      <a:t>; </a:t>
                    </a:r>
                    <a:fld id="{8565A1A7-2339-49A4-91D6-6B8989661CBC}"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37D-45E3-821B-BCA57354E1E6}"/>
                </c:ext>
              </c:extLst>
            </c:dLbl>
            <c:dLbl>
              <c:idx val="8"/>
              <c:tx>
                <c:rich>
                  <a:bodyPr/>
                  <a:lstStyle/>
                  <a:p>
                    <a:fld id="{5E1E445E-A121-4411-88D5-F05F18D20570}" type="CELLRANGE">
                      <a:rPr lang="et-EE"/>
                      <a:pPr/>
                      <a:t>[LAHTRIVAHEMIK]</a:t>
                    </a:fld>
                    <a:r>
                      <a:rPr lang="et-EE" baseline="0"/>
                      <a:t>; </a:t>
                    </a:r>
                    <a:fld id="{D2351CF7-4277-42C3-9D14-0CA7AB3CB4B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37D-45E3-821B-BCA57354E1E6}"/>
                </c:ext>
              </c:extLst>
            </c:dLbl>
            <c:dLbl>
              <c:idx val="9"/>
              <c:tx>
                <c:rich>
                  <a:bodyPr/>
                  <a:lstStyle/>
                  <a:p>
                    <a:fld id="{C2E6E7D8-D222-40F6-ABA9-4750198299DF}" type="CELLRANGE">
                      <a:rPr lang="et-EE"/>
                      <a:pPr/>
                      <a:t>[LAHTRIVAHEMIK]</a:t>
                    </a:fld>
                    <a:r>
                      <a:rPr lang="et-EE" baseline="0"/>
                      <a:t>; </a:t>
                    </a:r>
                    <a:fld id="{D98F70B2-129E-4C0A-ADE4-CA3E8BD64FBD}"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37D-45E3-821B-BCA57354E1E6}"/>
                </c:ext>
              </c:extLst>
            </c:dLbl>
            <c:dLbl>
              <c:idx val="10"/>
              <c:tx>
                <c:rich>
                  <a:bodyPr/>
                  <a:lstStyle/>
                  <a:p>
                    <a:fld id="{A846C68E-97C0-44E0-BF4E-003F8AAE9B88}" type="CELLRANGE">
                      <a:rPr lang="et-EE"/>
                      <a:pPr/>
                      <a:t>[LAHTRIVAHEMIK]</a:t>
                    </a:fld>
                    <a:r>
                      <a:rPr lang="et-EE" baseline="0"/>
                      <a:t>; </a:t>
                    </a:r>
                    <a:fld id="{FCF698A2-5F0A-4443-A707-1187B7542ACA}" type="VALUE">
                      <a:rPr lang="et-EE" baseline="0"/>
                      <a:pPr/>
                      <a:t>[VÄÄRTUS]</a:t>
                    </a:fld>
                    <a:endParaRPr lang="et-EE"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37D-45E3-821B-BCA57354E1E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'J2.24xx'!$D$30:$D$40</c:f>
              <c:numCache>
                <c:formatCode>General</c:formatCode>
                <c:ptCount val="11"/>
                <c:pt idx="0">
                  <c:v>54</c:v>
                </c:pt>
                <c:pt idx="1">
                  <c:v>220</c:v>
                </c:pt>
                <c:pt idx="2">
                  <c:v>142</c:v>
                </c:pt>
                <c:pt idx="3">
                  <c:v>145</c:v>
                </c:pt>
                <c:pt idx="4">
                  <c:v>129</c:v>
                </c:pt>
                <c:pt idx="5">
                  <c:v>115</c:v>
                </c:pt>
                <c:pt idx="6">
                  <c:v>145</c:v>
                </c:pt>
                <c:pt idx="7">
                  <c:v>47</c:v>
                </c:pt>
                <c:pt idx="8">
                  <c:v>93</c:v>
                </c:pt>
                <c:pt idx="9">
                  <c:v>11</c:v>
                </c:pt>
                <c:pt idx="10">
                  <c:v>1101</c:v>
                </c:pt>
              </c:numCache>
            </c:numRef>
          </c:val>
          <c:extLst>
            <c:ext xmlns:c15="http://schemas.microsoft.com/office/drawing/2012/chart" uri="{02D57815-91ED-43cb-92C2-25804820EDAC}">
              <c15:datalabelsRange>
                <c15:f>'J2.24xx'!$K$30:$K$40</c15:f>
                <c15:dlblRangeCache>
                  <c:ptCount val="11"/>
                  <c:pt idx="0">
                    <c:v>24%</c:v>
                  </c:pt>
                  <c:pt idx="1">
                    <c:v>22%</c:v>
                  </c:pt>
                  <c:pt idx="2">
                    <c:v>20%</c:v>
                  </c:pt>
                  <c:pt idx="3">
                    <c:v>24%</c:v>
                  </c:pt>
                  <c:pt idx="4">
                    <c:v>8%</c:v>
                  </c:pt>
                  <c:pt idx="5">
                    <c:v>20%</c:v>
                  </c:pt>
                  <c:pt idx="6">
                    <c:v>14%</c:v>
                  </c:pt>
                  <c:pt idx="7">
                    <c:v>17%</c:v>
                  </c:pt>
                  <c:pt idx="8">
                    <c:v>19%</c:v>
                  </c:pt>
                  <c:pt idx="9">
                    <c:v>16%</c:v>
                  </c:pt>
                  <c:pt idx="10">
                    <c:v>17%</c:v>
                  </c:pt>
                </c15:dlblRangeCache>
              </c15:datalabelsRange>
            </c:ext>
            <c:ext xmlns:c16="http://schemas.microsoft.com/office/drawing/2014/chart" uri="{C3380CC4-5D6E-409C-BE32-E72D297353CC}">
              <c16:uniqueId val="{00000002-76B2-4C9A-A40A-FBC9B29B1064}"/>
            </c:ext>
          </c:extLst>
        </c:ser>
        <c:ser>
          <c:idx val="3"/>
          <c:order val="3"/>
          <c:tx>
            <c:strRef>
              <c:f>'J2.24xx'!$E$29</c:f>
              <c:strCache>
                <c:ptCount val="1"/>
                <c:pt idx="0">
                  <c:v>35-39</c:v>
                </c:pt>
              </c:strCache>
            </c:strRef>
          </c:tx>
          <c:spPr>
            <a:solidFill>
              <a:schemeClr val="accent1">
                <a:lumMod val="75000"/>
              </a:schemeClr>
            </a:solidFill>
            <a:ln>
              <a:noFill/>
            </a:ln>
            <a:effectLst/>
          </c:spPr>
          <c:invertIfNegative val="0"/>
          <c:dLbls>
            <c:dLbl>
              <c:idx val="0"/>
              <c:tx>
                <c:rich>
                  <a:bodyPr/>
                  <a:lstStyle/>
                  <a:p>
                    <a:fld id="{996EA79F-5FAE-4969-8829-F3BFD0A41970}" type="CELLRANGE">
                      <a:rPr lang="et-EE"/>
                      <a:pPr/>
                      <a:t>[LAHTRIVAHEMIK]</a:t>
                    </a:fld>
                    <a:r>
                      <a:rPr lang="et-EE" baseline="0"/>
                      <a:t>; </a:t>
                    </a:r>
                    <a:fld id="{658BF77F-78AC-4ED9-AD9E-ABBECC6F2EAB}"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37D-45E3-821B-BCA57354E1E6}"/>
                </c:ext>
              </c:extLst>
            </c:dLbl>
            <c:dLbl>
              <c:idx val="1"/>
              <c:tx>
                <c:rich>
                  <a:bodyPr/>
                  <a:lstStyle/>
                  <a:p>
                    <a:fld id="{5B21C7C2-9483-457C-B8D4-A08E050FE184}" type="CELLRANGE">
                      <a:rPr lang="et-EE"/>
                      <a:pPr/>
                      <a:t>[LAHTRIVAHEMIK]</a:t>
                    </a:fld>
                    <a:r>
                      <a:rPr lang="et-EE" baseline="0"/>
                      <a:t>; </a:t>
                    </a:r>
                    <a:fld id="{6C7B14C5-35DC-4289-98C1-C450CD94531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37D-45E3-821B-BCA57354E1E6}"/>
                </c:ext>
              </c:extLst>
            </c:dLbl>
            <c:dLbl>
              <c:idx val="2"/>
              <c:tx>
                <c:rich>
                  <a:bodyPr/>
                  <a:lstStyle/>
                  <a:p>
                    <a:fld id="{17F22108-0979-4C58-87D0-587D9AB7BAF7}" type="CELLRANGE">
                      <a:rPr lang="et-EE"/>
                      <a:pPr/>
                      <a:t>[LAHTRIVAHEMIK]</a:t>
                    </a:fld>
                    <a:r>
                      <a:rPr lang="et-EE" baseline="0"/>
                      <a:t>; </a:t>
                    </a:r>
                    <a:fld id="{D52F95A5-5DC0-453D-9FDD-2486BC46864D}"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37D-45E3-821B-BCA57354E1E6}"/>
                </c:ext>
              </c:extLst>
            </c:dLbl>
            <c:dLbl>
              <c:idx val="3"/>
              <c:tx>
                <c:rich>
                  <a:bodyPr/>
                  <a:lstStyle/>
                  <a:p>
                    <a:fld id="{D5D2D01C-56B6-4516-A2E8-8DE93BA6FC4B}" type="CELLRANGE">
                      <a:rPr lang="et-EE"/>
                      <a:pPr/>
                      <a:t>[LAHTRIVAHEMIK]</a:t>
                    </a:fld>
                    <a:r>
                      <a:rPr lang="et-EE" baseline="0"/>
                      <a:t>; </a:t>
                    </a:r>
                    <a:fld id="{584BAB6B-033B-43C5-BE9E-E14B21D045B4}"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37D-45E3-821B-BCA57354E1E6}"/>
                </c:ext>
              </c:extLst>
            </c:dLbl>
            <c:dLbl>
              <c:idx val="4"/>
              <c:tx>
                <c:rich>
                  <a:bodyPr/>
                  <a:lstStyle/>
                  <a:p>
                    <a:fld id="{0F126D91-A805-4B62-9601-F1254CD17A2D}" type="CELLRANGE">
                      <a:rPr lang="et-EE"/>
                      <a:pPr/>
                      <a:t>[LAHTRIVAHEMIK]</a:t>
                    </a:fld>
                    <a:r>
                      <a:rPr lang="et-EE" baseline="0"/>
                      <a:t>; </a:t>
                    </a:r>
                    <a:fld id="{528B869C-9166-42D7-931B-86F64D66D7D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37D-45E3-821B-BCA57354E1E6}"/>
                </c:ext>
              </c:extLst>
            </c:dLbl>
            <c:dLbl>
              <c:idx val="5"/>
              <c:tx>
                <c:rich>
                  <a:bodyPr/>
                  <a:lstStyle/>
                  <a:p>
                    <a:fld id="{B5858674-3863-4ED3-A543-B5D12759B12D}" type="CELLRANGE">
                      <a:rPr lang="et-EE"/>
                      <a:pPr/>
                      <a:t>[LAHTRIVAHEMIK]</a:t>
                    </a:fld>
                    <a:r>
                      <a:rPr lang="et-EE" baseline="0"/>
                      <a:t>; </a:t>
                    </a:r>
                    <a:fld id="{363A1A16-8225-4437-BD1C-3BE697628278}"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37D-45E3-821B-BCA57354E1E6}"/>
                </c:ext>
              </c:extLst>
            </c:dLbl>
            <c:dLbl>
              <c:idx val="6"/>
              <c:tx>
                <c:rich>
                  <a:bodyPr/>
                  <a:lstStyle/>
                  <a:p>
                    <a:fld id="{ADA44002-CA43-4F2B-8DFB-FDA74E3C7E48}" type="CELLRANGE">
                      <a:rPr lang="et-EE"/>
                      <a:pPr/>
                      <a:t>[LAHTRIVAHEMIK]</a:t>
                    </a:fld>
                    <a:r>
                      <a:rPr lang="et-EE" baseline="0"/>
                      <a:t>; </a:t>
                    </a:r>
                    <a:fld id="{4DFF3747-2866-45B9-B612-56C418C00013}"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37D-45E3-821B-BCA57354E1E6}"/>
                </c:ext>
              </c:extLst>
            </c:dLbl>
            <c:dLbl>
              <c:idx val="7"/>
              <c:tx>
                <c:rich>
                  <a:bodyPr/>
                  <a:lstStyle/>
                  <a:p>
                    <a:fld id="{52A048F4-B6A6-4533-9D37-7545A07EB0DC}" type="CELLRANGE">
                      <a:rPr lang="et-EE"/>
                      <a:pPr/>
                      <a:t>[LAHTRIVAHEMIK]</a:t>
                    </a:fld>
                    <a:r>
                      <a:rPr lang="et-EE" baseline="0"/>
                      <a:t>; </a:t>
                    </a:r>
                    <a:fld id="{D123822A-C2B2-4B5A-9DE7-7FC73C74DE7C}"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37D-45E3-821B-BCA57354E1E6}"/>
                </c:ext>
              </c:extLst>
            </c:dLbl>
            <c:dLbl>
              <c:idx val="8"/>
              <c:tx>
                <c:rich>
                  <a:bodyPr/>
                  <a:lstStyle/>
                  <a:p>
                    <a:fld id="{1AFD7EBC-D3FB-4C4A-A0C4-70080B966F26}" type="CELLRANGE">
                      <a:rPr lang="et-EE"/>
                      <a:pPr/>
                      <a:t>[LAHTRIVAHEMIK]</a:t>
                    </a:fld>
                    <a:r>
                      <a:rPr lang="et-EE" baseline="0"/>
                      <a:t>; </a:t>
                    </a:r>
                    <a:fld id="{DE544909-5569-4A3E-A610-B48D14602EE2}"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F37D-45E3-821B-BCA57354E1E6}"/>
                </c:ext>
              </c:extLst>
            </c:dLbl>
            <c:dLbl>
              <c:idx val="9"/>
              <c:tx>
                <c:rich>
                  <a:bodyPr/>
                  <a:lstStyle/>
                  <a:p>
                    <a:fld id="{0C734BC0-8631-40C3-8325-6DEEDD0C861A}" type="CELLRANGE">
                      <a:rPr lang="et-EE"/>
                      <a:pPr/>
                      <a:t>[LAHTRIVAHEMIK]</a:t>
                    </a:fld>
                    <a:r>
                      <a:rPr lang="et-EE" baseline="0"/>
                      <a:t>; </a:t>
                    </a:r>
                    <a:fld id="{FFA0C0E6-FE0C-40CD-BBD2-AFACC57BFC7B}"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F37D-45E3-821B-BCA57354E1E6}"/>
                </c:ext>
              </c:extLst>
            </c:dLbl>
            <c:dLbl>
              <c:idx val="10"/>
              <c:tx>
                <c:rich>
                  <a:bodyPr/>
                  <a:lstStyle/>
                  <a:p>
                    <a:fld id="{D9DE3299-5F81-46EE-BB7C-05AC5E78717E}" type="CELLRANGE">
                      <a:rPr lang="et-EE"/>
                      <a:pPr/>
                      <a:t>[LAHTRIVAHEMIK]</a:t>
                    </a:fld>
                    <a:r>
                      <a:rPr lang="et-EE" baseline="0"/>
                      <a:t>; </a:t>
                    </a:r>
                    <a:fld id="{B54E8C1F-72B2-435E-89D2-0E77A2E3BD07}" type="VALUE">
                      <a:rPr lang="et-EE" baseline="0"/>
                      <a:pPr/>
                      <a:t>[VÄÄRTUS]</a:t>
                    </a:fld>
                    <a:endParaRPr lang="et-EE"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F37D-45E3-821B-BCA57354E1E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'J2.24xx'!$E$30:$E$40</c:f>
              <c:numCache>
                <c:formatCode>General</c:formatCode>
                <c:ptCount val="11"/>
                <c:pt idx="0">
                  <c:v>37</c:v>
                </c:pt>
                <c:pt idx="1">
                  <c:v>113</c:v>
                </c:pt>
                <c:pt idx="2">
                  <c:v>84</c:v>
                </c:pt>
                <c:pt idx="3">
                  <c:v>87</c:v>
                </c:pt>
                <c:pt idx="4">
                  <c:v>54</c:v>
                </c:pt>
                <c:pt idx="5">
                  <c:v>45</c:v>
                </c:pt>
                <c:pt idx="6">
                  <c:v>63</c:v>
                </c:pt>
                <c:pt idx="7">
                  <c:v>20</c:v>
                </c:pt>
                <c:pt idx="8">
                  <c:v>53</c:v>
                </c:pt>
                <c:pt idx="9">
                  <c:v>3</c:v>
                </c:pt>
                <c:pt idx="10">
                  <c:v>559</c:v>
                </c:pt>
              </c:numCache>
            </c:numRef>
          </c:val>
          <c:extLst>
            <c:ext xmlns:c15="http://schemas.microsoft.com/office/drawing/2012/chart" uri="{02D57815-91ED-43cb-92C2-25804820EDAC}">
              <c15:datalabelsRange>
                <c15:f>'J2.24xx'!$L$30:$L$40</c15:f>
                <c15:dlblRangeCache>
                  <c:ptCount val="11"/>
                  <c:pt idx="0">
                    <c:v>16%</c:v>
                  </c:pt>
                  <c:pt idx="1">
                    <c:v>11%</c:v>
                  </c:pt>
                  <c:pt idx="2">
                    <c:v>12%</c:v>
                  </c:pt>
                  <c:pt idx="3">
                    <c:v>14%</c:v>
                  </c:pt>
                  <c:pt idx="4">
                    <c:v>3%</c:v>
                  </c:pt>
                  <c:pt idx="5">
                    <c:v>8%</c:v>
                  </c:pt>
                  <c:pt idx="6">
                    <c:v>6%</c:v>
                  </c:pt>
                  <c:pt idx="7">
                    <c:v>7%</c:v>
                  </c:pt>
                  <c:pt idx="8">
                    <c:v>11%</c:v>
                  </c:pt>
                  <c:pt idx="9">
                    <c:v>4%</c:v>
                  </c:pt>
                  <c:pt idx="10">
                    <c:v>8%</c:v>
                  </c:pt>
                </c15:dlblRangeCache>
              </c15:datalabelsRange>
            </c:ext>
            <c:ext xmlns:c16="http://schemas.microsoft.com/office/drawing/2014/chart" uri="{C3380CC4-5D6E-409C-BE32-E72D297353CC}">
              <c16:uniqueId val="{00000003-76B2-4C9A-A40A-FBC9B29B1064}"/>
            </c:ext>
          </c:extLst>
        </c:ser>
        <c:ser>
          <c:idx val="4"/>
          <c:order val="4"/>
          <c:tx>
            <c:strRef>
              <c:f>'J2.24xx'!$F$29</c:f>
              <c:strCache>
                <c:ptCount val="1"/>
                <c:pt idx="0">
                  <c:v>40-44</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'J2.24xx'!$F$30:$F$40</c:f>
              <c:numCache>
                <c:formatCode>General</c:formatCode>
                <c:ptCount val="11"/>
                <c:pt idx="0">
                  <c:v>34</c:v>
                </c:pt>
                <c:pt idx="1">
                  <c:v>74</c:v>
                </c:pt>
                <c:pt idx="2">
                  <c:v>49</c:v>
                </c:pt>
                <c:pt idx="3">
                  <c:v>54</c:v>
                </c:pt>
                <c:pt idx="4">
                  <c:v>41</c:v>
                </c:pt>
                <c:pt idx="5">
                  <c:v>32</c:v>
                </c:pt>
                <c:pt idx="6">
                  <c:v>24</c:v>
                </c:pt>
                <c:pt idx="7">
                  <c:v>14</c:v>
                </c:pt>
                <c:pt idx="8">
                  <c:v>24</c:v>
                </c:pt>
                <c:pt idx="9">
                  <c:v>1</c:v>
                </c:pt>
                <c:pt idx="10">
                  <c:v>347</c:v>
                </c:pt>
              </c:numCache>
            </c:numRef>
          </c:val>
          <c:extLst>
            <c:ext xmlns:c16="http://schemas.microsoft.com/office/drawing/2014/chart" uri="{C3380CC4-5D6E-409C-BE32-E72D297353CC}">
              <c16:uniqueId val="{00000004-76B2-4C9A-A40A-FBC9B29B1064}"/>
            </c:ext>
          </c:extLst>
        </c:ser>
        <c:ser>
          <c:idx val="5"/>
          <c:order val="5"/>
          <c:tx>
            <c:strRef>
              <c:f>'J2.24xx'!$G$29</c:f>
              <c:strCache>
                <c:ptCount val="1"/>
                <c:pt idx="0">
                  <c:v>45+</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'J2.24xx'!$A$30:$A$40</c:f>
              <c:strCache>
                <c:ptCount val="11"/>
                <c:pt idx="0">
                  <c:v>Haridus</c:v>
                </c:pt>
                <c:pt idx="1">
                  <c:v>Humanitaaria ja kunstid</c:v>
                </c:pt>
                <c:pt idx="2">
                  <c:v>Sotsiaalteadused, ajakirjandus ja teave</c:v>
                </c:pt>
                <c:pt idx="3">
                  <c:v>Ärindus, haldus ja õigus</c:v>
                </c:pt>
                <c:pt idx="4">
                  <c:v>Loodusteadused, matemaatika ja statistika</c:v>
                </c:pt>
                <c:pt idx="5">
                  <c:v>IKT</c:v>
                </c:pt>
                <c:pt idx="6">
                  <c:v>Tehnika, tootmine ja ehitus</c:v>
                </c:pt>
                <c:pt idx="7">
                  <c:v>Põllumajandus, metsandus, kalandus ja veterinaaria</c:v>
                </c:pt>
                <c:pt idx="8">
                  <c:v>Tervis ja heaolu</c:v>
                </c:pt>
                <c:pt idx="9">
                  <c:v>Teenindus</c:v>
                </c:pt>
                <c:pt idx="10">
                  <c:v>Kokku kõik õppevaldkonnad</c:v>
                </c:pt>
              </c:strCache>
            </c:strRef>
          </c:cat>
          <c:val>
            <c:numRef>
              <c:f>'J2.24xx'!$G$30:$G$40</c:f>
              <c:numCache>
                <c:formatCode>General</c:formatCode>
                <c:ptCount val="11"/>
                <c:pt idx="0">
                  <c:v>33</c:v>
                </c:pt>
                <c:pt idx="1">
                  <c:v>71</c:v>
                </c:pt>
                <c:pt idx="2">
                  <c:v>52</c:v>
                </c:pt>
                <c:pt idx="3">
                  <c:v>67</c:v>
                </c:pt>
                <c:pt idx="4">
                  <c:v>46</c:v>
                </c:pt>
                <c:pt idx="5">
                  <c:v>32</c:v>
                </c:pt>
                <c:pt idx="6">
                  <c:v>46</c:v>
                </c:pt>
                <c:pt idx="7">
                  <c:v>20</c:v>
                </c:pt>
                <c:pt idx="8">
                  <c:v>36</c:v>
                </c:pt>
                <c:pt idx="9">
                  <c:v>4</c:v>
                </c:pt>
                <c:pt idx="10">
                  <c:v>407</c:v>
                </c:pt>
              </c:numCache>
            </c:numRef>
          </c:val>
          <c:extLst>
            <c:ext xmlns:c16="http://schemas.microsoft.com/office/drawing/2014/chart" uri="{C3380CC4-5D6E-409C-BE32-E72D297353CC}">
              <c16:uniqueId val="{00000005-76B2-4C9A-A40A-FBC9B29B1064}"/>
            </c:ext>
          </c:extLst>
        </c:ser>
        <c:dLbls>
          <c:showLegendKey val="0"/>
          <c:showVal val="0"/>
          <c:showCatName val="0"/>
          <c:showSerName val="0"/>
          <c:showPercent val="0"/>
          <c:showBubbleSize val="0"/>
        </c:dLbls>
        <c:gapWidth val="150"/>
        <c:overlap val="100"/>
        <c:axId val="101863071"/>
        <c:axId val="388136559"/>
      </c:barChart>
      <c:catAx>
        <c:axId val="1018630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388136559"/>
        <c:crosses val="autoZero"/>
        <c:auto val="1"/>
        <c:lblAlgn val="ctr"/>
        <c:lblOffset val="100"/>
        <c:noMultiLvlLbl val="0"/>
      </c:catAx>
      <c:valAx>
        <c:axId val="3881365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18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[1]Leht1!$B$74</c:f>
              <c:strCache>
                <c:ptCount val="1"/>
                <c:pt idx="0">
                  <c:v>1. 0-10. 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[1]Leht1!$B$75:$B$82</c:f>
              <c:numCache>
                <c:formatCode>General</c:formatCode>
                <c:ptCount val="8"/>
                <c:pt idx="0">
                  <c:v>0.98412698412698407</c:v>
                </c:pt>
                <c:pt idx="1">
                  <c:v>0.87540453074433655</c:v>
                </c:pt>
                <c:pt idx="2">
                  <c:v>0.94618528610354224</c:v>
                </c:pt>
                <c:pt idx="3">
                  <c:v>0.99537037037037035</c:v>
                </c:pt>
                <c:pt idx="4">
                  <c:v>0.75340136054421769</c:v>
                </c:pt>
                <c:pt idx="5">
                  <c:v>0.97974683544303798</c:v>
                </c:pt>
                <c:pt idx="6">
                  <c:v>0.85087719298245612</c:v>
                </c:pt>
                <c:pt idx="7">
                  <c:v>0.96818181818181814</c:v>
                </c:pt>
              </c:numCache>
            </c:numRef>
          </c:val>
          <c:extLst>
            <c:ext xmlns:c16="http://schemas.microsoft.com/office/drawing/2014/chart" uri="{C3380CC4-5D6E-409C-BE32-E72D297353CC}">
              <c16:uniqueId val="{00000000-5529-4DDE-9032-3CDC57C4BF4F}"/>
            </c:ext>
          </c:extLst>
        </c:ser>
        <c:ser>
          <c:idx val="1"/>
          <c:order val="1"/>
          <c:tx>
            <c:strRef>
              <c:f>[1]Leht1!$C$74</c:f>
              <c:strCache>
                <c:ptCount val="1"/>
                <c:pt idx="0">
                  <c:v>2. 11-20. 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[1]Leht1!$C$75:$C$82</c:f>
              <c:numCache>
                <c:formatCode>General</c:formatCode>
                <c:ptCount val="8"/>
                <c:pt idx="0">
                  <c:v>1.5873015873015872E-2</c:v>
                </c:pt>
                <c:pt idx="1">
                  <c:v>0.11974110032362459</c:v>
                </c:pt>
                <c:pt idx="2">
                  <c:v>5.1771117166212535E-2</c:v>
                </c:pt>
                <c:pt idx="3">
                  <c:v>4.6296296296296294E-3</c:v>
                </c:pt>
                <c:pt idx="4">
                  <c:v>0.24659863945578231</c:v>
                </c:pt>
                <c:pt idx="5">
                  <c:v>2.0253164556962026E-2</c:v>
                </c:pt>
                <c:pt idx="6">
                  <c:v>0.14327485380116958</c:v>
                </c:pt>
                <c:pt idx="7">
                  <c:v>2.7272727272727271E-2</c:v>
                </c:pt>
              </c:numCache>
            </c:numRef>
          </c:val>
          <c:extLst>
            <c:ext xmlns:c16="http://schemas.microsoft.com/office/drawing/2014/chart" uri="{C3380CC4-5D6E-409C-BE32-E72D297353CC}">
              <c16:uniqueId val="{00000001-5529-4DDE-9032-3CDC57C4BF4F}"/>
            </c:ext>
          </c:extLst>
        </c:ser>
        <c:ser>
          <c:idx val="2"/>
          <c:order val="2"/>
          <c:tx>
            <c:strRef>
              <c:f>[1]Leht1!$D$74</c:f>
              <c:strCache>
                <c:ptCount val="1"/>
                <c:pt idx="0">
                  <c:v>3. üle 20. a</c:v>
                </c:pt>
              </c:strCache>
            </c:strRef>
          </c:tx>
          <c:spPr>
            <a:solidFill>
              <a:schemeClr val="accent3"/>
            </a:solidFill>
            <a:ln>
              <a:noFill/>
            </a:ln>
            <a:effectLst/>
          </c:spPr>
          <c:invertIfNegative val="0"/>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29-4DDE-9032-3CDC57C4BF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[1]Leht1!$D$75:$D$82</c:f>
              <c:numCache>
                <c:formatCode>General</c:formatCode>
                <c:ptCount val="8"/>
                <c:pt idx="0">
                  <c:v>0</c:v>
                </c:pt>
                <c:pt idx="1">
                  <c:v>4.8543689320388345E-3</c:v>
                </c:pt>
                <c:pt idx="2">
                  <c:v>2.0435967302452314E-3</c:v>
                </c:pt>
                <c:pt idx="3">
                  <c:v>0</c:v>
                </c:pt>
                <c:pt idx="4">
                  <c:v>0</c:v>
                </c:pt>
                <c:pt idx="5">
                  <c:v>0</c:v>
                </c:pt>
                <c:pt idx="6">
                  <c:v>5.8479532163742687E-3</c:v>
                </c:pt>
                <c:pt idx="7">
                  <c:v>4.5454545454545452E-3</c:v>
                </c:pt>
              </c:numCache>
            </c:numRef>
          </c:val>
          <c:extLst>
            <c:ext xmlns:c16="http://schemas.microsoft.com/office/drawing/2014/chart" uri="{C3380CC4-5D6E-409C-BE32-E72D297353CC}">
              <c16:uniqueId val="{00000003-5529-4DDE-9032-3CDC57C4BF4F}"/>
            </c:ext>
          </c:extLst>
        </c:ser>
        <c:dLbls>
          <c:showLegendKey val="0"/>
          <c:showVal val="0"/>
          <c:showCatName val="0"/>
          <c:showSerName val="0"/>
          <c:showPercent val="0"/>
          <c:showBubbleSize val="0"/>
        </c:dLbls>
        <c:gapWidth val="150"/>
        <c:overlap val="100"/>
        <c:axId val="1261596368"/>
        <c:axId val="1261589296"/>
      </c:barChart>
      <c:catAx>
        <c:axId val="126159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1589296"/>
        <c:crosses val="autoZero"/>
        <c:auto val="1"/>
        <c:lblAlgn val="ctr"/>
        <c:lblOffset val="100"/>
        <c:noMultiLvlLbl val="0"/>
      </c:catAx>
      <c:valAx>
        <c:axId val="12615892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159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[1]Leht1!$B$99</c:f>
              <c:strCache>
                <c:ptCount val="1"/>
                <c:pt idx="0">
                  <c:v>1. kuni 3. 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[1]Leht1!$B$100:$B$107</c:f>
              <c:numCache>
                <c:formatCode>General</c:formatCode>
                <c:ptCount val="8"/>
                <c:pt idx="0">
                  <c:v>0.77248677248677244</c:v>
                </c:pt>
                <c:pt idx="1">
                  <c:v>0.53236245954692551</c:v>
                </c:pt>
                <c:pt idx="2">
                  <c:v>0.58049113233287863</c:v>
                </c:pt>
                <c:pt idx="3">
                  <c:v>0.81081081081081086</c:v>
                </c:pt>
                <c:pt idx="4">
                  <c:v>0.5181518151815182</c:v>
                </c:pt>
                <c:pt idx="5">
                  <c:v>0.71</c:v>
                </c:pt>
                <c:pt idx="6">
                  <c:v>0.61739130434782608</c:v>
                </c:pt>
                <c:pt idx="7">
                  <c:v>0.75454545454545452</c:v>
                </c:pt>
              </c:numCache>
            </c:numRef>
          </c:val>
          <c:extLst>
            <c:ext xmlns:c16="http://schemas.microsoft.com/office/drawing/2014/chart" uri="{C3380CC4-5D6E-409C-BE32-E72D297353CC}">
              <c16:uniqueId val="{00000000-24BA-450A-8532-9B202A899B83}"/>
            </c:ext>
          </c:extLst>
        </c:ser>
        <c:ser>
          <c:idx val="1"/>
          <c:order val="1"/>
          <c:tx>
            <c:strRef>
              <c:f>[1]Leht1!$C$99</c:f>
              <c:strCache>
                <c:ptCount val="1"/>
                <c:pt idx="0">
                  <c:v>2. 4-5. 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[1]Leht1!$C$100:$C$107</c:f>
              <c:numCache>
                <c:formatCode>General</c:formatCode>
                <c:ptCount val="8"/>
                <c:pt idx="0">
                  <c:v>0.18253968253968253</c:v>
                </c:pt>
                <c:pt idx="1">
                  <c:v>0.31067961165048541</c:v>
                </c:pt>
                <c:pt idx="2">
                  <c:v>0.296043656207367</c:v>
                </c:pt>
                <c:pt idx="3">
                  <c:v>0.15315315315315314</c:v>
                </c:pt>
                <c:pt idx="4">
                  <c:v>0.27887788778877887</c:v>
                </c:pt>
                <c:pt idx="5">
                  <c:v>0.19500000000000001</c:v>
                </c:pt>
                <c:pt idx="6">
                  <c:v>0.2318840579710145</c:v>
                </c:pt>
                <c:pt idx="7">
                  <c:v>0.2</c:v>
                </c:pt>
              </c:numCache>
            </c:numRef>
          </c:val>
          <c:extLst>
            <c:ext xmlns:c16="http://schemas.microsoft.com/office/drawing/2014/chart" uri="{C3380CC4-5D6E-409C-BE32-E72D297353CC}">
              <c16:uniqueId val="{00000001-24BA-450A-8532-9B202A899B83}"/>
            </c:ext>
          </c:extLst>
        </c:ser>
        <c:ser>
          <c:idx val="2"/>
          <c:order val="2"/>
          <c:tx>
            <c:strRef>
              <c:f>[1]Leht1!$D$99</c:f>
              <c:strCache>
                <c:ptCount val="1"/>
                <c:pt idx="0">
                  <c:v>3. 6-10. 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[1]Leht1!$D$100:$D$107</c:f>
              <c:numCache>
                <c:formatCode>General</c:formatCode>
                <c:ptCount val="8"/>
                <c:pt idx="0">
                  <c:v>4.4973544973544971E-2</c:v>
                </c:pt>
                <c:pt idx="1">
                  <c:v>0.1553398058252427</c:v>
                </c:pt>
                <c:pt idx="2">
                  <c:v>0.12210095497953616</c:v>
                </c:pt>
                <c:pt idx="3">
                  <c:v>3.1531531531531529E-2</c:v>
                </c:pt>
                <c:pt idx="4">
                  <c:v>0.14356435643564355</c:v>
                </c:pt>
                <c:pt idx="5">
                  <c:v>9.5000000000000001E-2</c:v>
                </c:pt>
                <c:pt idx="6">
                  <c:v>0.14202898550724638</c:v>
                </c:pt>
                <c:pt idx="7">
                  <c:v>4.0909090909090909E-2</c:v>
                </c:pt>
              </c:numCache>
            </c:numRef>
          </c:val>
          <c:extLst>
            <c:ext xmlns:c16="http://schemas.microsoft.com/office/drawing/2014/chart" uri="{C3380CC4-5D6E-409C-BE32-E72D297353CC}">
              <c16:uniqueId val="{00000002-24BA-450A-8532-9B202A899B83}"/>
            </c:ext>
          </c:extLst>
        </c:ser>
        <c:ser>
          <c:idx val="3"/>
          <c:order val="3"/>
          <c:tx>
            <c:strRef>
              <c:f>[1]Leht1!$E$99</c:f>
              <c:strCache>
                <c:ptCount val="1"/>
                <c:pt idx="0">
                  <c:v>4. 11-15. a</c:v>
                </c:pt>
              </c:strCache>
            </c:strRef>
          </c:tx>
          <c:spPr>
            <a:solidFill>
              <a:schemeClr val="accent4"/>
            </a:solidFill>
            <a:ln>
              <a:noFill/>
            </a:ln>
            <a:effectLst/>
          </c:spPr>
          <c:invertIfNegative val="0"/>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[1]Leht1!$E$100:$E$107</c:f>
              <c:numCache>
                <c:formatCode>General</c:formatCode>
                <c:ptCount val="8"/>
                <c:pt idx="0">
                  <c:v>0</c:v>
                </c:pt>
                <c:pt idx="1">
                  <c:v>1.6181229773462784E-3</c:v>
                </c:pt>
                <c:pt idx="2">
                  <c:v>0</c:v>
                </c:pt>
                <c:pt idx="3">
                  <c:v>4.5045045045045045E-3</c:v>
                </c:pt>
                <c:pt idx="4">
                  <c:v>3.9603960396039604E-2</c:v>
                </c:pt>
                <c:pt idx="5">
                  <c:v>0</c:v>
                </c:pt>
                <c:pt idx="6">
                  <c:v>5.7971014492753624E-3</c:v>
                </c:pt>
                <c:pt idx="7">
                  <c:v>0</c:v>
                </c:pt>
              </c:numCache>
            </c:numRef>
          </c:val>
          <c:extLst>
            <c:ext xmlns:c16="http://schemas.microsoft.com/office/drawing/2014/chart" uri="{C3380CC4-5D6E-409C-BE32-E72D297353CC}">
              <c16:uniqueId val="{00000003-24BA-450A-8532-9B202A899B83}"/>
            </c:ext>
          </c:extLst>
        </c:ser>
        <c:ser>
          <c:idx val="4"/>
          <c:order val="4"/>
          <c:tx>
            <c:strRef>
              <c:f>[1]Leht1!$F$99</c:f>
              <c:strCache>
                <c:ptCount val="1"/>
                <c:pt idx="0">
                  <c:v>5. 16-20. a</c:v>
                </c:pt>
              </c:strCache>
            </c:strRef>
          </c:tx>
          <c:spPr>
            <a:solidFill>
              <a:schemeClr val="accent5"/>
            </a:solidFill>
            <a:ln>
              <a:noFill/>
            </a:ln>
            <a:effectLst/>
          </c:spPr>
          <c:invertIfNegative val="0"/>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[1]Leht1!$F$100:$F$107</c:f>
              <c:numCache>
                <c:formatCode>General</c:formatCode>
                <c:ptCount val="8"/>
                <c:pt idx="0">
                  <c:v>0</c:v>
                </c:pt>
                <c:pt idx="1">
                  <c:v>0</c:v>
                </c:pt>
                <c:pt idx="2">
                  <c:v>6.8212824010914052E-4</c:v>
                </c:pt>
                <c:pt idx="3">
                  <c:v>0</c:v>
                </c:pt>
                <c:pt idx="4">
                  <c:v>1.9801980198019802E-2</c:v>
                </c:pt>
                <c:pt idx="5">
                  <c:v>0</c:v>
                </c:pt>
                <c:pt idx="6">
                  <c:v>0</c:v>
                </c:pt>
                <c:pt idx="7">
                  <c:v>0</c:v>
                </c:pt>
              </c:numCache>
            </c:numRef>
          </c:val>
          <c:extLst>
            <c:ext xmlns:c16="http://schemas.microsoft.com/office/drawing/2014/chart" uri="{C3380CC4-5D6E-409C-BE32-E72D297353CC}">
              <c16:uniqueId val="{00000004-24BA-450A-8532-9B202A899B83}"/>
            </c:ext>
          </c:extLst>
        </c:ser>
        <c:ser>
          <c:idx val="5"/>
          <c:order val="5"/>
          <c:tx>
            <c:strRef>
              <c:f>[1]Leht1!$G$99</c:f>
              <c:strCache>
                <c:ptCount val="1"/>
                <c:pt idx="0">
                  <c:v>6. üle 20. a</c:v>
                </c:pt>
              </c:strCache>
            </c:strRef>
          </c:tx>
          <c:spPr>
            <a:solidFill>
              <a:schemeClr val="accent6"/>
            </a:solidFill>
            <a:ln>
              <a:noFill/>
            </a:ln>
            <a:effectLst/>
          </c:spPr>
          <c:invertIfNegative val="0"/>
          <c:cat>
            <c:strRef>
              <c:f>[1]Leht1!$A$100:$A$107</c:f>
              <c:strCache>
                <c:ptCount val="8"/>
                <c:pt idx="0">
                  <c:v>assisent</c:v>
                </c:pt>
                <c:pt idx="1">
                  <c:v>dotsent</c:v>
                </c:pt>
                <c:pt idx="2">
                  <c:v>lektor</c:v>
                </c:pt>
                <c:pt idx="3">
                  <c:v>nooremteadur</c:v>
                </c:pt>
                <c:pt idx="4">
                  <c:v>professor</c:v>
                </c:pt>
                <c:pt idx="5">
                  <c:v>teadur</c:v>
                </c:pt>
                <c:pt idx="6">
                  <c:v>vanemteadur</c:v>
                </c:pt>
                <c:pt idx="7">
                  <c:v>õpetaja</c:v>
                </c:pt>
              </c:strCache>
            </c:strRef>
          </c:cat>
          <c:val>
            <c:numRef>
              <c:f>[1]Leht1!$G$100:$G$107</c:f>
              <c:numCache>
                <c:formatCode>General</c:formatCode>
                <c:ptCount val="8"/>
                <c:pt idx="0">
                  <c:v>0</c:v>
                </c:pt>
                <c:pt idx="1">
                  <c:v>0</c:v>
                </c:pt>
                <c:pt idx="2">
                  <c:v>6.8212824010914052E-4</c:v>
                </c:pt>
                <c:pt idx="3">
                  <c:v>0</c:v>
                </c:pt>
                <c:pt idx="4">
                  <c:v>0</c:v>
                </c:pt>
                <c:pt idx="5">
                  <c:v>0</c:v>
                </c:pt>
                <c:pt idx="6">
                  <c:v>2.8985507246376812E-3</c:v>
                </c:pt>
                <c:pt idx="7">
                  <c:v>4.5454545454545452E-3</c:v>
                </c:pt>
              </c:numCache>
            </c:numRef>
          </c:val>
          <c:extLst>
            <c:ext xmlns:c16="http://schemas.microsoft.com/office/drawing/2014/chart" uri="{C3380CC4-5D6E-409C-BE32-E72D297353CC}">
              <c16:uniqueId val="{00000005-24BA-450A-8532-9B202A899B83}"/>
            </c:ext>
          </c:extLst>
        </c:ser>
        <c:dLbls>
          <c:showLegendKey val="0"/>
          <c:showVal val="0"/>
          <c:showCatName val="0"/>
          <c:showSerName val="0"/>
          <c:showPercent val="0"/>
          <c:showBubbleSize val="0"/>
        </c:dLbls>
        <c:gapWidth val="150"/>
        <c:overlap val="100"/>
        <c:axId val="324609952"/>
        <c:axId val="324610368"/>
      </c:barChart>
      <c:catAx>
        <c:axId val="32460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24610368"/>
        <c:crosses val="autoZero"/>
        <c:auto val="1"/>
        <c:lblAlgn val="ctr"/>
        <c:lblOffset val="100"/>
        <c:noMultiLvlLbl val="0"/>
      </c:catAx>
      <c:valAx>
        <c:axId val="324610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24609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[1]Leht1!$B$74</c:f>
              <c:strCache>
                <c:ptCount val="1"/>
                <c:pt idx="0">
                  <c:v>1. 0-10. a</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[1]Leht1!$B$75:$B$82</c:f>
              <c:numCache>
                <c:formatCode>General</c:formatCode>
                <c:ptCount val="8"/>
                <c:pt idx="0">
                  <c:v>0.98412698412698407</c:v>
                </c:pt>
                <c:pt idx="1">
                  <c:v>0.87540453074433655</c:v>
                </c:pt>
                <c:pt idx="2">
                  <c:v>0.94618528610354224</c:v>
                </c:pt>
                <c:pt idx="3">
                  <c:v>0.99537037037037035</c:v>
                </c:pt>
                <c:pt idx="4">
                  <c:v>0.75340136054421769</c:v>
                </c:pt>
                <c:pt idx="5">
                  <c:v>0.97974683544303798</c:v>
                </c:pt>
                <c:pt idx="6">
                  <c:v>0.85087719298245612</c:v>
                </c:pt>
                <c:pt idx="7">
                  <c:v>0.96818181818181814</c:v>
                </c:pt>
              </c:numCache>
            </c:numRef>
          </c:val>
          <c:extLst>
            <c:ext xmlns:c16="http://schemas.microsoft.com/office/drawing/2014/chart" uri="{C3380CC4-5D6E-409C-BE32-E72D297353CC}">
              <c16:uniqueId val="{00000000-E413-44F1-9C3B-F65CD532AB16}"/>
            </c:ext>
          </c:extLst>
        </c:ser>
        <c:ser>
          <c:idx val="1"/>
          <c:order val="1"/>
          <c:tx>
            <c:strRef>
              <c:f>[1]Leht1!$C$74</c:f>
              <c:strCache>
                <c:ptCount val="1"/>
                <c:pt idx="0">
                  <c:v>2. 11-20. a</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[1]Leht1!$C$75:$C$82</c:f>
              <c:numCache>
                <c:formatCode>General</c:formatCode>
                <c:ptCount val="8"/>
                <c:pt idx="0">
                  <c:v>1.5873015873015872E-2</c:v>
                </c:pt>
                <c:pt idx="1">
                  <c:v>0.11974110032362459</c:v>
                </c:pt>
                <c:pt idx="2">
                  <c:v>5.1771117166212535E-2</c:v>
                </c:pt>
                <c:pt idx="3">
                  <c:v>4.6296296296296294E-3</c:v>
                </c:pt>
                <c:pt idx="4">
                  <c:v>0.24659863945578231</c:v>
                </c:pt>
                <c:pt idx="5">
                  <c:v>2.0253164556962026E-2</c:v>
                </c:pt>
                <c:pt idx="6">
                  <c:v>0.14327485380116958</c:v>
                </c:pt>
                <c:pt idx="7">
                  <c:v>2.7272727272727271E-2</c:v>
                </c:pt>
              </c:numCache>
            </c:numRef>
          </c:val>
          <c:extLst>
            <c:ext xmlns:c16="http://schemas.microsoft.com/office/drawing/2014/chart" uri="{C3380CC4-5D6E-409C-BE32-E72D297353CC}">
              <c16:uniqueId val="{00000001-E413-44F1-9C3B-F65CD532AB16}"/>
            </c:ext>
          </c:extLst>
        </c:ser>
        <c:ser>
          <c:idx val="2"/>
          <c:order val="2"/>
          <c:tx>
            <c:strRef>
              <c:f>[1]Leht1!$D$74</c:f>
              <c:strCache>
                <c:ptCount val="1"/>
                <c:pt idx="0">
                  <c:v>3. üle 20. a</c:v>
                </c:pt>
              </c:strCache>
            </c:strRef>
          </c:tx>
          <c:spPr>
            <a:solidFill>
              <a:schemeClr val="accent3"/>
            </a:solidFill>
            <a:ln>
              <a:noFill/>
            </a:ln>
            <a:effectLst/>
          </c:spPr>
          <c:invertIfNegative val="0"/>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13-44F1-9C3B-F65CD532AB1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[1]Leht1!$A$75:$A$82</c:f>
              <c:strCache>
                <c:ptCount val="8"/>
                <c:pt idx="0">
                  <c:v>assistent</c:v>
                </c:pt>
                <c:pt idx="1">
                  <c:v>dotsent</c:v>
                </c:pt>
                <c:pt idx="2">
                  <c:v>lektor</c:v>
                </c:pt>
                <c:pt idx="3">
                  <c:v>nooremteadur</c:v>
                </c:pt>
                <c:pt idx="4">
                  <c:v>professor</c:v>
                </c:pt>
                <c:pt idx="5">
                  <c:v>teadur</c:v>
                </c:pt>
                <c:pt idx="6">
                  <c:v>vanemteadur</c:v>
                </c:pt>
                <c:pt idx="7">
                  <c:v>õpetaja</c:v>
                </c:pt>
              </c:strCache>
            </c:strRef>
          </c:cat>
          <c:val>
            <c:numRef>
              <c:f>[1]Leht1!$D$75:$D$82</c:f>
              <c:numCache>
                <c:formatCode>General</c:formatCode>
                <c:ptCount val="8"/>
                <c:pt idx="0">
                  <c:v>0</c:v>
                </c:pt>
                <c:pt idx="1">
                  <c:v>4.8543689320388345E-3</c:v>
                </c:pt>
                <c:pt idx="2">
                  <c:v>2.0435967302452314E-3</c:v>
                </c:pt>
                <c:pt idx="3">
                  <c:v>0</c:v>
                </c:pt>
                <c:pt idx="4">
                  <c:v>0</c:v>
                </c:pt>
                <c:pt idx="5">
                  <c:v>0</c:v>
                </c:pt>
                <c:pt idx="6">
                  <c:v>5.8479532163742687E-3</c:v>
                </c:pt>
                <c:pt idx="7">
                  <c:v>4.5454545454545452E-3</c:v>
                </c:pt>
              </c:numCache>
            </c:numRef>
          </c:val>
          <c:extLst>
            <c:ext xmlns:c16="http://schemas.microsoft.com/office/drawing/2014/chart" uri="{C3380CC4-5D6E-409C-BE32-E72D297353CC}">
              <c16:uniqueId val="{00000003-E413-44F1-9C3B-F65CD532AB16}"/>
            </c:ext>
          </c:extLst>
        </c:ser>
        <c:dLbls>
          <c:showLegendKey val="0"/>
          <c:showVal val="0"/>
          <c:showCatName val="0"/>
          <c:showSerName val="0"/>
          <c:showPercent val="0"/>
          <c:showBubbleSize val="0"/>
        </c:dLbls>
        <c:gapWidth val="150"/>
        <c:overlap val="100"/>
        <c:axId val="1261596368"/>
        <c:axId val="1261589296"/>
      </c:barChart>
      <c:catAx>
        <c:axId val="126159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61589296"/>
        <c:crosses val="autoZero"/>
        <c:auto val="1"/>
        <c:lblAlgn val="ctr"/>
        <c:lblOffset val="100"/>
        <c:noMultiLvlLbl val="0"/>
      </c:catAx>
      <c:valAx>
        <c:axId val="12615892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6159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04761904762"/>
          <c:y val="5.3720559986955026E-2"/>
          <c:w val="0.88336301587301591"/>
          <c:h val="0.65359866820542567"/>
        </c:manualLayout>
      </c:layout>
      <c:barChart>
        <c:barDir val="col"/>
        <c:grouping val="clustered"/>
        <c:varyColors val="0"/>
        <c:ser>
          <c:idx val="0"/>
          <c:order val="0"/>
          <c:tx>
            <c:strRef>
              <c:f>'1.6vana'!$G$6</c:f>
              <c:strCache>
                <c:ptCount val="1"/>
                <c:pt idx="0">
                  <c:v>2018</c:v>
                </c:pt>
              </c:strCache>
            </c:strRef>
          </c:tx>
          <c:spPr>
            <a:solidFill>
              <a:schemeClr val="accent1">
                <a:lumMod val="75000"/>
              </a:schemeClr>
            </a:solidFill>
            <a:ln>
              <a:noFill/>
            </a:ln>
            <a:effectLst/>
          </c:spPr>
          <c:invertIfNegative val="0"/>
          <c:dPt>
            <c:idx val="14"/>
            <c:invertIfNegative val="0"/>
            <c:bubble3D val="0"/>
            <c:spPr>
              <a:pattFill prst="dkDnDiag">
                <a:fgClr>
                  <a:schemeClr val="accent1">
                    <a:lumMod val="75000"/>
                  </a:schemeClr>
                </a:fgClr>
                <a:bgClr>
                  <a:schemeClr val="bg1"/>
                </a:bgClr>
              </a:pattFill>
              <a:ln>
                <a:noFill/>
              </a:ln>
              <a:effectLst/>
            </c:spPr>
            <c:extLst>
              <c:ext xmlns:c16="http://schemas.microsoft.com/office/drawing/2014/chart" uri="{C3380CC4-5D6E-409C-BE32-E72D297353CC}">
                <c16:uniqueId val="{00000001-C501-4D45-83D2-B05959459EE4}"/>
              </c:ext>
            </c:extLst>
          </c:dPt>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'1.6vana'!$B$7:$B$38</c15:sqref>
                  </c15:fullRef>
                </c:ext>
              </c:extLst>
              <c:f>('1.6vana'!$B$8:$B$9,'1.6vana'!$B$12,'1.6vana'!$B$14:$B$35)</c:f>
              <c:strCache>
                <c:ptCount val="25"/>
                <c:pt idx="0">
                  <c:v>Suurbritannia</c:v>
                </c:pt>
                <c:pt idx="1">
                  <c:v>Holland</c:v>
                </c:pt>
                <c:pt idx="2">
                  <c:v>EL (28) (2013-2020)</c:v>
                </c:pt>
                <c:pt idx="3">
                  <c:v>Lõuna-Korea</c:v>
                </c:pt>
                <c:pt idx="4">
                  <c:v>USA</c:v>
                </c:pt>
                <c:pt idx="5">
                  <c:v>Leedu</c:v>
                </c:pt>
                <c:pt idx="6">
                  <c:v>Iirimaa</c:v>
                </c:pt>
                <c:pt idx="7">
                  <c:v>Ungari</c:v>
                </c:pt>
                <c:pt idx="8">
                  <c:v>Soome</c:v>
                </c:pt>
                <c:pt idx="9">
                  <c:v>Itaalia</c:v>
                </c:pt>
                <c:pt idx="10">
                  <c:v>Hispaana</c:v>
                </c:pt>
                <c:pt idx="11">
                  <c:v>Bulgaaria</c:v>
                </c:pt>
                <c:pt idx="12">
                  <c:v>Kreeka</c:v>
                </c:pt>
                <c:pt idx="13">
                  <c:v>Norra</c:v>
                </c:pt>
                <c:pt idx="14">
                  <c:v>Eesti</c:v>
                </c:pt>
                <c:pt idx="15">
                  <c:v>Prantsusmaa</c:v>
                </c:pt>
                <c:pt idx="16">
                  <c:v>Serbia</c:v>
                </c:pt>
                <c:pt idx="17">
                  <c:v>Tšehhi</c:v>
                </c:pt>
                <c:pt idx="18">
                  <c:v>Poola</c:v>
                </c:pt>
                <c:pt idx="19">
                  <c:v>Jaapan</c:v>
                </c:pt>
                <c:pt idx="20">
                  <c:v>Portugal</c:v>
                </c:pt>
                <c:pt idx="21">
                  <c:v>Island</c:v>
                </c:pt>
                <c:pt idx="22">
                  <c:v>Luksemburg</c:v>
                </c:pt>
                <c:pt idx="23">
                  <c:v>Slovakkia</c:v>
                </c:pt>
                <c:pt idx="24">
                  <c:v>Malta</c:v>
                </c:pt>
              </c:strCache>
            </c:strRef>
          </c:cat>
          <c:val>
            <c:numRef>
              <c:extLst>
                <c:ext xmlns:c15="http://schemas.microsoft.com/office/drawing/2012/chart" uri="{02D57815-91ED-43cb-92C2-25804820EDAC}">
                  <c15:fullRef>
                    <c15:sqref>'1.6vana'!$G$7:$G$38</c15:sqref>
                  </c15:fullRef>
                </c:ext>
              </c:extLst>
              <c:f>('1.6vana'!$G$8:$G$9,'1.6vana'!$G$12,'1.6vana'!$G$14:$G$35)</c:f>
              <c:numCache>
                <c:formatCode>0.0%</c:formatCode>
                <c:ptCount val="25"/>
                <c:pt idx="0">
                  <c:v>0.16500452843673438</c:v>
                </c:pt>
                <c:pt idx="1">
                  <c:v>0.14200863930885529</c:v>
                </c:pt>
                <c:pt idx="2">
                  <c:v>0.10653641220489689</c:v>
                </c:pt>
                <c:pt idx="3">
                  <c:v>9.0788717135612818E-2</c:v>
                </c:pt>
                <c:pt idx="4">
                  <c:v>8.4029688044976056E-2</c:v>
                </c:pt>
                <c:pt idx="5">
                  <c:v>8.3200935521593605E-2</c:v>
                </c:pt>
                <c:pt idx="6">
                  <c:v>8.2316358912103593E-2</c:v>
                </c:pt>
                <c:pt idx="7">
                  <c:v>7.9265166736950027E-2</c:v>
                </c:pt>
                <c:pt idx="8">
                  <c:v>7.7635723550120425E-2</c:v>
                </c:pt>
                <c:pt idx="9">
                  <c:v>7.6450407259493869E-2</c:v>
                </c:pt>
                <c:pt idx="10">
                  <c:v>7.2279832843213127E-2</c:v>
                </c:pt>
                <c:pt idx="11">
                  <c:v>6.786596664607783E-2</c:v>
                </c:pt>
                <c:pt idx="12">
                  <c:v>6.3478724461673311E-2</c:v>
                </c:pt>
                <c:pt idx="13">
                  <c:v>6.1886521882702911E-2</c:v>
                </c:pt>
                <c:pt idx="14">
                  <c:v>6.1663246359816272E-2</c:v>
                </c:pt>
                <c:pt idx="15">
                  <c:v>6.0305092542887094E-2</c:v>
                </c:pt>
                <c:pt idx="16">
                  <c:v>4.5964606711140929E-2</c:v>
                </c:pt>
                <c:pt idx="17">
                  <c:v>4.4834277126040697E-2</c:v>
                </c:pt>
                <c:pt idx="18">
                  <c:v>4.3565246278971806E-2</c:v>
                </c:pt>
                <c:pt idx="19">
                  <c:v>3.8858473623579713E-2</c:v>
                </c:pt>
                <c:pt idx="20">
                  <c:v>3.0554125803322001E-2</c:v>
                </c:pt>
                <c:pt idx="21">
                  <c:v>2.9891372835647849E-2</c:v>
                </c:pt>
                <c:pt idx="22">
                  <c:v>2.9143897996357013E-2</c:v>
                </c:pt>
                <c:pt idx="23">
                  <c:v>2.4985000804834859E-2</c:v>
                </c:pt>
                <c:pt idx="24">
                  <c:v>2.040890175502081E-2</c:v>
                </c:pt>
              </c:numCache>
            </c:numRef>
          </c:val>
          <c:extLst>
            <c:ext xmlns:c16="http://schemas.microsoft.com/office/drawing/2014/chart" uri="{C3380CC4-5D6E-409C-BE32-E72D297353CC}">
              <c16:uniqueId val="{00000000-C501-4D45-83D2-B05959459EE4}"/>
            </c:ext>
          </c:extLst>
        </c:ser>
        <c:dLbls>
          <c:showLegendKey val="0"/>
          <c:showVal val="0"/>
          <c:showCatName val="0"/>
          <c:showSerName val="0"/>
          <c:showPercent val="0"/>
          <c:showBubbleSize val="0"/>
        </c:dLbls>
        <c:gapWidth val="219"/>
        <c:overlap val="-27"/>
        <c:axId val="800723072"/>
        <c:axId val="868887200"/>
      </c:barChart>
      <c:catAx>
        <c:axId val="8007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68887200"/>
        <c:crosses val="autoZero"/>
        <c:auto val="1"/>
        <c:lblAlgn val="ctr"/>
        <c:lblOffset val="100"/>
        <c:noMultiLvlLbl val="0"/>
      </c:catAx>
      <c:valAx>
        <c:axId val="868887200"/>
        <c:scaling>
          <c:orientation val="minMax"/>
          <c:max val="0.1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a:solidFill>
                      <a:sysClr val="windowText" lastClr="000000"/>
                    </a:solidFill>
                  </a:rPr>
                  <a:t>Erasektori osakaal avaliku sektori TA rahastuses (%)</a:t>
                </a:r>
              </a:p>
            </c:rich>
          </c:tx>
          <c:layout>
            <c:manualLayout>
              <c:xMode val="edge"/>
              <c:yMode val="edge"/>
              <c:x val="9.1112698412698402E-3"/>
              <c:y val="0.1024314503297709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00723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t-E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52138526151762E-2"/>
          <c:y val="2.4292660629566278E-2"/>
          <c:w val="0.85606271318658267"/>
          <c:h val="0.8739579996793444"/>
        </c:manualLayout>
      </c:layout>
      <c:barChart>
        <c:barDir val="bar"/>
        <c:grouping val="clustered"/>
        <c:varyColors val="0"/>
        <c:ser>
          <c:idx val="0"/>
          <c:order val="0"/>
          <c:tx>
            <c:strRef>
              <c:f>'4.1_alg'!$N$8</c:f>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'4.1_alg'!$N$9:$N$13</c15:sqref>
                  </c15:fullRef>
                </c:ext>
              </c:extLst>
              <c:f>'4.1_alg'!$N$10:$N$13</c:f>
              <c:numCache>
                <c:formatCode>0</c:formatCode>
                <c:ptCount val="4"/>
                <c:pt idx="0">
                  <c:v>33.005281635901994</c:v>
                </c:pt>
                <c:pt idx="1">
                  <c:v>34.938885759730923</c:v>
                </c:pt>
                <c:pt idx="2">
                  <c:v>43.653062917970296</c:v>
                </c:pt>
                <c:pt idx="3">
                  <c:v>137.67288160489534</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0-3EE1-42A0-96B9-57AA7060C2B1}"/>
            </c:ext>
          </c:extLst>
        </c:ser>
        <c:ser>
          <c:idx val="1"/>
          <c:order val="1"/>
          <c:tx>
            <c:strRef>
              <c:f>'4.1_alg'!$O$8</c:f>
              <c:strCache>
                <c:ptCount val="1"/>
                <c:pt idx="0">
                  <c:v>2011</c:v>
                </c:pt>
              </c:strCache>
            </c:strRef>
          </c:tx>
          <c:spPr>
            <a:solidFill>
              <a:schemeClr val="accent1">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'4.1_alg'!$O$9:$O$13</c15:sqref>
                  </c15:fullRef>
                </c:ext>
              </c:extLst>
              <c:f>'4.1_alg'!$O$10:$O$13</c:f>
              <c:numCache>
                <c:formatCode>0</c:formatCode>
                <c:ptCount val="4"/>
                <c:pt idx="0">
                  <c:v>37.205689489040829</c:v>
                </c:pt>
                <c:pt idx="1">
                  <c:v>38.98871265806428</c:v>
                </c:pt>
                <c:pt idx="2">
                  <c:v>48.100216382743568</c:v>
                </c:pt>
                <c:pt idx="3">
                  <c:v>139.98586893705976</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1-3EE1-42A0-96B9-57AA7060C2B1}"/>
            </c:ext>
          </c:extLst>
        </c:ser>
        <c:ser>
          <c:idx val="2"/>
          <c:order val="2"/>
          <c:tx>
            <c:strRef>
              <c:f>'4.1_alg'!$P$8</c:f>
              <c:strCache>
                <c:ptCount val="1"/>
                <c:pt idx="0">
                  <c:v>2012</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'4.1_alg'!$P$9:$P$13</c15:sqref>
                  </c15:fullRef>
                </c:ext>
              </c:extLst>
              <c:f>'4.1_alg'!$P$10:$P$13</c:f>
              <c:numCache>
                <c:formatCode>0</c:formatCode>
                <c:ptCount val="4"/>
                <c:pt idx="0">
                  <c:v>40.57173477748924</c:v>
                </c:pt>
                <c:pt idx="1">
                  <c:v>41.532083445634264</c:v>
                </c:pt>
                <c:pt idx="2">
                  <c:v>50.858051390603997</c:v>
                </c:pt>
                <c:pt idx="3">
                  <c:v>138.97382631727277</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2-3EE1-42A0-96B9-57AA7060C2B1}"/>
            </c:ext>
          </c:extLst>
        </c:ser>
        <c:ser>
          <c:idx val="3"/>
          <c:order val="3"/>
          <c:tx>
            <c:strRef>
              <c:f>'4.1_alg'!$Q$8</c:f>
              <c:strCache>
                <c:ptCount val="1"/>
                <c:pt idx="0">
                  <c:v>2013</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'4.1_alg'!$Q$9:$Q$13</c15:sqref>
                  </c15:fullRef>
                </c:ext>
              </c:extLst>
              <c:f>'4.1_alg'!$Q$10:$Q$13</c:f>
              <c:numCache>
                <c:formatCode>0</c:formatCode>
                <c:ptCount val="4"/>
                <c:pt idx="0">
                  <c:v>42.109608470654038</c:v>
                </c:pt>
                <c:pt idx="1">
                  <c:v>43.750810605431376</c:v>
                </c:pt>
                <c:pt idx="2">
                  <c:v>53.499327838456843</c:v>
                </c:pt>
                <c:pt idx="3">
                  <c:v>139.71479537246566</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3-3EE1-42A0-96B9-57AA7060C2B1}"/>
            </c:ext>
          </c:extLst>
        </c:ser>
        <c:ser>
          <c:idx val="4"/>
          <c:order val="4"/>
          <c:tx>
            <c:strRef>
              <c:f>'4.1_alg'!$R$8</c:f>
              <c:strCache>
                <c:ptCount val="1"/>
                <c:pt idx="0">
                  <c:v>2014</c:v>
                </c:pt>
              </c:strCache>
            </c:strRef>
          </c:tx>
          <c:spPr>
            <a:solidFill>
              <a:schemeClr val="bg2">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'4.1_alg'!$R$9:$R$13</c15:sqref>
                  </c15:fullRef>
                </c:ext>
              </c:extLst>
              <c:f>'4.1_alg'!$R$10:$R$13</c:f>
              <c:numCache>
                <c:formatCode>0</c:formatCode>
                <c:ptCount val="4"/>
                <c:pt idx="0">
                  <c:v>42.465234850421716</c:v>
                </c:pt>
                <c:pt idx="1">
                  <c:v>44.731523250329971</c:v>
                </c:pt>
                <c:pt idx="2">
                  <c:v>55.200049871543577</c:v>
                </c:pt>
                <c:pt idx="3">
                  <c:v>136.60637335515011</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4-3EE1-42A0-96B9-57AA7060C2B1}"/>
            </c:ext>
          </c:extLst>
        </c:ser>
        <c:ser>
          <c:idx val="5"/>
          <c:order val="5"/>
          <c:tx>
            <c:strRef>
              <c:f>'4.1_alg'!$S$8</c:f>
              <c:strCache>
                <c:ptCount val="1"/>
                <c:pt idx="0">
                  <c:v>2015</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'4.1_alg'!$S$9:$S$13</c15:sqref>
                  </c15:fullRef>
                </c:ext>
              </c:extLst>
              <c:f>'4.1_alg'!$S$10:$S$13</c:f>
              <c:numCache>
                <c:formatCode>0</c:formatCode>
                <c:ptCount val="4"/>
                <c:pt idx="0">
                  <c:v>42.329465018405507</c:v>
                </c:pt>
                <c:pt idx="1">
                  <c:v>43.759145652584323</c:v>
                </c:pt>
                <c:pt idx="2">
                  <c:v>54.101267858053859</c:v>
                </c:pt>
                <c:pt idx="3">
                  <c:v>132.23500047312595</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5-3EE1-42A0-96B9-57AA7060C2B1}"/>
            </c:ext>
          </c:extLst>
        </c:ser>
        <c:ser>
          <c:idx val="6"/>
          <c:order val="6"/>
          <c:tx>
            <c:strRef>
              <c:f>'4.1_alg'!$T$8</c:f>
              <c:strCache>
                <c:ptCount val="1"/>
                <c:pt idx="0">
                  <c:v>2016</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'4.1_alg'!$T$9:$T$13</c15:sqref>
                  </c15:fullRef>
                </c:ext>
              </c:extLst>
              <c:f>'4.1_alg'!$T$10:$T$13</c:f>
              <c:numCache>
                <c:formatCode>0</c:formatCode>
                <c:ptCount val="4"/>
                <c:pt idx="0">
                  <c:v>43.851346308607766</c:v>
                </c:pt>
                <c:pt idx="1">
                  <c:v>45.837456475278586</c:v>
                </c:pt>
                <c:pt idx="2">
                  <c:v>56.740832612501094</c:v>
                </c:pt>
                <c:pt idx="3">
                  <c:v>134.95862355216451</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6-3EE1-42A0-96B9-57AA7060C2B1}"/>
            </c:ext>
          </c:extLst>
        </c:ser>
        <c:ser>
          <c:idx val="7"/>
          <c:order val="7"/>
          <c:tx>
            <c:strRef>
              <c:f>'4.1_alg'!$U$8</c:f>
              <c:strCache>
                <c:ptCount val="1"/>
                <c:pt idx="0">
                  <c:v>2017</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'4.1_alg'!$U$9:$U$13</c15:sqref>
                  </c15:fullRef>
                </c:ext>
              </c:extLst>
              <c:f>'4.1_alg'!$U$10:$U$13</c:f>
              <c:numCache>
                <c:formatCode>0</c:formatCode>
                <c:ptCount val="4"/>
                <c:pt idx="0">
                  <c:v>45.823160434990569</c:v>
                </c:pt>
                <c:pt idx="1">
                  <c:v>49.199441602715439</c:v>
                </c:pt>
                <c:pt idx="2">
                  <c:v>60.101000655085521</c:v>
                </c:pt>
                <c:pt idx="3">
                  <c:v>136.28625883438863</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7-3EE1-42A0-96B9-57AA7060C2B1}"/>
            </c:ext>
          </c:extLst>
        </c:ser>
        <c:ser>
          <c:idx val="8"/>
          <c:order val="8"/>
          <c:tx>
            <c:strRef>
              <c:f>'4.1_alg'!$V$8</c:f>
              <c:strCache>
                <c:ptCount val="1"/>
                <c:pt idx="0">
                  <c:v>2018</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'4.1_alg'!$V$9:$V$13</c15:sqref>
                  </c15:fullRef>
                </c:ext>
              </c:extLst>
              <c:f>'4.1_alg'!$V$10:$V$13</c:f>
              <c:numCache>
                <c:formatCode>0</c:formatCode>
                <c:ptCount val="4"/>
                <c:pt idx="0">
                  <c:v>48.438553427064932</c:v>
                </c:pt>
                <c:pt idx="1">
                  <c:v>52.071001919147456</c:v>
                </c:pt>
                <c:pt idx="2">
                  <c:v>63.218928681550636</c:v>
                </c:pt>
                <c:pt idx="3">
                  <c:v>136.28842545319108</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8-3EE1-42A0-96B9-57AA7060C2B1}"/>
            </c:ext>
          </c:extLst>
        </c:ser>
        <c:ser>
          <c:idx val="9"/>
          <c:order val="9"/>
          <c:tx>
            <c:strRef>
              <c:f>'4.1_alg'!$W$8</c:f>
              <c:strCache>
                <c:ptCount val="1"/>
                <c:pt idx="0">
                  <c:v>2019</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'4.1_alg'!$W$9:$W$13</c15:sqref>
                  </c15:fullRef>
                </c:ext>
              </c:extLst>
              <c:f>'4.1_alg'!$W$10:$W$13</c:f>
              <c:numCache>
                <c:formatCode>0</c:formatCode>
                <c:ptCount val="4"/>
                <c:pt idx="0">
                  <c:v>49.294653068362329</c:v>
                </c:pt>
                <c:pt idx="1">
                  <c:v>54.345438290502479</c:v>
                </c:pt>
                <c:pt idx="2">
                  <c:v>66.018065493248471</c:v>
                </c:pt>
                <c:pt idx="3">
                  <c:v>135.46581235799903</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9-3EE1-42A0-96B9-57AA7060C2B1}"/>
            </c:ext>
          </c:extLst>
        </c:ser>
        <c:dLbls>
          <c:showLegendKey val="0"/>
          <c:showVal val="0"/>
          <c:showCatName val="0"/>
          <c:showSerName val="0"/>
          <c:showPercent val="0"/>
          <c:showBubbleSize val="0"/>
        </c:dLbls>
        <c:gapWidth val="182"/>
        <c:axId val="725138128"/>
        <c:axId val="526119824"/>
      </c:barChart>
      <c:catAx>
        <c:axId val="72513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26119824"/>
        <c:crosses val="autoZero"/>
        <c:auto val="1"/>
        <c:lblAlgn val="ctr"/>
        <c:lblOffset val="100"/>
        <c:noMultiLvlLbl val="0"/>
      </c:catAx>
      <c:valAx>
        <c:axId val="526119824"/>
        <c:scaling>
          <c:orientation val="minMax"/>
          <c:max val="14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2513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2826722131433"/>
          <c:y val="3.6990309170004676E-2"/>
          <c:w val="0.81953072065368771"/>
          <c:h val="0.80794838850588602"/>
        </c:manualLayout>
      </c:layout>
      <c:scatterChart>
        <c:scatterStyle val="lineMarker"/>
        <c:varyColors val="0"/>
        <c:ser>
          <c:idx val="0"/>
          <c:order val="0"/>
          <c:tx>
            <c:strRef>
              <c:f>'4.1_alg'!$B$10</c:f>
              <c:strCache>
                <c:ptCount val="1"/>
                <c:pt idx="0">
                  <c:v>Läti</c:v>
                </c:pt>
              </c:strCache>
            </c:strRef>
          </c:tx>
          <c:spPr>
            <a:ln w="25400" cap="rnd">
              <a:noFill/>
              <a:round/>
            </a:ln>
            <a:effectLst/>
          </c:spPr>
          <c:marker>
            <c:symbol val="circle"/>
            <c:size val="5"/>
            <c:spPr>
              <a:solidFill>
                <a:schemeClr val="bg2">
                  <a:lumMod val="25000"/>
                </a:schemeClr>
              </a:solidFill>
              <a:ln w="15875">
                <a:solidFill>
                  <a:schemeClr val="bg2">
                    <a:lumMod val="25000"/>
                  </a:schemeClr>
                </a:solidFill>
              </a:ln>
              <a:effectLst/>
            </c:spPr>
          </c:marker>
          <c:dLbls>
            <c:dLbl>
              <c:idx val="0"/>
              <c:layout>
                <c:manualLayout>
                  <c:x val="-5.1612909468523253E-2"/>
                  <c:y val="-1.9050131686907095E-2"/>
                </c:manualLayout>
              </c:layout>
              <c:tx>
                <c:rich>
                  <a:bodyPr/>
                  <a:lstStyle/>
                  <a:p>
                    <a:fld id="{28567C3A-199A-4F1B-A0B0-DCBFC630AEE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79A-4B44-914E-628C0BAF47EC}"/>
                </c:ext>
              </c:extLst>
            </c:dLbl>
            <c:dLbl>
              <c:idx val="1"/>
              <c:tx>
                <c:rich>
                  <a:bodyPr/>
                  <a:lstStyle/>
                  <a:p>
                    <a:fld id="{745D6582-F91A-4545-95EF-0A323767A02F}"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79A-4B44-914E-628C0BAF47EC}"/>
                </c:ext>
              </c:extLst>
            </c:dLbl>
            <c:dLbl>
              <c:idx val="2"/>
              <c:layout>
                <c:manualLayout>
                  <c:x val="-2.4577575937392011E-3"/>
                  <c:y val="-6.2756404154152385E-4"/>
                </c:manualLayout>
              </c:layout>
              <c:tx>
                <c:rich>
                  <a:bodyPr/>
                  <a:lstStyle/>
                  <a:p>
                    <a:fld id="{3A67A80A-0BEE-4296-9443-8CB83E7B605C}"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79A-4B44-914E-628C0BAF47EC}"/>
                </c:ext>
              </c:extLst>
            </c:dLbl>
            <c:dLbl>
              <c:idx val="3"/>
              <c:layout>
                <c:manualLayout>
                  <c:x val="-3.6857043959847721E-2"/>
                  <c:y val="-5.5585835444983328E-2"/>
                </c:manualLayout>
              </c:layout>
              <c:tx>
                <c:rich>
                  <a:bodyPr/>
                  <a:lstStyle/>
                  <a:p>
                    <a:fld id="{64DF3C22-60E7-474E-8CC6-BBCE6785F967}"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79A-4B44-914E-628C0BAF47EC}"/>
                </c:ext>
              </c:extLst>
            </c:dLbl>
            <c:dLbl>
              <c:idx val="4"/>
              <c:layout>
                <c:manualLayout>
                  <c:x val="-2.4395984769816571E-2"/>
                  <c:y val="4.6541778503700899E-2"/>
                </c:manualLayout>
              </c:layout>
              <c:tx>
                <c:rich>
                  <a:bodyPr/>
                  <a:lstStyle/>
                  <a:p>
                    <a:fld id="{B554028B-EE69-4535-8DE5-94682A7B3DDA}"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79A-4B44-914E-628C0BAF47EC}"/>
                </c:ext>
              </c:extLst>
            </c:dLbl>
            <c:dLbl>
              <c:idx val="5"/>
              <c:layout>
                <c:manualLayout>
                  <c:x val="-3.627552786431342E-3"/>
                  <c:y val="-8.7358870895685087E-2"/>
                </c:manualLayout>
              </c:layout>
              <c:tx>
                <c:rich>
                  <a:bodyPr/>
                  <a:lstStyle/>
                  <a:p>
                    <a:fld id="{90B14C28-5E10-46A1-B8D3-B31AD8D27FDA}"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79A-4B44-914E-628C0BAF47EC}"/>
                </c:ext>
              </c:extLst>
            </c:dLbl>
            <c:dLbl>
              <c:idx val="6"/>
              <c:layout>
                <c:manualLayout>
                  <c:x val="-5.3471789546555924E-2"/>
                  <c:y val="-6.9202850638141231E-2"/>
                </c:manualLayout>
              </c:layout>
              <c:tx>
                <c:rich>
                  <a:bodyPr/>
                  <a:lstStyle/>
                  <a:p>
                    <a:fld id="{5E43606F-8088-4B69-9A03-72B55841DA2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79A-4B44-914E-628C0BAF47EC}"/>
                </c:ext>
              </c:extLst>
            </c:dLbl>
            <c:dLbl>
              <c:idx val="7"/>
              <c:layout>
                <c:manualLayout>
                  <c:x val="-5.9901390830819044E-2"/>
                  <c:y val="9.9990350146713508E-3"/>
                </c:manualLayout>
              </c:layout>
              <c:tx>
                <c:rich>
                  <a:bodyPr/>
                  <a:lstStyle/>
                  <a:p>
                    <a:fld id="{348AADC0-EAC4-4415-B99C-57917286586B}"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79A-4B44-914E-628C0BAF47EC}"/>
                </c:ext>
              </c:extLst>
            </c:dLbl>
            <c:dLbl>
              <c:idx val="8"/>
              <c:layout>
                <c:manualLayout>
                  <c:x val="-5.0702665282104563E-2"/>
                  <c:y val="-1.2465287333316737E-2"/>
                </c:manualLayout>
              </c:layout>
              <c:tx>
                <c:rich>
                  <a:bodyPr/>
                  <a:lstStyle/>
                  <a:p>
                    <a:fld id="{71ADCE4B-0CF4-41A2-93BB-3F5899CB4EC5}"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79A-4B44-914E-628C0BAF47EC}"/>
                </c:ext>
              </c:extLst>
            </c:dLbl>
            <c:dLbl>
              <c:idx val="9"/>
              <c:layout>
                <c:manualLayout>
                  <c:x val="-2.9469478308980824E-2"/>
                  <c:y val="-7.4881253194280142E-2"/>
                </c:manualLayout>
              </c:layout>
              <c:tx>
                <c:rich>
                  <a:bodyPr/>
                  <a:lstStyle/>
                  <a:p>
                    <a:fld id="{31ADB6C2-F784-4431-BFF4-E7A4AF5A3564}"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79A-4B44-914E-628C0BAF47E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'4.1_alg'!$D$10:$M$10</c:f>
              <c:numCache>
                <c:formatCode>General</c:formatCode>
                <c:ptCount val="10"/>
                <c:pt idx="0">
                  <c:v>0.61</c:v>
                </c:pt>
                <c:pt idx="1">
                  <c:v>0.69</c:v>
                </c:pt>
                <c:pt idx="2">
                  <c:v>0.66</c:v>
                </c:pt>
                <c:pt idx="3">
                  <c:v>0.61</c:v>
                </c:pt>
                <c:pt idx="4">
                  <c:v>0.69</c:v>
                </c:pt>
                <c:pt idx="5">
                  <c:v>0.62</c:v>
                </c:pt>
                <c:pt idx="6">
                  <c:v>0.44</c:v>
                </c:pt>
                <c:pt idx="7">
                  <c:v>0.51</c:v>
                </c:pt>
                <c:pt idx="8">
                  <c:v>0.64</c:v>
                </c:pt>
                <c:pt idx="9">
                  <c:v>0.64</c:v>
                </c:pt>
              </c:numCache>
            </c:numRef>
          </c:xVal>
          <c:yVal>
            <c:numRef>
              <c:f>'4.1_alg'!$N$10:$W$10</c:f>
              <c:numCache>
                <c:formatCode>0</c:formatCode>
                <c:ptCount val="10"/>
                <c:pt idx="0">
                  <c:v>33.005281635901994</c:v>
                </c:pt>
                <c:pt idx="1">
                  <c:v>37.205689489040829</c:v>
                </c:pt>
                <c:pt idx="2">
                  <c:v>40.57173477748924</c:v>
                </c:pt>
                <c:pt idx="3">
                  <c:v>42.109608470654038</c:v>
                </c:pt>
                <c:pt idx="4">
                  <c:v>42.465234850421716</c:v>
                </c:pt>
                <c:pt idx="5">
                  <c:v>42.329465018405507</c:v>
                </c:pt>
                <c:pt idx="6">
                  <c:v>43.851346308607766</c:v>
                </c:pt>
                <c:pt idx="7">
                  <c:v>45.823160434990569</c:v>
                </c:pt>
                <c:pt idx="8">
                  <c:v>48.438553427064932</c:v>
                </c:pt>
                <c:pt idx="9">
                  <c:v>49.294653068362329</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00-079A-4B44-914E-628C0BAF47EC}"/>
            </c:ext>
          </c:extLst>
        </c:ser>
        <c:ser>
          <c:idx val="1"/>
          <c:order val="1"/>
          <c:tx>
            <c:strRef>
              <c:f>'4.1_alg'!$B$11</c:f>
              <c:strCache>
                <c:ptCount val="1"/>
                <c:pt idx="0">
                  <c:v>Leedu</c:v>
                </c:pt>
              </c:strCache>
            </c:strRef>
          </c:tx>
          <c:spPr>
            <a:ln w="25400" cap="rnd">
              <a:noFill/>
              <a:round/>
            </a:ln>
            <a:effectLst/>
          </c:spPr>
          <c:marker>
            <c:symbol val="circle"/>
            <c:size val="5"/>
            <c:spPr>
              <a:solidFill>
                <a:schemeClr val="bg2">
                  <a:lumMod val="75000"/>
                </a:schemeClr>
              </a:solidFill>
              <a:ln w="15875">
                <a:solidFill>
                  <a:schemeClr val="bg2">
                    <a:lumMod val="75000"/>
                  </a:schemeClr>
                </a:solidFill>
              </a:ln>
              <a:effectLst/>
            </c:spPr>
          </c:marker>
          <c:dLbls>
            <c:dLbl>
              <c:idx val="0"/>
              <c:layout>
                <c:manualLayout>
                  <c:x val="1.7999307718933835E-2"/>
                  <c:y val="4.3120548111666504E-2"/>
                </c:manualLayout>
              </c:layout>
              <c:tx>
                <c:rich>
                  <a:bodyPr/>
                  <a:lstStyle/>
                  <a:p>
                    <a:fld id="{6E0E9C3D-9AF6-47CD-8731-648BFFAE6C0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079A-4B44-914E-628C0BAF47EC}"/>
                </c:ext>
              </c:extLst>
            </c:dLbl>
            <c:dLbl>
              <c:idx val="1"/>
              <c:tx>
                <c:rich>
                  <a:bodyPr/>
                  <a:lstStyle/>
                  <a:p>
                    <a:fld id="{C9B5662A-4CE9-41B8-B971-518EB1BBC1EE}"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79A-4B44-914E-628C0BAF47EC}"/>
                </c:ext>
              </c:extLst>
            </c:dLbl>
            <c:dLbl>
              <c:idx val="2"/>
              <c:layout>
                <c:manualLayout>
                  <c:x val="-1.9493936583806451E-2"/>
                  <c:y val="4.5153060530646189E-2"/>
                </c:manualLayout>
              </c:layout>
              <c:tx>
                <c:rich>
                  <a:bodyPr/>
                  <a:lstStyle/>
                  <a:p>
                    <a:fld id="{E19F9B85-135A-4C95-A3C7-4128AA17D2AF}"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79A-4B44-914E-628C0BAF47EC}"/>
                </c:ext>
              </c:extLst>
            </c:dLbl>
            <c:dLbl>
              <c:idx val="3"/>
              <c:layout>
                <c:manualLayout>
                  <c:x val="5.5382485289026838E-3"/>
                  <c:y val="3.4042537982894659E-2"/>
                </c:manualLayout>
              </c:layout>
              <c:tx>
                <c:rich>
                  <a:bodyPr/>
                  <a:lstStyle/>
                  <a:p>
                    <a:fld id="{9F43118E-9085-41F2-B5B8-D08CA9163F2D}"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79A-4B44-914E-628C0BAF47EC}"/>
                </c:ext>
              </c:extLst>
            </c:dLbl>
            <c:dLbl>
              <c:idx val="4"/>
              <c:tx>
                <c:rich>
                  <a:bodyPr/>
                  <a:lstStyle/>
                  <a:p>
                    <a:fld id="{F250434D-5FBB-4674-B2A8-8507743731DC}"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79A-4B44-914E-628C0BAF47EC}"/>
                </c:ext>
              </c:extLst>
            </c:dLbl>
            <c:dLbl>
              <c:idx val="5"/>
              <c:tx>
                <c:rich>
                  <a:bodyPr/>
                  <a:lstStyle/>
                  <a:p>
                    <a:fld id="{2605D58E-E9B1-403D-AAD0-7A07E8D0B007}"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79A-4B44-914E-628C0BAF47EC}"/>
                </c:ext>
              </c:extLst>
            </c:dLbl>
            <c:dLbl>
              <c:idx val="6"/>
              <c:layout>
                <c:manualLayout>
                  <c:x val="4.7508986478583648E-2"/>
                  <c:y val="-2.0458841608529503E-2"/>
                </c:manualLayout>
              </c:layout>
              <c:tx>
                <c:rich>
                  <a:bodyPr/>
                  <a:lstStyle/>
                  <a:p>
                    <a:fld id="{2C159E72-DE03-4F1C-94AB-3C5DE870DBE4}"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79A-4B44-914E-628C0BAF47EC}"/>
                </c:ext>
              </c:extLst>
            </c:dLbl>
            <c:dLbl>
              <c:idx val="7"/>
              <c:tx>
                <c:rich>
                  <a:bodyPr/>
                  <a:lstStyle/>
                  <a:p>
                    <a:fld id="{FCE50EBE-7912-4ADC-B2A1-ECEB906C0AF3}"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79A-4B44-914E-628C0BAF47EC}"/>
                </c:ext>
              </c:extLst>
            </c:dLbl>
            <c:dLbl>
              <c:idx val="8"/>
              <c:layout>
                <c:manualLayout>
                  <c:x val="1.5360984960869444E-3"/>
                  <c:y val="-2.9936672423719057E-2"/>
                </c:manualLayout>
              </c:layout>
              <c:tx>
                <c:rich>
                  <a:bodyPr/>
                  <a:lstStyle/>
                  <a:p>
                    <a:fld id="{B5B1F358-4106-4E2B-B64D-46B7F9683FDF}"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079A-4B44-914E-628C0BAF47EC}"/>
                </c:ext>
              </c:extLst>
            </c:dLbl>
            <c:dLbl>
              <c:idx val="9"/>
              <c:layout>
                <c:manualLayout>
                  <c:x val="-4.6082954882610022E-2"/>
                  <c:y val="-6.9084628670120895E-3"/>
                </c:manualLayout>
              </c:layout>
              <c:tx>
                <c:rich>
                  <a:bodyPr/>
                  <a:lstStyle/>
                  <a:p>
                    <a:fld id="{B215C40D-4D8A-434C-B5A3-044E11CC176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079A-4B44-914E-628C0BAF47E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'4.1_alg'!$D$11:$M$11</c:f>
              <c:numCache>
                <c:formatCode>General</c:formatCode>
                <c:ptCount val="10"/>
                <c:pt idx="0">
                  <c:v>0.78</c:v>
                </c:pt>
                <c:pt idx="1">
                  <c:v>0.9</c:v>
                </c:pt>
                <c:pt idx="2">
                  <c:v>0.89</c:v>
                </c:pt>
                <c:pt idx="3">
                  <c:v>0.95</c:v>
                </c:pt>
                <c:pt idx="4">
                  <c:v>1.03</c:v>
                </c:pt>
                <c:pt idx="5">
                  <c:v>1.04</c:v>
                </c:pt>
                <c:pt idx="6">
                  <c:v>0.84</c:v>
                </c:pt>
                <c:pt idx="7">
                  <c:v>0.9</c:v>
                </c:pt>
                <c:pt idx="8">
                  <c:v>0.94</c:v>
                </c:pt>
                <c:pt idx="9">
                  <c:v>1</c:v>
                </c:pt>
              </c:numCache>
            </c:numRef>
          </c:xVal>
          <c:yVal>
            <c:numRef>
              <c:f>'4.1_alg'!$N$11:$W$11</c:f>
              <c:numCache>
                <c:formatCode>0</c:formatCode>
                <c:ptCount val="10"/>
                <c:pt idx="0">
                  <c:v>34.938885759730923</c:v>
                </c:pt>
                <c:pt idx="1">
                  <c:v>38.98871265806428</c:v>
                </c:pt>
                <c:pt idx="2">
                  <c:v>41.532083445634264</c:v>
                </c:pt>
                <c:pt idx="3">
                  <c:v>43.750810605431376</c:v>
                </c:pt>
                <c:pt idx="4">
                  <c:v>44.731523250329971</c:v>
                </c:pt>
                <c:pt idx="5">
                  <c:v>43.759145652584323</c:v>
                </c:pt>
                <c:pt idx="6">
                  <c:v>45.837456475278586</c:v>
                </c:pt>
                <c:pt idx="7">
                  <c:v>49.199441602715439</c:v>
                </c:pt>
                <c:pt idx="8">
                  <c:v>52.071001919147456</c:v>
                </c:pt>
                <c:pt idx="9">
                  <c:v>54.345438290502479</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01-079A-4B44-914E-628C0BAF47EC}"/>
            </c:ext>
          </c:extLst>
        </c:ser>
        <c:ser>
          <c:idx val="2"/>
          <c:order val="2"/>
          <c:tx>
            <c:strRef>
              <c:f>'4.1_alg'!$B$12</c:f>
              <c:strCache>
                <c:ptCount val="1"/>
                <c:pt idx="0">
                  <c:v>Eesti</c:v>
                </c:pt>
              </c:strCache>
            </c:strRef>
          </c:tx>
          <c:spPr>
            <a:ln w="25400" cap="rnd">
              <a:noFill/>
              <a:round/>
            </a:ln>
            <a:effectLst/>
          </c:spPr>
          <c:marker>
            <c:symbol val="circle"/>
            <c:size val="5"/>
            <c:spPr>
              <a:solidFill>
                <a:schemeClr val="accent1">
                  <a:lumMod val="90000"/>
                </a:schemeClr>
              </a:solidFill>
              <a:ln w="15875">
                <a:solidFill>
                  <a:schemeClr val="accent1">
                    <a:lumMod val="90000"/>
                  </a:schemeClr>
                </a:solidFill>
              </a:ln>
              <a:effectLst/>
            </c:spPr>
          </c:marker>
          <c:dLbls>
            <c:dLbl>
              <c:idx val="0"/>
              <c:tx>
                <c:rich>
                  <a:bodyPr/>
                  <a:lstStyle/>
                  <a:p>
                    <a:fld id="{33370181-0A53-4E25-9638-8DBE2A546F5A}" type="CELLRANGE">
                      <a:rPr lang="en-US"/>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79A-4B44-914E-628C0BAF47EC}"/>
                </c:ext>
              </c:extLst>
            </c:dLbl>
            <c:dLbl>
              <c:idx val="1"/>
              <c:tx>
                <c:rich>
                  <a:bodyPr/>
                  <a:lstStyle/>
                  <a:p>
                    <a:fld id="{7A70A5FB-F965-4093-9991-E5F0403300DD}"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79A-4B44-914E-628C0BAF47EC}"/>
                </c:ext>
              </c:extLst>
            </c:dLbl>
            <c:dLbl>
              <c:idx val="2"/>
              <c:tx>
                <c:rich>
                  <a:bodyPr/>
                  <a:lstStyle/>
                  <a:p>
                    <a:fld id="{D40A3138-9C46-48ED-B798-23E46592F043}"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79A-4B44-914E-628C0BAF47EC}"/>
                </c:ext>
              </c:extLst>
            </c:dLbl>
            <c:dLbl>
              <c:idx val="3"/>
              <c:tx>
                <c:rich>
                  <a:bodyPr/>
                  <a:lstStyle/>
                  <a:p>
                    <a:fld id="{90B2C832-1821-4A65-B5BA-E72C5606D5E8}"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79A-4B44-914E-628C0BAF47EC}"/>
                </c:ext>
              </c:extLst>
            </c:dLbl>
            <c:dLbl>
              <c:idx val="4"/>
              <c:tx>
                <c:rich>
                  <a:bodyPr/>
                  <a:lstStyle/>
                  <a:p>
                    <a:fld id="{7442740F-80B2-4BF6-8A9C-E537A8DDC271}"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79A-4B44-914E-628C0BAF47EC}"/>
                </c:ext>
              </c:extLst>
            </c:dLbl>
            <c:dLbl>
              <c:idx val="5"/>
              <c:tx>
                <c:rich>
                  <a:bodyPr/>
                  <a:lstStyle/>
                  <a:p>
                    <a:fld id="{6B593CBF-D465-4AB1-8BB8-11A112151097}"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79A-4B44-914E-628C0BAF47EC}"/>
                </c:ext>
              </c:extLst>
            </c:dLbl>
            <c:dLbl>
              <c:idx val="6"/>
              <c:tx>
                <c:rich>
                  <a:bodyPr/>
                  <a:lstStyle/>
                  <a:p>
                    <a:fld id="{0A76729F-A11F-405C-BF84-8410FD6E73B3}"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79A-4B44-914E-628C0BAF47EC}"/>
                </c:ext>
              </c:extLst>
            </c:dLbl>
            <c:dLbl>
              <c:idx val="7"/>
              <c:tx>
                <c:rich>
                  <a:bodyPr/>
                  <a:lstStyle/>
                  <a:p>
                    <a:fld id="{967E2391-7EBA-4CAE-A28B-981BD7689566}"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79A-4B44-914E-628C0BAF47EC}"/>
                </c:ext>
              </c:extLst>
            </c:dLbl>
            <c:dLbl>
              <c:idx val="8"/>
              <c:tx>
                <c:rich>
                  <a:bodyPr/>
                  <a:lstStyle/>
                  <a:p>
                    <a:fld id="{9E665E6C-B808-471B-8EBF-70BCDBFA5CC0}"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79A-4B44-914E-628C0BAF47EC}"/>
                </c:ext>
              </c:extLst>
            </c:dLbl>
            <c:dLbl>
              <c:idx val="9"/>
              <c:tx>
                <c:rich>
                  <a:bodyPr/>
                  <a:lstStyle/>
                  <a:p>
                    <a:fld id="{92ECE57E-0A00-4724-B90A-A3AD53F406B0}"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79A-4B44-914E-628C0BAF47E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'4.1_alg'!$D$12:$M$12</c:f>
              <c:numCache>
                <c:formatCode>General</c:formatCode>
                <c:ptCount val="10"/>
                <c:pt idx="0">
                  <c:v>1.57</c:v>
                </c:pt>
                <c:pt idx="1">
                  <c:v>2.2799999999999998</c:v>
                </c:pt>
                <c:pt idx="2">
                  <c:v>2.11</c:v>
                </c:pt>
                <c:pt idx="3">
                  <c:v>1.71</c:v>
                </c:pt>
                <c:pt idx="4">
                  <c:v>1.42</c:v>
                </c:pt>
                <c:pt idx="5">
                  <c:v>1.46</c:v>
                </c:pt>
                <c:pt idx="6">
                  <c:v>1.23</c:v>
                </c:pt>
                <c:pt idx="7">
                  <c:v>1.28</c:v>
                </c:pt>
                <c:pt idx="8">
                  <c:v>1.41</c:v>
                </c:pt>
                <c:pt idx="9">
                  <c:v>1.61</c:v>
                </c:pt>
              </c:numCache>
            </c:numRef>
          </c:xVal>
          <c:yVal>
            <c:numRef>
              <c:f>'4.1_alg'!$N$12:$W$12</c:f>
              <c:numCache>
                <c:formatCode>0</c:formatCode>
                <c:ptCount val="10"/>
                <c:pt idx="0">
                  <c:v>43.653062917970296</c:v>
                </c:pt>
                <c:pt idx="1">
                  <c:v>48.100216382743568</c:v>
                </c:pt>
                <c:pt idx="2">
                  <c:v>50.858051390603997</c:v>
                </c:pt>
                <c:pt idx="3">
                  <c:v>53.499327838456843</c:v>
                </c:pt>
                <c:pt idx="4">
                  <c:v>55.200049871543577</c:v>
                </c:pt>
                <c:pt idx="5">
                  <c:v>54.101267858053859</c:v>
                </c:pt>
                <c:pt idx="6">
                  <c:v>56.740832612501094</c:v>
                </c:pt>
                <c:pt idx="7">
                  <c:v>60.101000655085521</c:v>
                </c:pt>
                <c:pt idx="8">
                  <c:v>63.218928681550636</c:v>
                </c:pt>
                <c:pt idx="9">
                  <c:v>66.018065493248471</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03-079A-4B44-914E-628C0BAF47EC}"/>
            </c:ext>
          </c:extLst>
        </c:ser>
        <c:ser>
          <c:idx val="3"/>
          <c:order val="3"/>
          <c:tx>
            <c:strRef>
              <c:f>'4.1_alg'!$B$13</c:f>
              <c:strCache>
                <c:ptCount val="1"/>
                <c:pt idx="0">
                  <c:v>Soome</c:v>
                </c:pt>
              </c:strCache>
            </c:strRef>
          </c:tx>
          <c:spPr>
            <a:ln w="25400" cap="rnd">
              <a:noFill/>
              <a:round/>
            </a:ln>
            <a:effectLst/>
          </c:spPr>
          <c:marker>
            <c:symbol val="circle"/>
            <c:size val="5"/>
            <c:spPr>
              <a:solidFill>
                <a:schemeClr val="accent6"/>
              </a:solidFill>
              <a:ln w="15875">
                <a:solidFill>
                  <a:schemeClr val="accent6"/>
                </a:solidFill>
              </a:ln>
              <a:effectLst/>
            </c:spPr>
          </c:marker>
          <c:dLbls>
            <c:dLbl>
              <c:idx val="0"/>
              <c:layout>
                <c:manualLayout>
                  <c:x val="-4.3732355363403988E-2"/>
                  <c:y val="3.8891458175280856E-2"/>
                </c:manualLayout>
              </c:layout>
              <c:tx>
                <c:rich>
                  <a:bodyPr/>
                  <a:lstStyle/>
                  <a:p>
                    <a:fld id="{FCF81E3C-4A3D-461F-8DFF-9EA82427E02E}"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79A-4B44-914E-628C0BAF47EC}"/>
                </c:ext>
              </c:extLst>
            </c:dLbl>
            <c:dLbl>
              <c:idx val="1"/>
              <c:layout>
                <c:manualLayout>
                  <c:x val="-6.8999392796836164E-3"/>
                  <c:y val="-1.9947498310200103E-2"/>
                </c:manualLayout>
              </c:layout>
              <c:tx>
                <c:rich>
                  <a:bodyPr/>
                  <a:lstStyle/>
                  <a:p>
                    <a:fld id="{6AEAC94B-DB2B-46A9-8FA1-FE7F7ED6DC09}"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79A-4B44-914E-628C0BAF47EC}"/>
                </c:ext>
              </c:extLst>
            </c:dLbl>
            <c:dLbl>
              <c:idx val="2"/>
              <c:layout>
                <c:manualLayout>
                  <c:x val="-3.2682630538287787E-2"/>
                  <c:y val="-3.4657237431570342E-2"/>
                </c:manualLayout>
              </c:layout>
              <c:tx>
                <c:rich>
                  <a:bodyPr/>
                  <a:lstStyle/>
                  <a:p>
                    <a:fld id="{B819A145-1D03-4E22-B364-7A0449B1CB98}"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79A-4B44-914E-628C0BAF47EC}"/>
                </c:ext>
              </c:extLst>
            </c:dLbl>
            <c:dLbl>
              <c:idx val="3"/>
              <c:tx>
                <c:rich>
                  <a:bodyPr/>
                  <a:lstStyle/>
                  <a:p>
                    <a:fld id="{E94A9E62-5403-47C9-829B-DE78BCCC67FE}"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79A-4B44-914E-628C0BAF47EC}"/>
                </c:ext>
              </c:extLst>
            </c:dLbl>
            <c:dLbl>
              <c:idx val="4"/>
              <c:tx>
                <c:rich>
                  <a:bodyPr/>
                  <a:lstStyle/>
                  <a:p>
                    <a:fld id="{3533F14F-68A1-49F6-BD83-425478C7AAD2}"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79A-4B44-914E-628C0BAF47EC}"/>
                </c:ext>
              </c:extLst>
            </c:dLbl>
            <c:dLbl>
              <c:idx val="5"/>
              <c:tx>
                <c:rich>
                  <a:bodyPr/>
                  <a:lstStyle/>
                  <a:p>
                    <a:fld id="{234C5453-8F27-439A-AF3A-46778DE5288C}"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79A-4B44-914E-628C0BAF47EC}"/>
                </c:ext>
              </c:extLst>
            </c:dLbl>
            <c:dLbl>
              <c:idx val="6"/>
              <c:tx>
                <c:rich>
                  <a:bodyPr/>
                  <a:lstStyle/>
                  <a:p>
                    <a:fld id="{6AD1F10B-589B-41AC-9547-C1C21E148FD0}"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79A-4B44-914E-628C0BAF47EC}"/>
                </c:ext>
              </c:extLst>
            </c:dLbl>
            <c:dLbl>
              <c:idx val="7"/>
              <c:layout>
                <c:manualLayout>
                  <c:x val="-4.9871091377357381E-2"/>
                  <c:y val="-1.3643324401041448E-2"/>
                </c:manualLayout>
              </c:layout>
              <c:tx>
                <c:rich>
                  <a:bodyPr/>
                  <a:lstStyle/>
                  <a:p>
                    <a:fld id="{7B65DE6B-CB5E-4809-8DCE-67A0DA45714B}"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79A-4B44-914E-628C0BAF47EC}"/>
                </c:ext>
              </c:extLst>
            </c:dLbl>
            <c:dLbl>
              <c:idx val="8"/>
              <c:layout>
                <c:manualLayout>
                  <c:x val="-3.5138124943869323E-2"/>
                  <c:y val="3.679006687222796E-2"/>
                </c:manualLayout>
              </c:layout>
              <c:tx>
                <c:rich>
                  <a:bodyPr/>
                  <a:lstStyle/>
                  <a:p>
                    <a:fld id="{B9445EA0-EA03-4CB2-961C-478AF59570F4}"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79A-4B44-914E-628C0BAF47EC}"/>
                </c:ext>
              </c:extLst>
            </c:dLbl>
            <c:dLbl>
              <c:idx val="9"/>
              <c:layout>
                <c:manualLayout>
                  <c:x val="-6.2148563405264264E-2"/>
                  <c:y val="-5.1468367855993472E-2"/>
                </c:manualLayout>
              </c:layout>
              <c:tx>
                <c:rich>
                  <a:bodyPr/>
                  <a:lstStyle/>
                  <a:p>
                    <a:fld id="{8629649F-E6CB-4064-8C80-DB5430F90E9C}"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79A-4B44-914E-628C0BAF47E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'4.1_alg'!$D$13:$M$13</c:f>
              <c:numCache>
                <c:formatCode>General</c:formatCode>
                <c:ptCount val="10"/>
                <c:pt idx="0">
                  <c:v>3.71</c:v>
                </c:pt>
                <c:pt idx="1">
                  <c:v>3.62</c:v>
                </c:pt>
                <c:pt idx="2">
                  <c:v>3.4</c:v>
                </c:pt>
                <c:pt idx="3">
                  <c:v>3.27</c:v>
                </c:pt>
                <c:pt idx="4">
                  <c:v>3.15</c:v>
                </c:pt>
                <c:pt idx="5">
                  <c:v>2.87</c:v>
                </c:pt>
                <c:pt idx="6">
                  <c:v>2.72</c:v>
                </c:pt>
                <c:pt idx="7">
                  <c:v>2.73</c:v>
                </c:pt>
                <c:pt idx="8">
                  <c:v>2.76</c:v>
                </c:pt>
                <c:pt idx="9">
                  <c:v>2.79</c:v>
                </c:pt>
              </c:numCache>
            </c:numRef>
          </c:xVal>
          <c:yVal>
            <c:numRef>
              <c:f>'4.1_alg'!$N$13:$W$13</c:f>
              <c:numCache>
                <c:formatCode>0</c:formatCode>
                <c:ptCount val="10"/>
                <c:pt idx="0">
                  <c:v>137.67288160489534</c:v>
                </c:pt>
                <c:pt idx="1">
                  <c:v>139.98586893705976</c:v>
                </c:pt>
                <c:pt idx="2">
                  <c:v>138.97382631727277</c:v>
                </c:pt>
                <c:pt idx="3">
                  <c:v>139.71479537246566</c:v>
                </c:pt>
                <c:pt idx="4">
                  <c:v>136.60637335515011</c:v>
                </c:pt>
                <c:pt idx="5">
                  <c:v>132.23500047312595</c:v>
                </c:pt>
                <c:pt idx="6">
                  <c:v>134.95862355216451</c:v>
                </c:pt>
                <c:pt idx="7">
                  <c:v>136.28625883438863</c:v>
                </c:pt>
                <c:pt idx="8">
                  <c:v>136.28842545319108</c:v>
                </c:pt>
                <c:pt idx="9">
                  <c:v>135.46581235799903</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04-079A-4B44-914E-628C0BAF47EC}"/>
            </c:ext>
          </c:extLst>
        </c:ser>
        <c:ser>
          <c:idx val="4"/>
          <c:order val="4"/>
          <c:tx>
            <c:strRef>
              <c:f>'4.1_alg'!$B$9</c:f>
              <c:strCache>
                <c:ptCount val="1"/>
                <c:pt idx="0">
                  <c:v>EL 28 (2013-2020)</c:v>
                </c:pt>
              </c:strCache>
            </c:strRef>
          </c:tx>
          <c:spPr>
            <a:ln w="25400" cap="rnd">
              <a:noFill/>
              <a:round/>
            </a:ln>
            <a:effectLst/>
          </c:spPr>
          <c:marker>
            <c:symbol val="circle"/>
            <c:size val="5"/>
            <c:spPr>
              <a:solidFill>
                <a:schemeClr val="accent5"/>
              </a:solidFill>
              <a:ln w="9525">
                <a:solidFill>
                  <a:schemeClr val="accent5"/>
                </a:solidFill>
              </a:ln>
              <a:effectLst/>
            </c:spPr>
          </c:marker>
          <c:xVal>
            <c:numRef>
              <c:f>'4.1_alg'!$D$9:$M$9</c:f>
              <c:numCache>
                <c:formatCode>General</c:formatCode>
                <c:ptCount val="10"/>
                <c:pt idx="0">
                  <c:v>1.92</c:v>
                </c:pt>
                <c:pt idx="1">
                  <c:v>1.96</c:v>
                </c:pt>
                <c:pt idx="2">
                  <c:v>2</c:v>
                </c:pt>
                <c:pt idx="3">
                  <c:v>2.02</c:v>
                </c:pt>
                <c:pt idx="4">
                  <c:v>2.0299999999999998</c:v>
                </c:pt>
                <c:pt idx="5">
                  <c:v>2.04</c:v>
                </c:pt>
                <c:pt idx="6">
                  <c:v>2.04</c:v>
                </c:pt>
                <c:pt idx="7">
                  <c:v>2.08</c:v>
                </c:pt>
                <c:pt idx="8">
                  <c:v>2.11</c:v>
                </c:pt>
                <c:pt idx="9">
                  <c:v>2.14</c:v>
                </c:pt>
              </c:numCache>
            </c:numRef>
          </c:xVal>
          <c:yVal>
            <c:numRef>
              <c:f>'4.1_alg'!$N$9:$W$9</c:f>
              <c:numCache>
                <c:formatCode>0</c:formatCode>
                <c:ptCount val="10"/>
                <c:pt idx="0">
                  <c:v>100</c:v>
                </c:pt>
                <c:pt idx="1">
                  <c:v>100</c:v>
                </c:pt>
                <c:pt idx="2">
                  <c:v>100</c:v>
                </c:pt>
                <c:pt idx="3">
                  <c:v>100</c:v>
                </c:pt>
                <c:pt idx="4">
                  <c:v>100</c:v>
                </c:pt>
                <c:pt idx="5">
                  <c:v>100</c:v>
                </c:pt>
                <c:pt idx="6">
                  <c:v>100</c:v>
                </c:pt>
                <c:pt idx="7">
                  <c:v>100</c:v>
                </c:pt>
                <c:pt idx="8">
                  <c:v>100</c:v>
                </c:pt>
                <c:pt idx="9">
                  <c:v>100</c:v>
                </c:pt>
              </c:numCache>
            </c:numRef>
          </c:yVal>
          <c:smooth val="0"/>
          <c:extLst>
            <c:ext xmlns:c16="http://schemas.microsoft.com/office/drawing/2014/chart" uri="{C3380CC4-5D6E-409C-BE32-E72D297353CC}">
              <c16:uniqueId val="{00000005-079A-4B44-914E-628C0BAF47EC}"/>
            </c:ext>
          </c:extLst>
        </c:ser>
        <c:dLbls>
          <c:showLegendKey val="0"/>
          <c:showVal val="0"/>
          <c:showCatName val="0"/>
          <c:showSerName val="0"/>
          <c:showPercent val="0"/>
          <c:showBubbleSize val="0"/>
        </c:dLbls>
        <c:axId val="720683024"/>
        <c:axId val="819889072"/>
      </c:scatterChart>
      <c:valAx>
        <c:axId val="7206830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TA kulutused SKP-st (%)</a:t>
                </a:r>
              </a:p>
            </c:rich>
          </c:tx>
          <c:layout>
            <c:manualLayout>
              <c:xMode val="edge"/>
              <c:yMode val="edge"/>
              <c:x val="0.46201222371544981"/>
              <c:y val="0.9052686548896413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19889072"/>
        <c:crosses val="autoZero"/>
        <c:crossBetween val="midCat"/>
      </c:valAx>
      <c:valAx>
        <c:axId val="819889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SKP elaniku kohta (EL</a:t>
                </a:r>
                <a:r>
                  <a:rPr lang="et-EE" baseline="0">
                    <a:solidFill>
                      <a:sysClr val="windowText" lastClr="000000"/>
                    </a:solidFill>
                  </a:rPr>
                  <a:t> 28=100)</a:t>
                </a:r>
                <a:endParaRPr lang="et-EE">
                  <a:solidFill>
                    <a:sysClr val="windowText" lastClr="000000"/>
                  </a:solidFill>
                </a:endParaRPr>
              </a:p>
            </c:rich>
          </c:tx>
          <c:layout>
            <c:manualLayout>
              <c:xMode val="edge"/>
              <c:yMode val="edge"/>
              <c:x val="5.5751062054871611E-2"/>
              <c:y val="0.252581018046319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206830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52138526151762E-2"/>
          <c:y val="2.4292660629566278E-2"/>
          <c:w val="0.85606271318658267"/>
          <c:h val="0.8739579996793444"/>
        </c:manualLayout>
      </c:layout>
      <c:barChart>
        <c:barDir val="bar"/>
        <c:grouping val="clustered"/>
        <c:varyColors val="0"/>
        <c:ser>
          <c:idx val="0"/>
          <c:order val="0"/>
          <c:tx>
            <c:strRef>
              <c:f>'4.1_alg'!$N$8</c:f>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'4.1_alg'!$N$9:$N$13</c15:sqref>
                  </c15:fullRef>
                </c:ext>
              </c:extLst>
              <c:f>'4.1_alg'!$N$10:$N$13</c:f>
              <c:numCache>
                <c:formatCode>0</c:formatCode>
                <c:ptCount val="4"/>
                <c:pt idx="0">
                  <c:v>33.005281635901994</c:v>
                </c:pt>
                <c:pt idx="1">
                  <c:v>34.938885759730923</c:v>
                </c:pt>
                <c:pt idx="2">
                  <c:v>43.653062917970296</c:v>
                </c:pt>
                <c:pt idx="3">
                  <c:v>137.67288160489534</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0-63EA-47BD-AB0B-152465A28DDF}"/>
            </c:ext>
          </c:extLst>
        </c:ser>
        <c:ser>
          <c:idx val="1"/>
          <c:order val="1"/>
          <c:tx>
            <c:strRef>
              <c:f>'4.1_alg'!$O$8</c:f>
              <c:strCache>
                <c:ptCount val="1"/>
                <c:pt idx="0">
                  <c:v>2011</c:v>
                </c:pt>
              </c:strCache>
            </c:strRef>
          </c:tx>
          <c:spPr>
            <a:solidFill>
              <a:schemeClr val="accent1">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'4.1_alg'!$O$9:$O$13</c15:sqref>
                  </c15:fullRef>
                </c:ext>
              </c:extLst>
              <c:f>'4.1_alg'!$O$10:$O$13</c:f>
              <c:numCache>
                <c:formatCode>0</c:formatCode>
                <c:ptCount val="4"/>
                <c:pt idx="0">
                  <c:v>37.205689489040829</c:v>
                </c:pt>
                <c:pt idx="1">
                  <c:v>38.98871265806428</c:v>
                </c:pt>
                <c:pt idx="2">
                  <c:v>48.100216382743568</c:v>
                </c:pt>
                <c:pt idx="3">
                  <c:v>139.98586893705976</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1-63EA-47BD-AB0B-152465A28DDF}"/>
            </c:ext>
          </c:extLst>
        </c:ser>
        <c:ser>
          <c:idx val="2"/>
          <c:order val="2"/>
          <c:tx>
            <c:strRef>
              <c:f>'4.1_alg'!$P$8</c:f>
              <c:strCache>
                <c:ptCount val="1"/>
                <c:pt idx="0">
                  <c:v>2012</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'4.1_alg'!$P$9:$P$13</c15:sqref>
                  </c15:fullRef>
                </c:ext>
              </c:extLst>
              <c:f>'4.1_alg'!$P$10:$P$13</c:f>
              <c:numCache>
                <c:formatCode>0</c:formatCode>
                <c:ptCount val="4"/>
                <c:pt idx="0">
                  <c:v>40.57173477748924</c:v>
                </c:pt>
                <c:pt idx="1">
                  <c:v>41.532083445634264</c:v>
                </c:pt>
                <c:pt idx="2">
                  <c:v>50.858051390603997</c:v>
                </c:pt>
                <c:pt idx="3">
                  <c:v>138.97382631727277</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2-63EA-47BD-AB0B-152465A28DDF}"/>
            </c:ext>
          </c:extLst>
        </c:ser>
        <c:ser>
          <c:idx val="3"/>
          <c:order val="3"/>
          <c:tx>
            <c:strRef>
              <c:f>'4.1_alg'!$Q$8</c:f>
              <c:strCache>
                <c:ptCount val="1"/>
                <c:pt idx="0">
                  <c:v>2013</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'4.1_alg'!$Q$9:$Q$13</c15:sqref>
                  </c15:fullRef>
                </c:ext>
              </c:extLst>
              <c:f>'4.1_alg'!$Q$10:$Q$13</c:f>
              <c:numCache>
                <c:formatCode>0</c:formatCode>
                <c:ptCount val="4"/>
                <c:pt idx="0">
                  <c:v>42.109608470654038</c:v>
                </c:pt>
                <c:pt idx="1">
                  <c:v>43.750810605431376</c:v>
                </c:pt>
                <c:pt idx="2">
                  <c:v>53.499327838456843</c:v>
                </c:pt>
                <c:pt idx="3">
                  <c:v>139.71479537246566</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3-63EA-47BD-AB0B-152465A28DDF}"/>
            </c:ext>
          </c:extLst>
        </c:ser>
        <c:ser>
          <c:idx val="4"/>
          <c:order val="4"/>
          <c:tx>
            <c:strRef>
              <c:f>'4.1_alg'!$R$8</c:f>
              <c:strCache>
                <c:ptCount val="1"/>
                <c:pt idx="0">
                  <c:v>2014</c:v>
                </c:pt>
              </c:strCache>
            </c:strRef>
          </c:tx>
          <c:spPr>
            <a:solidFill>
              <a:schemeClr val="bg2">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'4.1_alg'!$R$9:$R$13</c15:sqref>
                  </c15:fullRef>
                </c:ext>
              </c:extLst>
              <c:f>'4.1_alg'!$R$10:$R$13</c:f>
              <c:numCache>
                <c:formatCode>0</c:formatCode>
                <c:ptCount val="4"/>
                <c:pt idx="0">
                  <c:v>42.465234850421716</c:v>
                </c:pt>
                <c:pt idx="1">
                  <c:v>44.731523250329971</c:v>
                </c:pt>
                <c:pt idx="2">
                  <c:v>55.200049871543577</c:v>
                </c:pt>
                <c:pt idx="3">
                  <c:v>136.60637335515011</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4-63EA-47BD-AB0B-152465A28DDF}"/>
            </c:ext>
          </c:extLst>
        </c:ser>
        <c:ser>
          <c:idx val="5"/>
          <c:order val="5"/>
          <c:tx>
            <c:strRef>
              <c:f>'4.1_alg'!$S$8</c:f>
              <c:strCache>
                <c:ptCount val="1"/>
                <c:pt idx="0">
                  <c:v>2015</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'4.1_alg'!$S$9:$S$13</c15:sqref>
                  </c15:fullRef>
                </c:ext>
              </c:extLst>
              <c:f>'4.1_alg'!$S$10:$S$13</c:f>
              <c:numCache>
                <c:formatCode>0</c:formatCode>
                <c:ptCount val="4"/>
                <c:pt idx="0">
                  <c:v>42.329465018405507</c:v>
                </c:pt>
                <c:pt idx="1">
                  <c:v>43.759145652584323</c:v>
                </c:pt>
                <c:pt idx="2">
                  <c:v>54.101267858053859</c:v>
                </c:pt>
                <c:pt idx="3">
                  <c:v>132.23500047312595</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5-63EA-47BD-AB0B-152465A28DDF}"/>
            </c:ext>
          </c:extLst>
        </c:ser>
        <c:ser>
          <c:idx val="6"/>
          <c:order val="6"/>
          <c:tx>
            <c:strRef>
              <c:f>'4.1_alg'!$T$8</c:f>
              <c:strCache>
                <c:ptCount val="1"/>
                <c:pt idx="0">
                  <c:v>2016</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'4.1_alg'!$T$9:$T$13</c15:sqref>
                  </c15:fullRef>
                </c:ext>
              </c:extLst>
              <c:f>'4.1_alg'!$T$10:$T$13</c:f>
              <c:numCache>
                <c:formatCode>0</c:formatCode>
                <c:ptCount val="4"/>
                <c:pt idx="0">
                  <c:v>43.851346308607766</c:v>
                </c:pt>
                <c:pt idx="1">
                  <c:v>45.837456475278586</c:v>
                </c:pt>
                <c:pt idx="2">
                  <c:v>56.740832612501094</c:v>
                </c:pt>
                <c:pt idx="3">
                  <c:v>134.95862355216451</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6-63EA-47BD-AB0B-152465A28DDF}"/>
            </c:ext>
          </c:extLst>
        </c:ser>
        <c:ser>
          <c:idx val="7"/>
          <c:order val="7"/>
          <c:tx>
            <c:strRef>
              <c:f>'4.1_alg'!$U$8</c:f>
              <c:strCache>
                <c:ptCount val="1"/>
                <c:pt idx="0">
                  <c:v>2017</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'4.1_alg'!$U$9:$U$13</c15:sqref>
                  </c15:fullRef>
                </c:ext>
              </c:extLst>
              <c:f>'4.1_alg'!$U$10:$U$13</c:f>
              <c:numCache>
                <c:formatCode>0</c:formatCode>
                <c:ptCount val="4"/>
                <c:pt idx="0">
                  <c:v>45.823160434990569</c:v>
                </c:pt>
                <c:pt idx="1">
                  <c:v>49.199441602715439</c:v>
                </c:pt>
                <c:pt idx="2">
                  <c:v>60.101000655085521</c:v>
                </c:pt>
                <c:pt idx="3">
                  <c:v>136.28625883438863</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7-63EA-47BD-AB0B-152465A28DDF}"/>
            </c:ext>
          </c:extLst>
        </c:ser>
        <c:ser>
          <c:idx val="8"/>
          <c:order val="8"/>
          <c:tx>
            <c:strRef>
              <c:f>'4.1_alg'!$V$8</c:f>
              <c:strCache>
                <c:ptCount val="1"/>
                <c:pt idx="0">
                  <c:v>2018</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'4.1_alg'!$V$9:$V$13</c15:sqref>
                  </c15:fullRef>
                </c:ext>
              </c:extLst>
              <c:f>'4.1_alg'!$V$10:$V$13</c:f>
              <c:numCache>
                <c:formatCode>0</c:formatCode>
                <c:ptCount val="4"/>
                <c:pt idx="0">
                  <c:v>48.438553427064932</c:v>
                </c:pt>
                <c:pt idx="1">
                  <c:v>52.071001919147456</c:v>
                </c:pt>
                <c:pt idx="2">
                  <c:v>63.218928681550636</c:v>
                </c:pt>
                <c:pt idx="3">
                  <c:v>136.28842545319108</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8-63EA-47BD-AB0B-152465A28DDF}"/>
            </c:ext>
          </c:extLst>
        </c:ser>
        <c:ser>
          <c:idx val="9"/>
          <c:order val="9"/>
          <c:tx>
            <c:strRef>
              <c:f>'4.1_alg'!$W$8</c:f>
              <c:strCache>
                <c:ptCount val="1"/>
                <c:pt idx="0">
                  <c:v>2019</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'4.1_alg'!$W$9:$W$13</c15:sqref>
                  </c15:fullRef>
                </c:ext>
              </c:extLst>
              <c:f>'4.1_alg'!$W$10:$W$13</c:f>
              <c:numCache>
                <c:formatCode>0</c:formatCode>
                <c:ptCount val="4"/>
                <c:pt idx="0">
                  <c:v>49.294653068362329</c:v>
                </c:pt>
                <c:pt idx="1">
                  <c:v>54.345438290502479</c:v>
                </c:pt>
                <c:pt idx="2">
                  <c:v>66.018065493248471</c:v>
                </c:pt>
                <c:pt idx="3">
                  <c:v>135.46581235799903</c:v>
                </c:pt>
              </c:numCache>
            </c:numRef>
          </c:val>
          <c:extLst>
            <c:ext xmlns:c15="http://schemas.microsoft.com/office/drawing/2012/chart" uri="{02D57815-91ED-43cb-92C2-25804820EDAC}">
              <c15:filteredCategoryTitle>
                <c15:cat>
                  <c:multiLvlStrRef>
                    <c:extLst>
                      <c:ext uri="{02D57815-91ED-43cb-92C2-25804820EDAC}">
                        <c15:formulaRef>
                          <c15:sqref>'4.1'!#REF!</c15:sqref>
                        </c15:formulaRef>
                      </c:ext>
                    </c:extLst>
                  </c:multiLvlStrRef>
                </c15:cat>
              </c15:filteredCategoryTitle>
            </c:ext>
            <c:ext xmlns:c16="http://schemas.microsoft.com/office/drawing/2014/chart" uri="{C3380CC4-5D6E-409C-BE32-E72D297353CC}">
              <c16:uniqueId val="{00000009-63EA-47BD-AB0B-152465A28DDF}"/>
            </c:ext>
          </c:extLst>
        </c:ser>
        <c:dLbls>
          <c:showLegendKey val="0"/>
          <c:showVal val="0"/>
          <c:showCatName val="0"/>
          <c:showSerName val="0"/>
          <c:showPercent val="0"/>
          <c:showBubbleSize val="0"/>
        </c:dLbls>
        <c:gapWidth val="182"/>
        <c:axId val="725138128"/>
        <c:axId val="526119824"/>
      </c:barChart>
      <c:catAx>
        <c:axId val="72513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26119824"/>
        <c:crosses val="autoZero"/>
        <c:auto val="1"/>
        <c:lblAlgn val="ctr"/>
        <c:lblOffset val="100"/>
        <c:noMultiLvlLbl val="0"/>
      </c:catAx>
      <c:valAx>
        <c:axId val="526119824"/>
        <c:scaling>
          <c:orientation val="minMax"/>
          <c:max val="14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2513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2826722131433"/>
          <c:y val="3.6990309170004676E-2"/>
          <c:w val="0.81953072065368771"/>
          <c:h val="0.80794838850588602"/>
        </c:manualLayout>
      </c:layout>
      <c:scatterChart>
        <c:scatterStyle val="lineMarker"/>
        <c:varyColors val="0"/>
        <c:ser>
          <c:idx val="0"/>
          <c:order val="0"/>
          <c:tx>
            <c:strRef>
              <c:f>'4.1_alg'!$B$10</c:f>
              <c:strCache>
                <c:ptCount val="1"/>
                <c:pt idx="0">
                  <c:v>Läti</c:v>
                </c:pt>
              </c:strCache>
            </c:strRef>
          </c:tx>
          <c:spPr>
            <a:ln w="25400" cap="rnd">
              <a:noFill/>
              <a:round/>
            </a:ln>
            <a:effectLst/>
          </c:spPr>
          <c:marker>
            <c:symbol val="circle"/>
            <c:size val="5"/>
            <c:spPr>
              <a:solidFill>
                <a:schemeClr val="bg2">
                  <a:lumMod val="25000"/>
                </a:schemeClr>
              </a:solidFill>
              <a:ln w="15875">
                <a:solidFill>
                  <a:schemeClr val="bg2">
                    <a:lumMod val="25000"/>
                  </a:schemeClr>
                </a:solidFill>
              </a:ln>
              <a:effectLst/>
            </c:spPr>
          </c:marker>
          <c:dLbls>
            <c:dLbl>
              <c:idx val="0"/>
              <c:layout>
                <c:manualLayout>
                  <c:x val="-5.1612909468523253E-2"/>
                  <c:y val="-1.9050131686907095E-2"/>
                </c:manualLayout>
              </c:layout>
              <c:tx>
                <c:rich>
                  <a:bodyPr/>
                  <a:lstStyle/>
                  <a:p>
                    <a:fld id="{36B10270-CA6E-4572-B1F0-513A81453CF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A9A-4AD6-A0B3-B2B3C3919E0C}"/>
                </c:ext>
              </c:extLst>
            </c:dLbl>
            <c:dLbl>
              <c:idx val="1"/>
              <c:tx>
                <c:rich>
                  <a:bodyPr/>
                  <a:lstStyle/>
                  <a:p>
                    <a:fld id="{81756F99-9227-48CD-98EF-B13E389F3690}"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A9A-4AD6-A0B3-B2B3C3919E0C}"/>
                </c:ext>
              </c:extLst>
            </c:dLbl>
            <c:dLbl>
              <c:idx val="2"/>
              <c:layout>
                <c:manualLayout>
                  <c:x val="-2.4577575937392011E-3"/>
                  <c:y val="-6.2756404154152385E-4"/>
                </c:manualLayout>
              </c:layout>
              <c:tx>
                <c:rich>
                  <a:bodyPr/>
                  <a:lstStyle/>
                  <a:p>
                    <a:fld id="{4FCBEDAC-F3AB-4E26-A5FE-FBA8CF385122}"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9A-4AD6-A0B3-B2B3C3919E0C}"/>
                </c:ext>
              </c:extLst>
            </c:dLbl>
            <c:dLbl>
              <c:idx val="3"/>
              <c:layout>
                <c:manualLayout>
                  <c:x val="-3.6857043959847721E-2"/>
                  <c:y val="-5.5585835444983328E-2"/>
                </c:manualLayout>
              </c:layout>
              <c:tx>
                <c:rich>
                  <a:bodyPr/>
                  <a:lstStyle/>
                  <a:p>
                    <a:fld id="{1D5CFA87-4257-445F-A5C3-C87D902A454B}"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A9A-4AD6-A0B3-B2B3C3919E0C}"/>
                </c:ext>
              </c:extLst>
            </c:dLbl>
            <c:dLbl>
              <c:idx val="4"/>
              <c:layout>
                <c:manualLayout>
                  <c:x val="-2.4395984769816571E-2"/>
                  <c:y val="4.6541778503700899E-2"/>
                </c:manualLayout>
              </c:layout>
              <c:tx>
                <c:rich>
                  <a:bodyPr/>
                  <a:lstStyle/>
                  <a:p>
                    <a:fld id="{3A9317CA-2B3C-48E0-91E3-97B2DC6D21E1}"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A9A-4AD6-A0B3-B2B3C3919E0C}"/>
                </c:ext>
              </c:extLst>
            </c:dLbl>
            <c:dLbl>
              <c:idx val="5"/>
              <c:layout>
                <c:manualLayout>
                  <c:x val="-3.627552786431342E-3"/>
                  <c:y val="-8.7358870895685087E-2"/>
                </c:manualLayout>
              </c:layout>
              <c:tx>
                <c:rich>
                  <a:bodyPr/>
                  <a:lstStyle/>
                  <a:p>
                    <a:fld id="{0B36597B-BF6E-4ACA-BFDF-884F7CBA58A5}"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A9A-4AD6-A0B3-B2B3C3919E0C}"/>
                </c:ext>
              </c:extLst>
            </c:dLbl>
            <c:dLbl>
              <c:idx val="6"/>
              <c:layout>
                <c:manualLayout>
                  <c:x val="-5.3471789546555924E-2"/>
                  <c:y val="-6.9202850638141231E-2"/>
                </c:manualLayout>
              </c:layout>
              <c:tx>
                <c:rich>
                  <a:bodyPr/>
                  <a:lstStyle/>
                  <a:p>
                    <a:fld id="{9D548405-B5A7-4502-9E45-8FE7A92604D9}"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A9A-4AD6-A0B3-B2B3C3919E0C}"/>
                </c:ext>
              </c:extLst>
            </c:dLbl>
            <c:dLbl>
              <c:idx val="7"/>
              <c:layout>
                <c:manualLayout>
                  <c:x val="-5.9901390830819044E-2"/>
                  <c:y val="9.9990350146713508E-3"/>
                </c:manualLayout>
              </c:layout>
              <c:tx>
                <c:rich>
                  <a:bodyPr/>
                  <a:lstStyle/>
                  <a:p>
                    <a:fld id="{C5B4F191-1D25-4A62-B8D0-648707B28145}"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A9A-4AD6-A0B3-B2B3C3919E0C}"/>
                </c:ext>
              </c:extLst>
            </c:dLbl>
            <c:dLbl>
              <c:idx val="8"/>
              <c:layout>
                <c:manualLayout>
                  <c:x val="-5.0702665282104563E-2"/>
                  <c:y val="-1.2465287333316737E-2"/>
                </c:manualLayout>
              </c:layout>
              <c:tx>
                <c:rich>
                  <a:bodyPr/>
                  <a:lstStyle/>
                  <a:p>
                    <a:fld id="{28993E68-E069-4335-8349-9810F42E626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A9A-4AD6-A0B3-B2B3C3919E0C}"/>
                </c:ext>
              </c:extLst>
            </c:dLbl>
            <c:dLbl>
              <c:idx val="9"/>
              <c:layout>
                <c:manualLayout>
                  <c:x val="-2.9469478308980824E-2"/>
                  <c:y val="-7.4881253194280142E-2"/>
                </c:manualLayout>
              </c:layout>
              <c:tx>
                <c:rich>
                  <a:bodyPr/>
                  <a:lstStyle/>
                  <a:p>
                    <a:fld id="{77F33D5E-FAA2-4E3C-BF39-B6824923DB89}"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A9A-4AD6-A0B3-B2B3C3919E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'4.1_alg'!$D$10:$M$10</c:f>
              <c:numCache>
                <c:formatCode>General</c:formatCode>
                <c:ptCount val="10"/>
                <c:pt idx="0">
                  <c:v>0.61</c:v>
                </c:pt>
                <c:pt idx="1">
                  <c:v>0.69</c:v>
                </c:pt>
                <c:pt idx="2">
                  <c:v>0.66</c:v>
                </c:pt>
                <c:pt idx="3">
                  <c:v>0.61</c:v>
                </c:pt>
                <c:pt idx="4">
                  <c:v>0.69</c:v>
                </c:pt>
                <c:pt idx="5">
                  <c:v>0.62</c:v>
                </c:pt>
                <c:pt idx="6">
                  <c:v>0.44</c:v>
                </c:pt>
                <c:pt idx="7">
                  <c:v>0.51</c:v>
                </c:pt>
                <c:pt idx="8">
                  <c:v>0.64</c:v>
                </c:pt>
                <c:pt idx="9">
                  <c:v>0.64</c:v>
                </c:pt>
              </c:numCache>
            </c:numRef>
          </c:xVal>
          <c:yVal>
            <c:numRef>
              <c:f>'4.1_alg'!$N$10:$W$10</c:f>
              <c:numCache>
                <c:formatCode>0</c:formatCode>
                <c:ptCount val="10"/>
                <c:pt idx="0">
                  <c:v>33.005281635901994</c:v>
                </c:pt>
                <c:pt idx="1">
                  <c:v>37.205689489040829</c:v>
                </c:pt>
                <c:pt idx="2">
                  <c:v>40.57173477748924</c:v>
                </c:pt>
                <c:pt idx="3">
                  <c:v>42.109608470654038</c:v>
                </c:pt>
                <c:pt idx="4">
                  <c:v>42.465234850421716</c:v>
                </c:pt>
                <c:pt idx="5">
                  <c:v>42.329465018405507</c:v>
                </c:pt>
                <c:pt idx="6">
                  <c:v>43.851346308607766</c:v>
                </c:pt>
                <c:pt idx="7">
                  <c:v>45.823160434990569</c:v>
                </c:pt>
                <c:pt idx="8">
                  <c:v>48.438553427064932</c:v>
                </c:pt>
                <c:pt idx="9">
                  <c:v>49.294653068362329</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0A-0A9A-4AD6-A0B3-B2B3C3919E0C}"/>
            </c:ext>
          </c:extLst>
        </c:ser>
        <c:ser>
          <c:idx val="1"/>
          <c:order val="1"/>
          <c:tx>
            <c:strRef>
              <c:f>'4.1_alg'!$B$11</c:f>
              <c:strCache>
                <c:ptCount val="1"/>
                <c:pt idx="0">
                  <c:v>Leedu</c:v>
                </c:pt>
              </c:strCache>
            </c:strRef>
          </c:tx>
          <c:spPr>
            <a:ln w="25400" cap="rnd">
              <a:noFill/>
              <a:round/>
            </a:ln>
            <a:effectLst/>
          </c:spPr>
          <c:marker>
            <c:symbol val="circle"/>
            <c:size val="5"/>
            <c:spPr>
              <a:solidFill>
                <a:schemeClr val="bg2">
                  <a:lumMod val="75000"/>
                </a:schemeClr>
              </a:solidFill>
              <a:ln w="15875">
                <a:solidFill>
                  <a:schemeClr val="bg2">
                    <a:lumMod val="75000"/>
                  </a:schemeClr>
                </a:solidFill>
              </a:ln>
              <a:effectLst/>
            </c:spPr>
          </c:marker>
          <c:dLbls>
            <c:dLbl>
              <c:idx val="0"/>
              <c:layout>
                <c:manualLayout>
                  <c:x val="1.7999307718933835E-2"/>
                  <c:y val="4.3120548111666504E-2"/>
                </c:manualLayout>
              </c:layout>
              <c:tx>
                <c:rich>
                  <a:bodyPr/>
                  <a:lstStyle/>
                  <a:p>
                    <a:fld id="{E0D034F6-D72E-43B7-9656-569C670FF7D1}"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A9A-4AD6-A0B3-B2B3C3919E0C}"/>
                </c:ext>
              </c:extLst>
            </c:dLbl>
            <c:dLbl>
              <c:idx val="1"/>
              <c:tx>
                <c:rich>
                  <a:bodyPr/>
                  <a:lstStyle/>
                  <a:p>
                    <a:fld id="{1F8B121E-EE3E-4B69-B2F4-514A408346AC}"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9A-4AD6-A0B3-B2B3C3919E0C}"/>
                </c:ext>
              </c:extLst>
            </c:dLbl>
            <c:dLbl>
              <c:idx val="2"/>
              <c:layout>
                <c:manualLayout>
                  <c:x val="-1.9493936583806451E-2"/>
                  <c:y val="4.5153060530646189E-2"/>
                </c:manualLayout>
              </c:layout>
              <c:tx>
                <c:rich>
                  <a:bodyPr/>
                  <a:lstStyle/>
                  <a:p>
                    <a:fld id="{6E3BFFED-C0DB-4C40-B785-603F4AF33561}"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A9A-4AD6-A0B3-B2B3C3919E0C}"/>
                </c:ext>
              </c:extLst>
            </c:dLbl>
            <c:dLbl>
              <c:idx val="3"/>
              <c:layout>
                <c:manualLayout>
                  <c:x val="5.5382485289026838E-3"/>
                  <c:y val="3.4042537982894659E-2"/>
                </c:manualLayout>
              </c:layout>
              <c:tx>
                <c:rich>
                  <a:bodyPr/>
                  <a:lstStyle/>
                  <a:p>
                    <a:fld id="{0026C9DE-46C1-4C57-ACE9-8574484BDAA3}"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A9A-4AD6-A0B3-B2B3C3919E0C}"/>
                </c:ext>
              </c:extLst>
            </c:dLbl>
            <c:dLbl>
              <c:idx val="4"/>
              <c:tx>
                <c:rich>
                  <a:bodyPr/>
                  <a:lstStyle/>
                  <a:p>
                    <a:fld id="{99F652D0-B99F-428C-8C9D-F60632CE85C3}"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A9A-4AD6-A0B3-B2B3C3919E0C}"/>
                </c:ext>
              </c:extLst>
            </c:dLbl>
            <c:dLbl>
              <c:idx val="5"/>
              <c:tx>
                <c:rich>
                  <a:bodyPr/>
                  <a:lstStyle/>
                  <a:p>
                    <a:fld id="{CEC32ADF-6943-484F-AB4F-FB689A532B2A}"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A9A-4AD6-A0B3-B2B3C3919E0C}"/>
                </c:ext>
              </c:extLst>
            </c:dLbl>
            <c:dLbl>
              <c:idx val="6"/>
              <c:layout>
                <c:manualLayout>
                  <c:x val="4.7508986478583648E-2"/>
                  <c:y val="-2.0458841608529503E-2"/>
                </c:manualLayout>
              </c:layout>
              <c:tx>
                <c:rich>
                  <a:bodyPr/>
                  <a:lstStyle/>
                  <a:p>
                    <a:fld id="{A6E56488-D781-4CBF-B1FA-FCD2467D2CB9}"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A9A-4AD6-A0B3-B2B3C3919E0C}"/>
                </c:ext>
              </c:extLst>
            </c:dLbl>
            <c:dLbl>
              <c:idx val="7"/>
              <c:tx>
                <c:rich>
                  <a:bodyPr/>
                  <a:lstStyle/>
                  <a:p>
                    <a:fld id="{344123CD-56BE-4CDD-9466-21D3FCDC5810}"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A9A-4AD6-A0B3-B2B3C3919E0C}"/>
                </c:ext>
              </c:extLst>
            </c:dLbl>
            <c:dLbl>
              <c:idx val="8"/>
              <c:layout>
                <c:manualLayout>
                  <c:x val="1.5360984960869444E-3"/>
                  <c:y val="-2.9936672423719057E-2"/>
                </c:manualLayout>
              </c:layout>
              <c:tx>
                <c:rich>
                  <a:bodyPr/>
                  <a:lstStyle/>
                  <a:p>
                    <a:fld id="{C06D6668-9526-4D0E-8F51-D0B115D79AA6}"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A9A-4AD6-A0B3-B2B3C3919E0C}"/>
                </c:ext>
              </c:extLst>
            </c:dLbl>
            <c:dLbl>
              <c:idx val="9"/>
              <c:layout>
                <c:manualLayout>
                  <c:x val="-4.6082954882610022E-2"/>
                  <c:y val="-6.9084628670120895E-3"/>
                </c:manualLayout>
              </c:layout>
              <c:tx>
                <c:rich>
                  <a:bodyPr/>
                  <a:lstStyle/>
                  <a:p>
                    <a:fld id="{75681730-E4F4-469E-A46B-1772667DCCE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A9A-4AD6-A0B3-B2B3C3919E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'4.1_alg'!$D$11:$M$11</c:f>
              <c:numCache>
                <c:formatCode>General</c:formatCode>
                <c:ptCount val="10"/>
                <c:pt idx="0">
                  <c:v>0.78</c:v>
                </c:pt>
                <c:pt idx="1">
                  <c:v>0.9</c:v>
                </c:pt>
                <c:pt idx="2">
                  <c:v>0.89</c:v>
                </c:pt>
                <c:pt idx="3">
                  <c:v>0.95</c:v>
                </c:pt>
                <c:pt idx="4">
                  <c:v>1.03</c:v>
                </c:pt>
                <c:pt idx="5">
                  <c:v>1.04</c:v>
                </c:pt>
                <c:pt idx="6">
                  <c:v>0.84</c:v>
                </c:pt>
                <c:pt idx="7">
                  <c:v>0.9</c:v>
                </c:pt>
                <c:pt idx="8">
                  <c:v>0.94</c:v>
                </c:pt>
                <c:pt idx="9">
                  <c:v>1</c:v>
                </c:pt>
              </c:numCache>
            </c:numRef>
          </c:xVal>
          <c:yVal>
            <c:numRef>
              <c:f>'4.1_alg'!$N$11:$W$11</c:f>
              <c:numCache>
                <c:formatCode>0</c:formatCode>
                <c:ptCount val="10"/>
                <c:pt idx="0">
                  <c:v>34.938885759730923</c:v>
                </c:pt>
                <c:pt idx="1">
                  <c:v>38.98871265806428</c:v>
                </c:pt>
                <c:pt idx="2">
                  <c:v>41.532083445634264</c:v>
                </c:pt>
                <c:pt idx="3">
                  <c:v>43.750810605431376</c:v>
                </c:pt>
                <c:pt idx="4">
                  <c:v>44.731523250329971</c:v>
                </c:pt>
                <c:pt idx="5">
                  <c:v>43.759145652584323</c:v>
                </c:pt>
                <c:pt idx="6">
                  <c:v>45.837456475278586</c:v>
                </c:pt>
                <c:pt idx="7">
                  <c:v>49.199441602715439</c:v>
                </c:pt>
                <c:pt idx="8">
                  <c:v>52.071001919147456</c:v>
                </c:pt>
                <c:pt idx="9">
                  <c:v>54.345438290502479</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15-0A9A-4AD6-A0B3-B2B3C3919E0C}"/>
            </c:ext>
          </c:extLst>
        </c:ser>
        <c:ser>
          <c:idx val="2"/>
          <c:order val="2"/>
          <c:tx>
            <c:strRef>
              <c:f>'4.1_alg'!$B$12</c:f>
              <c:strCache>
                <c:ptCount val="1"/>
                <c:pt idx="0">
                  <c:v>Eesti</c:v>
                </c:pt>
              </c:strCache>
            </c:strRef>
          </c:tx>
          <c:spPr>
            <a:ln w="25400" cap="rnd">
              <a:noFill/>
              <a:round/>
            </a:ln>
            <a:effectLst/>
          </c:spPr>
          <c:marker>
            <c:symbol val="circle"/>
            <c:size val="5"/>
            <c:spPr>
              <a:solidFill>
                <a:schemeClr val="accent1">
                  <a:lumMod val="90000"/>
                </a:schemeClr>
              </a:solidFill>
              <a:ln w="15875">
                <a:solidFill>
                  <a:schemeClr val="accent1">
                    <a:lumMod val="90000"/>
                  </a:schemeClr>
                </a:solidFill>
              </a:ln>
              <a:effectLst/>
            </c:spPr>
          </c:marker>
          <c:dLbls>
            <c:dLbl>
              <c:idx val="0"/>
              <c:tx>
                <c:rich>
                  <a:bodyPr/>
                  <a:lstStyle/>
                  <a:p>
                    <a:fld id="{259561D3-5211-4EA9-9C84-BD2BEBD6D6B0}" type="CELLRANGE">
                      <a:rPr lang="en-US"/>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A9A-4AD6-A0B3-B2B3C3919E0C}"/>
                </c:ext>
              </c:extLst>
            </c:dLbl>
            <c:dLbl>
              <c:idx val="1"/>
              <c:tx>
                <c:rich>
                  <a:bodyPr/>
                  <a:lstStyle/>
                  <a:p>
                    <a:fld id="{DF074221-A680-4E38-8B5F-7AAF830638CF}"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A9A-4AD6-A0B3-B2B3C3919E0C}"/>
                </c:ext>
              </c:extLst>
            </c:dLbl>
            <c:dLbl>
              <c:idx val="2"/>
              <c:tx>
                <c:rich>
                  <a:bodyPr/>
                  <a:lstStyle/>
                  <a:p>
                    <a:fld id="{C46B3B40-F0AA-41AA-BC23-0F37CCFF2147}"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A9A-4AD6-A0B3-B2B3C3919E0C}"/>
                </c:ext>
              </c:extLst>
            </c:dLbl>
            <c:dLbl>
              <c:idx val="3"/>
              <c:tx>
                <c:rich>
                  <a:bodyPr/>
                  <a:lstStyle/>
                  <a:p>
                    <a:fld id="{981BB94F-788E-475D-8C4F-65AB33003C06}"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A9A-4AD6-A0B3-B2B3C3919E0C}"/>
                </c:ext>
              </c:extLst>
            </c:dLbl>
            <c:dLbl>
              <c:idx val="4"/>
              <c:tx>
                <c:rich>
                  <a:bodyPr/>
                  <a:lstStyle/>
                  <a:p>
                    <a:fld id="{6000105B-3E1C-4704-A447-F0238BA04949}"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A9A-4AD6-A0B3-B2B3C3919E0C}"/>
                </c:ext>
              </c:extLst>
            </c:dLbl>
            <c:dLbl>
              <c:idx val="5"/>
              <c:tx>
                <c:rich>
                  <a:bodyPr/>
                  <a:lstStyle/>
                  <a:p>
                    <a:fld id="{0735ACAA-C489-43A2-9837-6424AEAE2A7E}"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A9A-4AD6-A0B3-B2B3C3919E0C}"/>
                </c:ext>
              </c:extLst>
            </c:dLbl>
            <c:dLbl>
              <c:idx val="6"/>
              <c:tx>
                <c:rich>
                  <a:bodyPr/>
                  <a:lstStyle/>
                  <a:p>
                    <a:fld id="{63B932C3-1452-4C7F-8796-9D9BD47C0981}"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A9A-4AD6-A0B3-B2B3C3919E0C}"/>
                </c:ext>
              </c:extLst>
            </c:dLbl>
            <c:dLbl>
              <c:idx val="7"/>
              <c:tx>
                <c:rich>
                  <a:bodyPr/>
                  <a:lstStyle/>
                  <a:p>
                    <a:fld id="{5FB6BF32-0A0C-4F64-9B63-45060D787C37}"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A9A-4AD6-A0B3-B2B3C3919E0C}"/>
                </c:ext>
              </c:extLst>
            </c:dLbl>
            <c:dLbl>
              <c:idx val="8"/>
              <c:tx>
                <c:rich>
                  <a:bodyPr/>
                  <a:lstStyle/>
                  <a:p>
                    <a:fld id="{A74E12A1-4B51-4DA6-8BC4-A3F1F0CF853D}"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A9A-4AD6-A0B3-B2B3C3919E0C}"/>
                </c:ext>
              </c:extLst>
            </c:dLbl>
            <c:dLbl>
              <c:idx val="9"/>
              <c:tx>
                <c:rich>
                  <a:bodyPr/>
                  <a:lstStyle/>
                  <a:p>
                    <a:fld id="{FE001F9C-E0E0-4748-B3DE-35C94A943C4E}"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A9A-4AD6-A0B3-B2B3C3919E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'4.1_alg'!$D$12:$M$12</c:f>
              <c:numCache>
                <c:formatCode>General</c:formatCode>
                <c:ptCount val="10"/>
                <c:pt idx="0">
                  <c:v>1.57</c:v>
                </c:pt>
                <c:pt idx="1">
                  <c:v>2.2799999999999998</c:v>
                </c:pt>
                <c:pt idx="2">
                  <c:v>2.11</c:v>
                </c:pt>
                <c:pt idx="3">
                  <c:v>1.71</c:v>
                </c:pt>
                <c:pt idx="4">
                  <c:v>1.42</c:v>
                </c:pt>
                <c:pt idx="5">
                  <c:v>1.46</c:v>
                </c:pt>
                <c:pt idx="6">
                  <c:v>1.23</c:v>
                </c:pt>
                <c:pt idx="7">
                  <c:v>1.28</c:v>
                </c:pt>
                <c:pt idx="8">
                  <c:v>1.41</c:v>
                </c:pt>
                <c:pt idx="9">
                  <c:v>1.61</c:v>
                </c:pt>
              </c:numCache>
            </c:numRef>
          </c:xVal>
          <c:yVal>
            <c:numRef>
              <c:f>'4.1_alg'!$N$12:$W$12</c:f>
              <c:numCache>
                <c:formatCode>0</c:formatCode>
                <c:ptCount val="10"/>
                <c:pt idx="0">
                  <c:v>43.653062917970296</c:v>
                </c:pt>
                <c:pt idx="1">
                  <c:v>48.100216382743568</c:v>
                </c:pt>
                <c:pt idx="2">
                  <c:v>50.858051390603997</c:v>
                </c:pt>
                <c:pt idx="3">
                  <c:v>53.499327838456843</c:v>
                </c:pt>
                <c:pt idx="4">
                  <c:v>55.200049871543577</c:v>
                </c:pt>
                <c:pt idx="5">
                  <c:v>54.101267858053859</c:v>
                </c:pt>
                <c:pt idx="6">
                  <c:v>56.740832612501094</c:v>
                </c:pt>
                <c:pt idx="7">
                  <c:v>60.101000655085521</c:v>
                </c:pt>
                <c:pt idx="8">
                  <c:v>63.218928681550636</c:v>
                </c:pt>
                <c:pt idx="9">
                  <c:v>66.018065493248471</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20-0A9A-4AD6-A0B3-B2B3C3919E0C}"/>
            </c:ext>
          </c:extLst>
        </c:ser>
        <c:ser>
          <c:idx val="3"/>
          <c:order val="3"/>
          <c:tx>
            <c:strRef>
              <c:f>'4.1_alg'!$B$13</c:f>
              <c:strCache>
                <c:ptCount val="1"/>
                <c:pt idx="0">
                  <c:v>Soome</c:v>
                </c:pt>
              </c:strCache>
            </c:strRef>
          </c:tx>
          <c:spPr>
            <a:ln w="25400" cap="rnd">
              <a:noFill/>
              <a:round/>
            </a:ln>
            <a:effectLst/>
          </c:spPr>
          <c:marker>
            <c:symbol val="circle"/>
            <c:size val="5"/>
            <c:spPr>
              <a:solidFill>
                <a:schemeClr val="accent6"/>
              </a:solidFill>
              <a:ln w="15875">
                <a:solidFill>
                  <a:schemeClr val="accent6"/>
                </a:solidFill>
              </a:ln>
              <a:effectLst/>
            </c:spPr>
          </c:marker>
          <c:dLbls>
            <c:dLbl>
              <c:idx val="0"/>
              <c:layout>
                <c:manualLayout>
                  <c:x val="-4.3732355363403988E-2"/>
                  <c:y val="3.8891458175280856E-2"/>
                </c:manualLayout>
              </c:layout>
              <c:tx>
                <c:rich>
                  <a:bodyPr/>
                  <a:lstStyle/>
                  <a:p>
                    <a:fld id="{BAD4C29E-EC46-4CE4-8D07-D977AB83A3A7}"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A9A-4AD6-A0B3-B2B3C3919E0C}"/>
                </c:ext>
              </c:extLst>
            </c:dLbl>
            <c:dLbl>
              <c:idx val="1"/>
              <c:layout>
                <c:manualLayout>
                  <c:x val="-6.8999392796836164E-3"/>
                  <c:y val="-1.9947498310200103E-2"/>
                </c:manualLayout>
              </c:layout>
              <c:tx>
                <c:rich>
                  <a:bodyPr/>
                  <a:lstStyle/>
                  <a:p>
                    <a:fld id="{10BD8674-B7C1-40BC-9D3D-40EC0ED1EBA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A9A-4AD6-A0B3-B2B3C3919E0C}"/>
                </c:ext>
              </c:extLst>
            </c:dLbl>
            <c:dLbl>
              <c:idx val="2"/>
              <c:layout>
                <c:manualLayout>
                  <c:x val="-3.2682630538287787E-2"/>
                  <c:y val="-3.4657237431570342E-2"/>
                </c:manualLayout>
              </c:layout>
              <c:tx>
                <c:rich>
                  <a:bodyPr/>
                  <a:lstStyle/>
                  <a:p>
                    <a:fld id="{53DB8717-EF86-41DC-B564-1E9EC52C921C}"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A9A-4AD6-A0B3-B2B3C3919E0C}"/>
                </c:ext>
              </c:extLst>
            </c:dLbl>
            <c:dLbl>
              <c:idx val="3"/>
              <c:tx>
                <c:rich>
                  <a:bodyPr/>
                  <a:lstStyle/>
                  <a:p>
                    <a:fld id="{EAE37457-99F5-4C0E-AA7A-83C1069186BD}"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A9A-4AD6-A0B3-B2B3C3919E0C}"/>
                </c:ext>
              </c:extLst>
            </c:dLbl>
            <c:dLbl>
              <c:idx val="4"/>
              <c:tx>
                <c:rich>
                  <a:bodyPr/>
                  <a:lstStyle/>
                  <a:p>
                    <a:fld id="{7BD217FD-3830-4A1A-8640-71176D397517}"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A9A-4AD6-A0B3-B2B3C3919E0C}"/>
                </c:ext>
              </c:extLst>
            </c:dLbl>
            <c:dLbl>
              <c:idx val="5"/>
              <c:tx>
                <c:rich>
                  <a:bodyPr/>
                  <a:lstStyle/>
                  <a:p>
                    <a:fld id="{637AE842-FD87-4B2A-AAF3-7E2D756F442D}"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A9A-4AD6-A0B3-B2B3C3919E0C}"/>
                </c:ext>
              </c:extLst>
            </c:dLbl>
            <c:dLbl>
              <c:idx val="6"/>
              <c:tx>
                <c:rich>
                  <a:bodyPr/>
                  <a:lstStyle/>
                  <a:p>
                    <a:fld id="{497AD556-9807-4F0E-ADFB-CFC114CE32D8}" type="CELLRANGE">
                      <a:rPr lang="et-EE"/>
                      <a:pPr/>
                      <a:t>[LAHTRIVAHEMIK]</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A9A-4AD6-A0B3-B2B3C3919E0C}"/>
                </c:ext>
              </c:extLst>
            </c:dLbl>
            <c:dLbl>
              <c:idx val="7"/>
              <c:layout>
                <c:manualLayout>
                  <c:x val="-4.9871091377357381E-2"/>
                  <c:y val="-1.3643324401041448E-2"/>
                </c:manualLayout>
              </c:layout>
              <c:tx>
                <c:rich>
                  <a:bodyPr/>
                  <a:lstStyle/>
                  <a:p>
                    <a:fld id="{562CF456-5DA4-445B-8178-141840771D26}"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A9A-4AD6-A0B3-B2B3C3919E0C}"/>
                </c:ext>
              </c:extLst>
            </c:dLbl>
            <c:dLbl>
              <c:idx val="8"/>
              <c:layout>
                <c:manualLayout>
                  <c:x val="-3.5138124943869323E-2"/>
                  <c:y val="3.679006687222796E-2"/>
                </c:manualLayout>
              </c:layout>
              <c:tx>
                <c:rich>
                  <a:bodyPr/>
                  <a:lstStyle/>
                  <a:p>
                    <a:fld id="{5ADC1CDC-94FA-4069-AE8C-D61F30E27CD8}"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0A9A-4AD6-A0B3-B2B3C3919E0C}"/>
                </c:ext>
              </c:extLst>
            </c:dLbl>
            <c:dLbl>
              <c:idx val="9"/>
              <c:layout>
                <c:manualLayout>
                  <c:x val="-6.2148563405264264E-2"/>
                  <c:y val="-5.1468367855993472E-2"/>
                </c:manualLayout>
              </c:layout>
              <c:tx>
                <c:rich>
                  <a:bodyPr/>
                  <a:lstStyle/>
                  <a:p>
                    <a:fld id="{BED0BA4B-CB1C-4D8F-AA76-164B7B485C9C}" type="CELLRANGE">
                      <a:rPr lang="en-US"/>
                      <a:pPr/>
                      <a:t>[LAHTRIVAHEMIK]</a:t>
                    </a:fld>
                    <a:endParaRPr lang="et-EE"/>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A9A-4AD6-A0B3-B2B3C3919E0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'4.1_alg'!$D$13:$M$13</c:f>
              <c:numCache>
                <c:formatCode>General</c:formatCode>
                <c:ptCount val="10"/>
                <c:pt idx="0">
                  <c:v>3.71</c:v>
                </c:pt>
                <c:pt idx="1">
                  <c:v>3.62</c:v>
                </c:pt>
                <c:pt idx="2">
                  <c:v>3.4</c:v>
                </c:pt>
                <c:pt idx="3">
                  <c:v>3.27</c:v>
                </c:pt>
                <c:pt idx="4">
                  <c:v>3.15</c:v>
                </c:pt>
                <c:pt idx="5">
                  <c:v>2.87</c:v>
                </c:pt>
                <c:pt idx="6">
                  <c:v>2.72</c:v>
                </c:pt>
                <c:pt idx="7">
                  <c:v>2.73</c:v>
                </c:pt>
                <c:pt idx="8">
                  <c:v>2.76</c:v>
                </c:pt>
                <c:pt idx="9">
                  <c:v>2.79</c:v>
                </c:pt>
              </c:numCache>
            </c:numRef>
          </c:xVal>
          <c:yVal>
            <c:numRef>
              <c:f>'4.1_alg'!$N$13:$W$13</c:f>
              <c:numCache>
                <c:formatCode>0</c:formatCode>
                <c:ptCount val="10"/>
                <c:pt idx="0">
                  <c:v>137.67288160489534</c:v>
                </c:pt>
                <c:pt idx="1">
                  <c:v>139.98586893705976</c:v>
                </c:pt>
                <c:pt idx="2">
                  <c:v>138.97382631727277</c:v>
                </c:pt>
                <c:pt idx="3">
                  <c:v>139.71479537246566</c:v>
                </c:pt>
                <c:pt idx="4">
                  <c:v>136.60637335515011</c:v>
                </c:pt>
                <c:pt idx="5">
                  <c:v>132.23500047312595</c:v>
                </c:pt>
                <c:pt idx="6">
                  <c:v>134.95862355216451</c:v>
                </c:pt>
                <c:pt idx="7">
                  <c:v>136.28625883438863</c:v>
                </c:pt>
                <c:pt idx="8">
                  <c:v>136.28842545319108</c:v>
                </c:pt>
                <c:pt idx="9">
                  <c:v>135.46581235799903</c:v>
                </c:pt>
              </c:numCache>
            </c:numRef>
          </c:yVal>
          <c:smooth val="0"/>
          <c:extLst>
            <c:ext xmlns:c15="http://schemas.microsoft.com/office/drawing/2012/chart" uri="{02D57815-91ED-43cb-92C2-25804820EDAC}">
              <c15:datalabelsRange>
                <c15:f>'4.1_alg'!$D$8:$M$8</c15:f>
                <c15:dlblRangeCache>
                  <c:ptCount val="10"/>
                  <c:pt idx="0">
                    <c:v>2010</c:v>
                  </c:pt>
                  <c:pt idx="1">
                    <c:v>2011</c:v>
                  </c:pt>
                  <c:pt idx="2">
                    <c:v>2012</c:v>
                  </c:pt>
                  <c:pt idx="3">
                    <c:v>2013</c:v>
                  </c:pt>
                  <c:pt idx="4">
                    <c:v>2014</c:v>
                  </c:pt>
                  <c:pt idx="5">
                    <c:v>2015</c:v>
                  </c:pt>
                  <c:pt idx="6">
                    <c:v>2016</c:v>
                  </c:pt>
                  <c:pt idx="7">
                    <c:v>2017</c:v>
                  </c:pt>
                  <c:pt idx="8">
                    <c:v>2018</c:v>
                  </c:pt>
                  <c:pt idx="9">
                    <c:v>2019</c:v>
                  </c:pt>
                </c15:dlblRangeCache>
              </c15:datalabelsRange>
            </c:ext>
            <c:ext xmlns:c16="http://schemas.microsoft.com/office/drawing/2014/chart" uri="{C3380CC4-5D6E-409C-BE32-E72D297353CC}">
              <c16:uniqueId val="{0000002B-0A9A-4AD6-A0B3-B2B3C3919E0C}"/>
            </c:ext>
          </c:extLst>
        </c:ser>
        <c:ser>
          <c:idx val="4"/>
          <c:order val="4"/>
          <c:tx>
            <c:strRef>
              <c:f>'4.1_alg'!$B$9</c:f>
              <c:strCache>
                <c:ptCount val="1"/>
                <c:pt idx="0">
                  <c:v>EL 28 (2013-2020)</c:v>
                </c:pt>
              </c:strCache>
            </c:strRef>
          </c:tx>
          <c:spPr>
            <a:ln w="25400" cap="rnd">
              <a:noFill/>
              <a:round/>
            </a:ln>
            <a:effectLst/>
          </c:spPr>
          <c:marker>
            <c:symbol val="circle"/>
            <c:size val="5"/>
            <c:spPr>
              <a:solidFill>
                <a:schemeClr val="accent5"/>
              </a:solidFill>
              <a:ln w="9525">
                <a:solidFill>
                  <a:schemeClr val="accent5"/>
                </a:solidFill>
              </a:ln>
              <a:effectLst/>
            </c:spPr>
          </c:marker>
          <c:xVal>
            <c:numRef>
              <c:f>'4.1_alg'!$D$9:$M$9</c:f>
              <c:numCache>
                <c:formatCode>General</c:formatCode>
                <c:ptCount val="10"/>
                <c:pt idx="0">
                  <c:v>1.92</c:v>
                </c:pt>
                <c:pt idx="1">
                  <c:v>1.96</c:v>
                </c:pt>
                <c:pt idx="2">
                  <c:v>2</c:v>
                </c:pt>
                <c:pt idx="3">
                  <c:v>2.02</c:v>
                </c:pt>
                <c:pt idx="4">
                  <c:v>2.0299999999999998</c:v>
                </c:pt>
                <c:pt idx="5">
                  <c:v>2.04</c:v>
                </c:pt>
                <c:pt idx="6">
                  <c:v>2.04</c:v>
                </c:pt>
                <c:pt idx="7">
                  <c:v>2.08</c:v>
                </c:pt>
                <c:pt idx="8">
                  <c:v>2.11</c:v>
                </c:pt>
                <c:pt idx="9">
                  <c:v>2.14</c:v>
                </c:pt>
              </c:numCache>
            </c:numRef>
          </c:xVal>
          <c:yVal>
            <c:numRef>
              <c:f>'4.1_alg'!$N$9:$W$9</c:f>
              <c:numCache>
                <c:formatCode>0</c:formatCode>
                <c:ptCount val="10"/>
                <c:pt idx="0">
                  <c:v>100</c:v>
                </c:pt>
                <c:pt idx="1">
                  <c:v>100</c:v>
                </c:pt>
                <c:pt idx="2">
                  <c:v>100</c:v>
                </c:pt>
                <c:pt idx="3">
                  <c:v>100</c:v>
                </c:pt>
                <c:pt idx="4">
                  <c:v>100</c:v>
                </c:pt>
                <c:pt idx="5">
                  <c:v>100</c:v>
                </c:pt>
                <c:pt idx="6">
                  <c:v>100</c:v>
                </c:pt>
                <c:pt idx="7">
                  <c:v>100</c:v>
                </c:pt>
                <c:pt idx="8">
                  <c:v>100</c:v>
                </c:pt>
                <c:pt idx="9">
                  <c:v>100</c:v>
                </c:pt>
              </c:numCache>
            </c:numRef>
          </c:yVal>
          <c:smooth val="0"/>
          <c:extLst>
            <c:ext xmlns:c16="http://schemas.microsoft.com/office/drawing/2014/chart" uri="{C3380CC4-5D6E-409C-BE32-E72D297353CC}">
              <c16:uniqueId val="{0000002C-0A9A-4AD6-A0B3-B2B3C3919E0C}"/>
            </c:ext>
          </c:extLst>
        </c:ser>
        <c:dLbls>
          <c:showLegendKey val="0"/>
          <c:showVal val="0"/>
          <c:showCatName val="0"/>
          <c:showSerName val="0"/>
          <c:showPercent val="0"/>
          <c:showBubbleSize val="0"/>
        </c:dLbls>
        <c:axId val="720683024"/>
        <c:axId val="819889072"/>
      </c:scatterChart>
      <c:valAx>
        <c:axId val="7206830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TA kulutused SKP-st (%)</a:t>
                </a:r>
              </a:p>
            </c:rich>
          </c:tx>
          <c:layout>
            <c:manualLayout>
              <c:xMode val="edge"/>
              <c:yMode val="edge"/>
              <c:x val="0.46201222371544981"/>
              <c:y val="0.9052686548896413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19889072"/>
        <c:crosses val="autoZero"/>
        <c:crossBetween val="midCat"/>
      </c:valAx>
      <c:valAx>
        <c:axId val="819889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SKP elaniku kohta (EL</a:t>
                </a:r>
                <a:r>
                  <a:rPr lang="et-EE" baseline="0">
                    <a:solidFill>
                      <a:sysClr val="windowText" lastClr="000000"/>
                    </a:solidFill>
                  </a:rPr>
                  <a:t> 28=100)</a:t>
                </a:r>
                <a:endParaRPr lang="et-EE">
                  <a:solidFill>
                    <a:sysClr val="windowText" lastClr="000000"/>
                  </a:solidFill>
                </a:endParaRPr>
              </a:p>
            </c:rich>
          </c:tx>
          <c:layout>
            <c:manualLayout>
              <c:xMode val="edge"/>
              <c:yMode val="edge"/>
              <c:x val="5.5751062054871611E-2"/>
              <c:y val="0.252581018046319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206830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t-EE" sz="1100" b="1"/>
              <a:t>Rakendusuuringutele</a:t>
            </a:r>
            <a:r>
              <a:rPr lang="et-EE" sz="1100" b="1" baseline="0"/>
              <a:t> (applied research) kulutatud osakaal TA rahastusest (%)</a:t>
            </a:r>
            <a:endParaRPr lang="et-EE"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7.4680572665567727E-2"/>
          <c:y val="6.7970386087053886E-2"/>
          <c:w val="0.82430166030207519"/>
          <c:h val="0.81942032469562942"/>
        </c:manualLayout>
      </c:layout>
      <c:lineChart>
        <c:grouping val="standard"/>
        <c:varyColors val="0"/>
        <c:ser>
          <c:idx val="5"/>
          <c:order val="5"/>
          <c:tx>
            <c:strRef>
              <c:f>'4.2alg'!$B$13</c:f>
              <c:strCache>
                <c:ptCount val="1"/>
                <c:pt idx="0">
                  <c:v>Tšehhi</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10"/>
              <c:layout>
                <c:manualLayout>
                  <c:x val="2.5716164320793686E-2"/>
                  <c:y val="1.948163884301308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3-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'4.2alg'!$C$13:$N$13</c15:sqref>
                  </c15:fullRef>
                </c:ext>
              </c:extLst>
              <c:f>'4.2alg'!$C$13:$M$13</c:f>
              <c:numCache>
                <c:formatCode>0%</c:formatCode>
                <c:ptCount val="11"/>
                <c:pt idx="0">
                  <c:v>0.28774302882607367</c:v>
                </c:pt>
                <c:pt idx="1">
                  <c:v>0.26161771414972473</c:v>
                </c:pt>
                <c:pt idx="2">
                  <c:v>0.33516487187980576</c:v>
                </c:pt>
                <c:pt idx="3">
                  <c:v>0.36117161947014664</c:v>
                </c:pt>
                <c:pt idx="4">
                  <c:v>0.36270776682292621</c:v>
                </c:pt>
                <c:pt idx="5">
                  <c:v>0.32449295316862137</c:v>
                </c:pt>
                <c:pt idx="6">
                  <c:v>0.34980855234250791</c:v>
                </c:pt>
                <c:pt idx="7">
                  <c:v>0.36930931010389073</c:v>
                </c:pt>
                <c:pt idx="8">
                  <c:v>0.37383043215038503</c:v>
                </c:pt>
                <c:pt idx="9">
                  <c:v>0.39060336925853772</c:v>
                </c:pt>
                <c:pt idx="10">
                  <c:v>0.39726047570150419</c:v>
                </c:pt>
              </c:numCache>
            </c:numRef>
          </c:val>
          <c:smooth val="0"/>
          <c:extLst>
            <c:ext xmlns:c16="http://schemas.microsoft.com/office/drawing/2014/chart" uri="{C3380CC4-5D6E-409C-BE32-E72D297353CC}">
              <c16:uniqueId val="{00000005-22A3-4FCC-B8F3-B7895BF3F6F8}"/>
            </c:ext>
          </c:extLst>
        </c:ser>
        <c:ser>
          <c:idx val="7"/>
          <c:order val="7"/>
          <c:tx>
            <c:strRef>
              <c:f>'4.2alg'!$B$15</c:f>
              <c:strCache>
                <c:ptCount val="1"/>
                <c:pt idx="0">
                  <c:v>Saksamaa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'4.2alg'!$C$15:$N$15</c15:sqref>
                  </c15:fullRef>
                </c:ext>
              </c:extLst>
              <c:f>'4.2alg'!$C$15:$M$15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22A3-4FCC-B8F3-B7895BF3F6F8}"/>
            </c:ext>
          </c:extLst>
        </c:ser>
        <c:ser>
          <c:idx val="8"/>
          <c:order val="8"/>
          <c:tx>
            <c:strRef>
              <c:f>'4.2alg'!$B$16</c:f>
              <c:strCache>
                <c:ptCount val="1"/>
                <c:pt idx="0">
                  <c:v>Eesti</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10"/>
              <c:layout>
                <c:manualLayout>
                  <c:x val="-2.5411229645901173E-2"/>
                  <c:y val="4.398191604446733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'4.2alg'!$C$16:$N$16</c15:sqref>
                  </c15:fullRef>
                </c:ext>
              </c:extLst>
              <c:f>'4.2alg'!$C$16:$M$16</c:f>
              <c:numCache>
                <c:formatCode>0%</c:formatCode>
                <c:ptCount val="11"/>
                <c:pt idx="0">
                  <c:v>0.22054518623911862</c:v>
                </c:pt>
                <c:pt idx="1">
                  <c:v>0.25861099431084184</c:v>
                </c:pt>
                <c:pt idx="2">
                  <c:v>0.20982986767485826</c:v>
                </c:pt>
                <c:pt idx="3">
                  <c:v>0.16217840170426612</c:v>
                </c:pt>
                <c:pt idx="4">
                  <c:v>0.21695845755788754</c:v>
                </c:pt>
                <c:pt idx="5">
                  <c:v>0.32040669232774616</c:v>
                </c:pt>
                <c:pt idx="6">
                  <c:v>0.2611182411695776</c:v>
                </c:pt>
                <c:pt idx="7">
                  <c:v>0.25345089492107525</c:v>
                </c:pt>
                <c:pt idx="8">
                  <c:v>0.20666568025449436</c:v>
                </c:pt>
                <c:pt idx="9">
                  <c:v>0.21825709779179811</c:v>
                </c:pt>
                <c:pt idx="10">
                  <c:v>0.21679794333223937</c:v>
                </c:pt>
              </c:numCache>
            </c:numRef>
          </c:val>
          <c:smooth val="0"/>
          <c:extLst>
            <c:ext xmlns:c16="http://schemas.microsoft.com/office/drawing/2014/chart" uri="{C3380CC4-5D6E-409C-BE32-E72D297353CC}">
              <c16:uniqueId val="{00000008-22A3-4FCC-B8F3-B7895BF3F6F8}"/>
            </c:ext>
          </c:extLst>
        </c:ser>
        <c:ser>
          <c:idx val="13"/>
          <c:order val="13"/>
          <c:tx>
            <c:strRef>
              <c:f>'4.2alg'!$B$21</c:f>
              <c:strCache>
                <c:ptCount val="1"/>
                <c:pt idx="0">
                  <c:v>Horvaatia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dLbl>
              <c:idx val="10"/>
              <c:layout>
                <c:manualLayout>
                  <c:x val="0"/>
                  <c:y val="9.740819421506450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0-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'4.2alg'!$C$21:$N$21</c15:sqref>
                  </c15:fullRef>
                </c:ext>
              </c:extLst>
              <c:f>'4.2alg'!$C$21:$M$21</c:f>
              <c:numCache>
                <c:formatCode>0%</c:formatCode>
                <c:ptCount val="11"/>
                <c:pt idx="0">
                  <c:v>0.39951167009766597</c:v>
                </c:pt>
                <c:pt idx="1">
                  <c:v>0.31493891146562569</c:v>
                </c:pt>
                <c:pt idx="2">
                  <c:v>0.36450301959754611</c:v>
                </c:pt>
                <c:pt idx="3">
                  <c:v>0.36917053390135357</c:v>
                </c:pt>
                <c:pt idx="4">
                  <c:v>0.36037272727272729</c:v>
                </c:pt>
                <c:pt idx="5">
                  <c:v>0.33923718013781279</c:v>
                </c:pt>
                <c:pt idx="6">
                  <c:v>0.34576012852464416</c:v>
                </c:pt>
                <c:pt idx="7">
                  <c:v>0.36757121627282163</c:v>
                </c:pt>
                <c:pt idx="8">
                  <c:v>0.35367844973493689</c:v>
                </c:pt>
                <c:pt idx="9">
                  <c:v>0.32580510345511515</c:v>
                </c:pt>
                <c:pt idx="10">
                  <c:v>0.36458358245840605</c:v>
                </c:pt>
              </c:numCache>
            </c:numRef>
          </c:val>
          <c:smooth val="0"/>
          <c:extLst>
            <c:ext xmlns:c16="http://schemas.microsoft.com/office/drawing/2014/chart" uri="{C3380CC4-5D6E-409C-BE32-E72D297353CC}">
              <c16:uniqueId val="{0000000D-22A3-4FCC-B8F3-B7895BF3F6F8}"/>
            </c:ext>
          </c:extLst>
        </c:ser>
        <c:ser>
          <c:idx val="16"/>
          <c:order val="16"/>
          <c:tx>
            <c:strRef>
              <c:f>'4.2alg'!$B$24</c:f>
              <c:strCache>
                <c:ptCount val="1"/>
                <c:pt idx="0">
                  <c:v>Läti</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10"/>
              <c:layout>
                <c:manualLayout>
                  <c:x val="1.8368688800566867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2-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'4.2alg'!$C$24:$N$24</c15:sqref>
                  </c15:fullRef>
                </c:ext>
              </c:extLst>
              <c:f>'4.2alg'!$C$24:$M$24</c:f>
              <c:numCache>
                <c:formatCode>0%</c:formatCode>
                <c:ptCount val="11"/>
                <c:pt idx="0">
                  <c:v>0.41808743555335831</c:v>
                </c:pt>
                <c:pt idx="1">
                  <c:v>0.46744892910157626</c:v>
                </c:pt>
                <c:pt idx="2">
                  <c:v>0.36623438779924339</c:v>
                </c:pt>
                <c:pt idx="3">
                  <c:v>0.49597811411923548</c:v>
                </c:pt>
                <c:pt idx="4">
                  <c:v>0.51639411395342494</c:v>
                </c:pt>
                <c:pt idx="5">
                  <c:v>0.56487271582502185</c:v>
                </c:pt>
                <c:pt idx="6">
                  <c:v>0.43611793611793609</c:v>
                </c:pt>
                <c:pt idx="7">
                  <c:v>0.44152431011826548</c:v>
                </c:pt>
                <c:pt idx="8">
                  <c:v>0.45199275362318836</c:v>
                </c:pt>
                <c:pt idx="9">
                  <c:v>0.43147208121827407</c:v>
                </c:pt>
                <c:pt idx="10">
                  <c:v>0.40547798066595059</c:v>
                </c:pt>
              </c:numCache>
            </c:numRef>
          </c:val>
          <c:smooth val="0"/>
          <c:extLst>
            <c:ext xmlns:c16="http://schemas.microsoft.com/office/drawing/2014/chart" uri="{C3380CC4-5D6E-409C-BE32-E72D297353CC}">
              <c16:uniqueId val="{00000010-22A3-4FCC-B8F3-B7895BF3F6F8}"/>
            </c:ext>
          </c:extLst>
        </c:ser>
        <c:ser>
          <c:idx val="17"/>
          <c:order val="17"/>
          <c:tx>
            <c:strRef>
              <c:f>'4.2alg'!$B$25</c:f>
              <c:strCache>
                <c:ptCount val="1"/>
                <c:pt idx="0">
                  <c:v>Leedu</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'4.2alg'!$C$25:$N$25</c15:sqref>
                  </c15:fullRef>
                </c:ext>
              </c:extLst>
              <c:f>'4.2alg'!$C$25:$M$25</c:f>
              <c:numCache>
                <c:formatCode>0%</c:formatCode>
                <c:ptCount val="11"/>
                <c:pt idx="0">
                  <c:v>0.38905547517174766</c:v>
                </c:pt>
                <c:pt idx="1">
                  <c:v>0.35834627311821221</c:v>
                </c:pt>
                <c:pt idx="2">
                  <c:v>0.36191083382667694</c:v>
                </c:pt>
                <c:pt idx="3">
                  <c:v>0.3513997269170635</c:v>
                </c:pt>
                <c:pt idx="4">
                  <c:v>0.44457329396347445</c:v>
                </c:pt>
                <c:pt idx="5">
                  <c:v>0.45643842539392226</c:v>
                </c:pt>
                <c:pt idx="6">
                  <c:v>0.45623853917049467</c:v>
                </c:pt>
                <c:pt idx="7">
                  <c:v>0.45889342263966948</c:v>
                </c:pt>
                <c:pt idx="8">
                  <c:v>0.46574911785893069</c:v>
                </c:pt>
                <c:pt idx="9">
                  <c:v>0.42017545248689647</c:v>
                </c:pt>
                <c:pt idx="10">
                  <c:v>0.4825360187283313</c:v>
                </c:pt>
              </c:numCache>
            </c:numRef>
          </c:val>
          <c:smooth val="0"/>
          <c:extLst>
            <c:ext xmlns:c16="http://schemas.microsoft.com/office/drawing/2014/chart" uri="{C3380CC4-5D6E-409C-BE32-E72D297353CC}">
              <c16:uniqueId val="{00000011-22A3-4FCC-B8F3-B7895BF3F6F8}"/>
            </c:ext>
          </c:extLst>
        </c:ser>
        <c:ser>
          <c:idx val="19"/>
          <c:order val="19"/>
          <c:tx>
            <c:strRef>
              <c:f>'4.2alg'!$B$27</c:f>
              <c:strCache>
                <c:ptCount val="1"/>
                <c:pt idx="0">
                  <c:v>Ungari</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dLbls>
            <c:dLbl>
              <c:idx val="10"/>
              <c:layout>
                <c:manualLayout>
                  <c:x val="1.4733289752184906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'4.2alg'!$C$27:$N$27</c15:sqref>
                  </c15:fullRef>
                </c:ext>
              </c:extLst>
              <c:f>'4.2alg'!$C$27:$M$27</c:f>
              <c:numCache>
                <c:formatCode>0%</c:formatCode>
                <c:ptCount val="11"/>
                <c:pt idx="0">
                  <c:v>0.35261505634208401</c:v>
                </c:pt>
                <c:pt idx="1">
                  <c:v>0.34670332450621555</c:v>
                </c:pt>
                <c:pt idx="2">
                  <c:v>0.31683469899375971</c:v>
                </c:pt>
                <c:pt idx="3">
                  <c:v>0.33562117465211283</c:v>
                </c:pt>
                <c:pt idx="4">
                  <c:v>0.35292905930971291</c:v>
                </c:pt>
                <c:pt idx="5">
                  <c:v>0.30682234953172893</c:v>
                </c:pt>
                <c:pt idx="6">
                  <c:v>0.2925370794443542</c:v>
                </c:pt>
                <c:pt idx="7">
                  <c:v>0.26057639805815608</c:v>
                </c:pt>
                <c:pt idx="8">
                  <c:v>0.28165436654814913</c:v>
                </c:pt>
                <c:pt idx="9">
                  <c:v>0.22454892420252909</c:v>
                </c:pt>
                <c:pt idx="10">
                  <c:v>0.22688440680031688</c:v>
                </c:pt>
              </c:numCache>
            </c:numRef>
          </c:val>
          <c:smooth val="0"/>
          <c:extLst>
            <c:ext xmlns:c16="http://schemas.microsoft.com/office/drawing/2014/chart" uri="{C3380CC4-5D6E-409C-BE32-E72D297353CC}">
              <c16:uniqueId val="{00000013-22A3-4FCC-B8F3-B7895BF3F6F8}"/>
            </c:ext>
          </c:extLst>
        </c:ser>
        <c:ser>
          <c:idx val="26"/>
          <c:order val="26"/>
          <c:tx>
            <c:strRef>
              <c:f>'4.2alg'!$B$34</c:f>
              <c:strCache>
                <c:ptCount val="1"/>
                <c:pt idx="0">
                  <c:v>Sloveenia</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'4.2alg'!$C$34:$N$34</c15:sqref>
                  </c15:fullRef>
                </c:ext>
              </c:extLst>
              <c:f>'4.2alg'!$C$34:$M$34</c:f>
              <c:numCache>
                <c:formatCode>0%</c:formatCode>
                <c:ptCount val="11"/>
                <c:pt idx="0">
                  <c:v>0.69473003441127235</c:v>
                </c:pt>
                <c:pt idx="1">
                  <c:v>0.6500436912565728</c:v>
                </c:pt>
                <c:pt idx="2">
                  <c:v>0.64862683693906498</c:v>
                </c:pt>
                <c:pt idx="3">
                  <c:v>0.63710324050310163</c:v>
                </c:pt>
                <c:pt idx="4">
                  <c:v>0.59653282430577848</c:v>
                </c:pt>
                <c:pt idx="5">
                  <c:v>0.5085849716472407</c:v>
                </c:pt>
                <c:pt idx="6">
                  <c:v>0.56773627548773797</c:v>
                </c:pt>
                <c:pt idx="7">
                  <c:v>0.58291201042825469</c:v>
                </c:pt>
                <c:pt idx="8">
                  <c:v>0.55083730215911519</c:v>
                </c:pt>
                <c:pt idx="9">
                  <c:v>0.43968958893967397</c:v>
                </c:pt>
                <c:pt idx="10">
                  <c:v>0.38353959342417138</c:v>
                </c:pt>
              </c:numCache>
            </c:numRef>
          </c:val>
          <c:smooth val="0"/>
          <c:extLst>
            <c:ext xmlns:c16="http://schemas.microsoft.com/office/drawing/2014/chart" uri="{C3380CC4-5D6E-409C-BE32-E72D297353CC}">
              <c16:uniqueId val="{0000001A-22A3-4FCC-B8F3-B7895BF3F6F8}"/>
            </c:ext>
          </c:extLst>
        </c:ser>
        <c:ser>
          <c:idx val="27"/>
          <c:order val="27"/>
          <c:tx>
            <c:strRef>
              <c:f>'4.2alg'!$B$35</c:f>
              <c:strCache>
                <c:ptCount val="1"/>
                <c:pt idx="0">
                  <c:v>Slovakkia</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dLbls>
            <c:dLbl>
              <c:idx val="10"/>
              <c:layout>
                <c:manualLayout>
                  <c:x val="6.1388707300770442E-3"/>
                  <c:y val="-2.922245826451971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F-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'4.2alg'!$C$35:$N$35</c15:sqref>
                  </c15:fullRef>
                </c:ext>
              </c:extLst>
              <c:f>'4.2alg'!$C$35:$M$35</c:f>
              <c:numCache>
                <c:formatCode>0%</c:formatCode>
                <c:ptCount val="11"/>
                <c:pt idx="0">
                  <c:v>0.2738964198818214</c:v>
                </c:pt>
                <c:pt idx="1">
                  <c:v>0.24191898189403088</c:v>
                </c:pt>
                <c:pt idx="2">
                  <c:v>0.23674433014945875</c:v>
                </c:pt>
                <c:pt idx="3">
                  <c:v>0.24633303375679649</c:v>
                </c:pt>
                <c:pt idx="4">
                  <c:v>0.23457986244606777</c:v>
                </c:pt>
                <c:pt idx="5">
                  <c:v>0.2382856749978719</c:v>
                </c:pt>
                <c:pt idx="6">
                  <c:v>0.28423671509127402</c:v>
                </c:pt>
                <c:pt idx="7">
                  <c:v>0.30261886479910965</c:v>
                </c:pt>
                <c:pt idx="8">
                  <c:v>0.23666466407109474</c:v>
                </c:pt>
                <c:pt idx="9">
                  <c:v>0.22822065411139519</c:v>
                </c:pt>
                <c:pt idx="10">
                  <c:v>0.24074535220195301</c:v>
                </c:pt>
              </c:numCache>
            </c:numRef>
          </c:val>
          <c:smooth val="0"/>
          <c:extLst>
            <c:ext xmlns:c16="http://schemas.microsoft.com/office/drawing/2014/chart" uri="{C3380CC4-5D6E-409C-BE32-E72D297353CC}">
              <c16:uniqueId val="{0000001B-22A3-4FCC-B8F3-B7895BF3F6F8}"/>
            </c:ext>
          </c:extLst>
        </c:ser>
        <c:ser>
          <c:idx val="33"/>
          <c:order val="33"/>
          <c:tx>
            <c:strRef>
              <c:f>'4.2alg'!$B$41</c:f>
              <c:strCache>
                <c:ptCount val="1"/>
                <c:pt idx="0">
                  <c:v>Suurbritannia</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dLbls>
            <c:dLbl>
              <c:idx val="10"/>
              <c:layout>
                <c:manualLayout>
                  <c:x val="0"/>
                  <c:y val="-2.922245826451971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1-22A3-4FCC-B8F3-B7895BF3F6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'4.2alg'!$C$7:$N$7</c15:sqref>
                  </c15:fullRef>
                </c:ext>
              </c:extLst>
              <c:f>'4.2alg'!$C$7:$M$7</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'4.2alg'!$C$41:$N$41</c15:sqref>
                  </c15:fullRef>
                </c:ext>
              </c:extLst>
              <c:f>'4.2alg'!$C$41:$M$41</c:f>
              <c:numCache>
                <c:formatCode>0%</c:formatCode>
                <c:ptCount val="11"/>
                <c:pt idx="0">
                  <c:v>0.44052912194587646</c:v>
                </c:pt>
                <c:pt idx="1">
                  <c:v>0.45627058067984744</c:v>
                </c:pt>
                <c:pt idx="2">
                  <c:v>0.46230181759433658</c:v>
                </c:pt>
                <c:pt idx="3">
                  <c:v>0.46897518336727839</c:v>
                </c:pt>
                <c:pt idx="4">
                  <c:v>0.45722802819395314</c:v>
                </c:pt>
                <c:pt idx="5">
                  <c:v>0.45639667746168566</c:v>
                </c:pt>
                <c:pt idx="6">
                  <c:v>0.43327036802238567</c:v>
                </c:pt>
                <c:pt idx="7">
                  <c:v>0.44304371321357394</c:v>
                </c:pt>
                <c:pt idx="8">
                  <c:v>0.4399057086222582</c:v>
                </c:pt>
                <c:pt idx="9">
                  <c:v>0.42651240861212425</c:v>
                </c:pt>
                <c:pt idx="10">
                  <c:v>0.42057460933261265</c:v>
                </c:pt>
              </c:numCache>
            </c:numRef>
          </c:val>
          <c:smooth val="0"/>
          <c:extLst>
            <c:ext xmlns:c16="http://schemas.microsoft.com/office/drawing/2014/chart" uri="{C3380CC4-5D6E-409C-BE32-E72D297353CC}">
              <c16:uniqueId val="{00000021-22A3-4FCC-B8F3-B7895BF3F6F8}"/>
            </c:ext>
          </c:extLst>
        </c:ser>
        <c:dLbls>
          <c:showLegendKey val="0"/>
          <c:showVal val="0"/>
          <c:showCatName val="0"/>
          <c:showSerName val="0"/>
          <c:showPercent val="0"/>
          <c:showBubbleSize val="0"/>
        </c:dLbls>
        <c:marker val="1"/>
        <c:smooth val="0"/>
        <c:axId val="896025792"/>
        <c:axId val="822725168"/>
        <c:extLst>
          <c:ext xmlns:c15="http://schemas.microsoft.com/office/drawing/2012/chart" uri="{02D57815-91ED-43cb-92C2-25804820EDAC}">
            <c15:filteredLineSeries>
              <c15:ser>
                <c:idx val="0"/>
                <c:order val="0"/>
                <c:tx>
                  <c:strRef>
                    <c:extLst>
                      <c:ext uri="{02D57815-91ED-43cb-92C2-25804820EDAC}">
                        <c15:formulaRef>
                          <c15:sqref>'4.2alg'!$B$8</c15:sqref>
                        </c15:formulaRef>
                      </c:ext>
                    </c:extLst>
                    <c:strCache>
                      <c:ptCount val="1"/>
                      <c:pt idx="0">
                        <c:v>Euroopa Liit (27) (alates 2020)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uri="{02D57815-91ED-43cb-92C2-25804820EDAC}">
                        <c15:fullRef>
                          <c15:sqref>'4.2alg'!$C$8:$N$8</c15:sqref>
                        </c15:fullRef>
                        <c15:formulaRef>
                          <c15:sqref>'4.2alg'!$C$8:$M$8</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2A3-4FCC-B8F3-B7895BF3F6F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'4.2alg'!$B$9</c15:sqref>
                        </c15:formulaRef>
                      </c:ext>
                    </c:extLst>
                    <c:strCache>
                      <c:ptCount val="1"/>
                      <c:pt idx="0">
                        <c:v>Euroopa Liit (28) (2013-2020)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'4.2alg'!$C$9:$N$9</c15:sqref>
                        </c15:fullRef>
                        <c15:formulaRef>
                          <c15:sqref>'4.2alg'!$C$9:$M$9</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22A3-4FCC-B8F3-B7895BF3F6F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'4.2alg'!$B$10</c15:sqref>
                        </c15:formulaRef>
                      </c:ext>
                    </c:extLst>
                    <c:strCache>
                      <c:ptCount val="1"/>
                      <c:pt idx="0">
                        <c:v>Euroala (19) (alates 2015)</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'4.2alg'!$C$10:$N$10</c15:sqref>
                        </c15:fullRef>
                        <c15:formulaRef>
                          <c15:sqref>'4.2alg'!$C$10:$M$10</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22A3-4FCC-B8F3-B7895BF3F6F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'4.2alg'!$B$11</c15:sqref>
                        </c15:formulaRef>
                      </c:ext>
                    </c:extLst>
                    <c:strCache>
                      <c:ptCount val="1"/>
                      <c:pt idx="0">
                        <c:v>Belgia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'4.2alg'!$C$11:$N$11</c15:sqref>
                        </c15:fullRef>
                        <c15:formulaRef>
                          <c15:sqref>'4.2alg'!$C$11:$M$11</c15:sqref>
                        </c15:formulaRef>
                      </c:ext>
                    </c:extLst>
                    <c:numCache>
                      <c:formatCode>0%</c:formatCode>
                      <c:ptCount val="11"/>
                      <c:pt idx="0">
                        <c:v>0</c:v>
                      </c:pt>
                      <c:pt idx="1">
                        <c:v>0</c:v>
                      </c:pt>
                      <c:pt idx="2">
                        <c:v>0</c:v>
                      </c:pt>
                      <c:pt idx="3">
                        <c:v>0</c:v>
                      </c:pt>
                      <c:pt idx="4">
                        <c:v>0</c:v>
                      </c:pt>
                      <c:pt idx="5">
                        <c:v>0.39053766028939979</c:v>
                      </c:pt>
                      <c:pt idx="6">
                        <c:v>0</c:v>
                      </c:pt>
                      <c:pt idx="7">
                        <c:v>0.45387213140677191</c:v>
                      </c:pt>
                      <c:pt idx="8">
                        <c:v>0</c:v>
                      </c:pt>
                      <c:pt idx="9">
                        <c:v>0.45907825433829058</c:v>
                      </c:pt>
                      <c:pt idx="10">
                        <c:v>0</c:v>
                      </c:pt>
                    </c:numCache>
                  </c:numRef>
                </c:val>
                <c:smooth val="0"/>
                <c:extLst xmlns:c15="http://schemas.microsoft.com/office/drawing/2012/chart">
                  <c:ext xmlns:c16="http://schemas.microsoft.com/office/drawing/2014/chart" uri="{C3380CC4-5D6E-409C-BE32-E72D297353CC}">
                    <c16:uniqueId val="{00000003-22A3-4FCC-B8F3-B7895BF3F6F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'4.2alg'!$B$12</c15:sqref>
                        </c15:formulaRef>
                      </c:ext>
                    </c:extLst>
                    <c:strCache>
                      <c:ptCount val="1"/>
                      <c:pt idx="0">
                        <c:v>Bulgaaria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'4.2alg'!$C$12:$N$12</c15:sqref>
                        </c15:fullRef>
                        <c15:formulaRef>
                          <c15:sqref>'4.2alg'!$C$12:$M$12</c15:sqref>
                        </c15:formulaRef>
                      </c:ext>
                    </c:extLst>
                    <c:numCache>
                      <c:formatCode>0%</c:formatCode>
                      <c:ptCount val="11"/>
                      <c:pt idx="0">
                        <c:v>0.51952463837704821</c:v>
                      </c:pt>
                      <c:pt idx="1">
                        <c:v>0.55037646931368833</c:v>
                      </c:pt>
                      <c:pt idx="2">
                        <c:v>0.71474694994665311</c:v>
                      </c:pt>
                      <c:pt idx="3">
                        <c:v>0.72502356160391912</c:v>
                      </c:pt>
                      <c:pt idx="4">
                        <c:v>0.73990421569207121</c:v>
                      </c:pt>
                      <c:pt idx="5">
                        <c:v>0.73803311139103844</c:v>
                      </c:pt>
                      <c:pt idx="6">
                        <c:v>0.71755700488634322</c:v>
                      </c:pt>
                      <c:pt idx="7">
                        <c:v>0.67100621380836079</c:v>
                      </c:pt>
                      <c:pt idx="8">
                        <c:v>0.64206491686954292</c:v>
                      </c:pt>
                      <c:pt idx="9">
                        <c:v>0.62394811516129112</c:v>
                      </c:pt>
                      <c:pt idx="10">
                        <c:v>0.63367766352538124</c:v>
                      </c:pt>
                    </c:numCache>
                  </c:numRef>
                </c:val>
                <c:smooth val="0"/>
                <c:extLst xmlns:c15="http://schemas.microsoft.com/office/drawing/2012/chart">
                  <c:ext xmlns:c16="http://schemas.microsoft.com/office/drawing/2014/chart" uri="{C3380CC4-5D6E-409C-BE32-E72D297353CC}">
                    <c16:uniqueId val="{00000004-22A3-4FCC-B8F3-B7895BF3F6F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'4.2alg'!$B$14</c15:sqref>
                        </c15:formulaRef>
                      </c:ext>
                    </c:extLst>
                    <c:strCache>
                      <c:ptCount val="1"/>
                      <c:pt idx="0">
                        <c:v>Taani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'4.2alg'!$C$14:$N$14</c15:sqref>
                        </c15:fullRef>
                        <c15:formulaRef>
                          <c15:sqref>'4.2alg'!$C$14:$M$14</c15:sqref>
                        </c15:formulaRef>
                      </c:ext>
                    </c:extLst>
                    <c:numCache>
                      <c:formatCode>0%</c:formatCode>
                      <c:ptCount val="11"/>
                      <c:pt idx="0">
                        <c:v>0</c:v>
                      </c:pt>
                      <c:pt idx="1">
                        <c:v>0.25979167754642635</c:v>
                      </c:pt>
                      <c:pt idx="2">
                        <c:v>0.23488065350719889</c:v>
                      </c:pt>
                      <c:pt idx="3">
                        <c:v>0.26802235917183764</c:v>
                      </c:pt>
                      <c:pt idx="4">
                        <c:v>0.27585396804231688</c:v>
                      </c:pt>
                      <c:pt idx="5">
                        <c:v>0.3758083629459853</c:v>
                      </c:pt>
                      <c:pt idx="6">
                        <c:v>0.38517629546069659</c:v>
                      </c:pt>
                      <c:pt idx="7">
                        <c:v>0.36947431574434253</c:v>
                      </c:pt>
                      <c:pt idx="8">
                        <c:v>0</c:v>
                      </c:pt>
                      <c:pt idx="9">
                        <c:v>0.32088795222521521</c:v>
                      </c:pt>
                      <c:pt idx="10">
                        <c:v>0</c:v>
                      </c:pt>
                    </c:numCache>
                  </c:numRef>
                </c:val>
                <c:smooth val="0"/>
                <c:extLst xmlns:c15="http://schemas.microsoft.com/office/drawing/2012/chart">
                  <c:ext xmlns:c16="http://schemas.microsoft.com/office/drawing/2014/chart" uri="{C3380CC4-5D6E-409C-BE32-E72D297353CC}">
                    <c16:uniqueId val="{00000006-22A3-4FCC-B8F3-B7895BF3F6F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'4.2alg'!$B$17</c15:sqref>
                        </c15:formulaRef>
                      </c:ext>
                    </c:extLst>
                    <c:strCache>
                      <c:ptCount val="1"/>
                      <c:pt idx="0">
                        <c:v>Iirimaa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'4.2alg'!$C$17:$N$17</c15:sqref>
                        </c15:fullRef>
                        <c15:formulaRef>
                          <c15:sqref>'4.2alg'!$C$17:$M$17</c15:sqref>
                        </c15:formulaRef>
                      </c:ext>
                    </c:extLst>
                    <c:numCache>
                      <c:formatCode>0%</c:formatCode>
                      <c:ptCount val="11"/>
                      <c:pt idx="0">
                        <c:v>0.36659502609763589</c:v>
                      </c:pt>
                      <c:pt idx="1">
                        <c:v>0.31478171165203706</c:v>
                      </c:pt>
                      <c:pt idx="2">
                        <c:v>0.32455455224845053</c:v>
                      </c:pt>
                      <c:pt idx="3">
                        <c:v>0.31190217187441388</c:v>
                      </c:pt>
                      <c:pt idx="4">
                        <c:v>0</c:v>
                      </c:pt>
                      <c:pt idx="5">
                        <c:v>0.3325717881086615</c:v>
                      </c:pt>
                      <c:pt idx="6">
                        <c:v>0</c:v>
                      </c:pt>
                      <c:pt idx="7">
                        <c:v>0.3750763984945476</c:v>
                      </c:pt>
                      <c:pt idx="8">
                        <c:v>0</c:v>
                      </c:pt>
                      <c:pt idx="9">
                        <c:v>0.29801077463064241</c:v>
                      </c:pt>
                      <c:pt idx="10">
                        <c:v>0</c:v>
                      </c:pt>
                    </c:numCache>
                  </c:numRef>
                </c:val>
                <c:smooth val="0"/>
                <c:extLst xmlns:c15="http://schemas.microsoft.com/office/drawing/2012/chart">
                  <c:ext xmlns:c16="http://schemas.microsoft.com/office/drawing/2014/chart" uri="{C3380CC4-5D6E-409C-BE32-E72D297353CC}">
                    <c16:uniqueId val="{00000009-22A3-4FCC-B8F3-B7895BF3F6F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'4.2alg'!$B$18</c15:sqref>
                        </c15:formulaRef>
                      </c:ext>
                    </c:extLst>
                    <c:strCache>
                      <c:ptCount val="1"/>
                      <c:pt idx="0">
                        <c:v>Kreeka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'4.2alg'!$C$18:$N$18</c15:sqref>
                        </c15:fullRef>
                        <c15:formulaRef>
                          <c15:sqref>'4.2alg'!$C$18:$M$18</c15:sqref>
                        </c15:formulaRef>
                      </c:ext>
                    </c:extLst>
                    <c:numCache>
                      <c:formatCode>0%</c:formatCode>
                      <c:ptCount val="11"/>
                      <c:pt idx="0">
                        <c:v>0</c:v>
                      </c:pt>
                      <c:pt idx="1">
                        <c:v>0</c:v>
                      </c:pt>
                      <c:pt idx="2">
                        <c:v>0</c:v>
                      </c:pt>
                      <c:pt idx="3">
                        <c:v>0.41012510458927687</c:v>
                      </c:pt>
                      <c:pt idx="4">
                        <c:v>0</c:v>
                      </c:pt>
                      <c:pt idx="5">
                        <c:v>0.38922131175503355</c:v>
                      </c:pt>
                      <c:pt idx="6">
                        <c:v>0</c:v>
                      </c:pt>
                      <c:pt idx="7">
                        <c:v>0.39108591283116767</c:v>
                      </c:pt>
                      <c:pt idx="8">
                        <c:v>0</c:v>
                      </c:pt>
                      <c:pt idx="9">
                        <c:v>0.32693788847299149</c:v>
                      </c:pt>
                      <c:pt idx="10">
                        <c:v>0</c:v>
                      </c:pt>
                    </c:numCache>
                  </c:numRef>
                </c:val>
                <c:smooth val="0"/>
                <c:extLst xmlns:c15="http://schemas.microsoft.com/office/drawing/2012/chart">
                  <c:ext xmlns:c16="http://schemas.microsoft.com/office/drawing/2014/chart" uri="{C3380CC4-5D6E-409C-BE32-E72D297353CC}">
                    <c16:uniqueId val="{0000000A-22A3-4FCC-B8F3-B7895BF3F6F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'4.2alg'!$B$19</c15:sqref>
                        </c15:formulaRef>
                      </c:ext>
                    </c:extLst>
                    <c:strCache>
                      <c:ptCount val="1"/>
                      <c:pt idx="0">
                        <c:v>Hispaana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'4.2alg'!$C$19:$N$19</c15:sqref>
                        </c15:fullRef>
                        <c15:formulaRef>
                          <c15:sqref>'4.2alg'!$C$19:$M$19</c15:sqref>
                        </c15:formulaRef>
                      </c:ext>
                    </c:extLst>
                    <c:numCache>
                      <c:formatCode>0%</c:formatCode>
                      <c:ptCount val="11"/>
                      <c:pt idx="0">
                        <c:v>0</c:v>
                      </c:pt>
                      <c:pt idx="1">
                        <c:v>0</c:v>
                      </c:pt>
                      <c:pt idx="2">
                        <c:v>0</c:v>
                      </c:pt>
                      <c:pt idx="3">
                        <c:v>0</c:v>
                      </c:pt>
                      <c:pt idx="4">
                        <c:v>0</c:v>
                      </c:pt>
                      <c:pt idx="5">
                        <c:v>0.41048300934275184</c:v>
                      </c:pt>
                      <c:pt idx="6">
                        <c:v>0.40449954745258393</c:v>
                      </c:pt>
                      <c:pt idx="7">
                        <c:v>0.40889766170665048</c:v>
                      </c:pt>
                      <c:pt idx="8">
                        <c:v>0.41138763197586725</c:v>
                      </c:pt>
                      <c:pt idx="9">
                        <c:v>0.41164758586361372</c:v>
                      </c:pt>
                      <c:pt idx="10">
                        <c:v>0.4109460725277666</c:v>
                      </c:pt>
                    </c:numCache>
                  </c:numRef>
                </c:val>
                <c:smooth val="0"/>
                <c:extLst xmlns:c15="http://schemas.microsoft.com/office/drawing/2012/chart">
                  <c:ext xmlns:c16="http://schemas.microsoft.com/office/drawing/2014/chart" uri="{C3380CC4-5D6E-409C-BE32-E72D297353CC}">
                    <c16:uniqueId val="{0000000B-22A3-4FCC-B8F3-B7895BF3F6F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'4.2alg'!$B$20</c15:sqref>
                        </c15:formulaRef>
                      </c:ext>
                    </c:extLst>
                    <c:strCache>
                      <c:ptCount val="1"/>
                      <c:pt idx="0">
                        <c:v>Prantsusmaa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'4.2alg'!$C$20:$N$20</c15:sqref>
                        </c15:fullRef>
                        <c15:formulaRef>
                          <c15:sqref>'4.2alg'!$C$20:$M$20</c15:sqref>
                        </c15:formulaRef>
                      </c:ext>
                    </c:extLst>
                    <c:numCache>
                      <c:formatCode>0%</c:formatCode>
                      <c:ptCount val="11"/>
                      <c:pt idx="0">
                        <c:v>0.39334230142786342</c:v>
                      </c:pt>
                      <c:pt idx="1">
                        <c:v>0.39623777022843304</c:v>
                      </c:pt>
                      <c:pt idx="2">
                        <c:v>0.38192845853323132</c:v>
                      </c:pt>
                      <c:pt idx="3">
                        <c:v>0.37046785882646283</c:v>
                      </c:pt>
                      <c:pt idx="4">
                        <c:v>0.37290694560164694</c:v>
                      </c:pt>
                      <c:pt idx="5">
                        <c:v>0.37772338588842608</c:v>
                      </c:pt>
                      <c:pt idx="6">
                        <c:v>0.37587384659157441</c:v>
                      </c:pt>
                      <c:pt idx="7">
                        <c:v>0</c:v>
                      </c:pt>
                      <c:pt idx="8">
                        <c:v>0.42234491793838347</c:v>
                      </c:pt>
                      <c:pt idx="9">
                        <c:v>0.41873097021509492</c:v>
                      </c:pt>
                      <c:pt idx="10">
                        <c:v>0.4126678559483265</c:v>
                      </c:pt>
                    </c:numCache>
                  </c:numRef>
                </c:val>
                <c:smooth val="0"/>
                <c:extLst xmlns:c15="http://schemas.microsoft.com/office/drawing/2012/chart">
                  <c:ext xmlns:c16="http://schemas.microsoft.com/office/drawing/2014/chart" uri="{C3380CC4-5D6E-409C-BE32-E72D297353CC}">
                    <c16:uniqueId val="{0000000C-22A3-4FCC-B8F3-B7895BF3F6F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'4.2alg'!$B$22</c15:sqref>
                        </c15:formulaRef>
                      </c:ext>
                    </c:extLst>
                    <c:strCache>
                      <c:ptCount val="1"/>
                      <c:pt idx="0">
                        <c:v>Itaalia</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'4.2alg'!$C$22:$N$22</c15:sqref>
                        </c15:fullRef>
                        <c15:formulaRef>
                          <c15:sqref>'4.2alg'!$C$22:$M$22</c15:sqref>
                        </c15:formulaRef>
                      </c:ext>
                    </c:extLst>
                    <c:numCache>
                      <c:formatCode>0%</c:formatCode>
                      <c:ptCount val="11"/>
                      <c:pt idx="0">
                        <c:v>0.45803146455498922</c:v>
                      </c:pt>
                      <c:pt idx="1">
                        <c:v>0.47606330365974286</c:v>
                      </c:pt>
                      <c:pt idx="2">
                        <c:v>0.48565852564853829</c:v>
                      </c:pt>
                      <c:pt idx="3">
                        <c:v>0.49038393587271462</c:v>
                      </c:pt>
                      <c:pt idx="4">
                        <c:v>0.48855505426167545</c:v>
                      </c:pt>
                      <c:pt idx="5">
                        <c:v>0.47967173582549771</c:v>
                      </c:pt>
                      <c:pt idx="6">
                        <c:v>0.47328391014759236</c:v>
                      </c:pt>
                      <c:pt idx="7">
                        <c:v>0.45394683395766577</c:v>
                      </c:pt>
                      <c:pt idx="8">
                        <c:v>0.43335232783977218</c:v>
                      </c:pt>
                      <c:pt idx="9">
                        <c:v>0.42086375986870445</c:v>
                      </c:pt>
                      <c:pt idx="10">
                        <c:v>0.40648542422486977</c:v>
                      </c:pt>
                    </c:numCache>
                  </c:numRef>
                </c:val>
                <c:smooth val="0"/>
                <c:extLst xmlns:c15="http://schemas.microsoft.com/office/drawing/2012/chart">
                  <c:ext xmlns:c16="http://schemas.microsoft.com/office/drawing/2014/chart" uri="{C3380CC4-5D6E-409C-BE32-E72D297353CC}">
                    <c16:uniqueId val="{0000000E-22A3-4FCC-B8F3-B7895BF3F6F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'4.2alg'!$B$23</c15:sqref>
                        </c15:formulaRef>
                      </c:ext>
                    </c:extLst>
                    <c:strCache>
                      <c:ptCount val="1"/>
                      <c:pt idx="0">
                        <c:v>Küpros</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'4.2alg'!$C$23:$N$23</c15:sqref>
                        </c15:fullRef>
                        <c15:formulaRef>
                          <c15:sqref>'4.2alg'!$C$23:$M$23</c15:sqref>
                        </c15:formulaRef>
                      </c:ext>
                    </c:extLst>
                    <c:numCache>
                      <c:formatCode>0%</c:formatCode>
                      <c:ptCount val="11"/>
                      <c:pt idx="0">
                        <c:v>0.61909629932529142</c:v>
                      </c:pt>
                      <c:pt idx="1">
                        <c:v>0.59382079336771587</c:v>
                      </c:pt>
                      <c:pt idx="2">
                        <c:v>0.59861017657022209</c:v>
                      </c:pt>
                      <c:pt idx="3">
                        <c:v>0.60892493574980811</c:v>
                      </c:pt>
                      <c:pt idx="4">
                        <c:v>0.62423524999413982</c:v>
                      </c:pt>
                      <c:pt idx="5">
                        <c:v>0.63340154797699755</c:v>
                      </c:pt>
                      <c:pt idx="6">
                        <c:v>0.62459087811798353</c:v>
                      </c:pt>
                      <c:pt idx="7">
                        <c:v>0.6077668081513965</c:v>
                      </c:pt>
                      <c:pt idx="8">
                        <c:v>0.52520366341142544</c:v>
                      </c:pt>
                      <c:pt idx="9">
                        <c:v>0.53066761028544474</c:v>
                      </c:pt>
                      <c:pt idx="10">
                        <c:v>0.57918660826314639</c:v>
                      </c:pt>
                    </c:numCache>
                  </c:numRef>
                </c:val>
                <c:smooth val="0"/>
                <c:extLst xmlns:c15="http://schemas.microsoft.com/office/drawing/2012/chart">
                  <c:ext xmlns:c16="http://schemas.microsoft.com/office/drawing/2014/chart" uri="{C3380CC4-5D6E-409C-BE32-E72D297353CC}">
                    <c16:uniqueId val="{0000000F-22A3-4FCC-B8F3-B7895BF3F6F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'4.2alg'!$B$26</c15:sqref>
                        </c15:formulaRef>
                      </c:ext>
                    </c:extLst>
                    <c:strCache>
                      <c:ptCount val="1"/>
                      <c:pt idx="0">
                        <c:v>Luksemburg</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'4.2alg'!$C$26:$N$26</c15:sqref>
                        </c15:fullRef>
                        <c15:formulaRef>
                          <c15:sqref>'4.2alg'!$C$26:$M$26</c15:sqref>
                        </c15:formulaRef>
                      </c:ext>
                    </c:extLst>
                    <c:numCache>
                      <c:formatCode>0%</c:formatCode>
                      <c:ptCount val="11"/>
                      <c:pt idx="0">
                        <c:v>0</c:v>
                      </c:pt>
                      <c:pt idx="1">
                        <c:v>0</c:v>
                      </c:pt>
                      <c:pt idx="2">
                        <c:v>0</c:v>
                      </c:pt>
                      <c:pt idx="3">
                        <c:v>0</c:v>
                      </c:pt>
                      <c:pt idx="4">
                        <c:v>0</c:v>
                      </c:pt>
                      <c:pt idx="5">
                        <c:v>0</c:v>
                      </c:pt>
                      <c:pt idx="6">
                        <c:v>0.16262097413929877</c:v>
                      </c:pt>
                      <c:pt idx="7">
                        <c:v>0.4626843657817109</c:v>
                      </c:pt>
                      <c:pt idx="8">
                        <c:v>0</c:v>
                      </c:pt>
                      <c:pt idx="9">
                        <c:v>0.37921465242125713</c:v>
                      </c:pt>
                      <c:pt idx="10">
                        <c:v>0</c:v>
                      </c:pt>
                    </c:numCache>
                  </c:numRef>
                </c:val>
                <c:smooth val="0"/>
                <c:extLst xmlns:c15="http://schemas.microsoft.com/office/drawing/2012/chart">
                  <c:ext xmlns:c16="http://schemas.microsoft.com/office/drawing/2014/chart" uri="{C3380CC4-5D6E-409C-BE32-E72D297353CC}">
                    <c16:uniqueId val="{00000012-22A3-4FCC-B8F3-B7895BF3F6F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'4.2alg'!$B$28</c15:sqref>
                        </c15:formulaRef>
                      </c:ext>
                    </c:extLst>
                    <c:strCache>
                      <c:ptCount val="1"/>
                      <c:pt idx="0">
                        <c:v>Malta</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'4.2alg'!$C$28:$N$28</c15:sqref>
                        </c15:fullRef>
                        <c15:formulaRef>
                          <c15:sqref>'4.2alg'!$C$28:$M$28</c15:sqref>
                        </c15:formulaRef>
                      </c:ext>
                    </c:extLst>
                    <c:numCache>
                      <c:formatCode>0%</c:formatCode>
                      <c:ptCount val="11"/>
                      <c:pt idx="0">
                        <c:v>0.31601652134006425</c:v>
                      </c:pt>
                      <c:pt idx="1">
                        <c:v>0.29265451339693332</c:v>
                      </c:pt>
                      <c:pt idx="2">
                        <c:v>0.25738691710168093</c:v>
                      </c:pt>
                      <c:pt idx="3">
                        <c:v>0.23933294247931733</c:v>
                      </c:pt>
                      <c:pt idx="4">
                        <c:v>0.17802275720025659</c:v>
                      </c:pt>
                      <c:pt idx="5">
                        <c:v>0.21610363220726442</c:v>
                      </c:pt>
                      <c:pt idx="6">
                        <c:v>0.23852392672492112</c:v>
                      </c:pt>
                      <c:pt idx="7">
                        <c:v>0.23475682253710259</c:v>
                      </c:pt>
                      <c:pt idx="8">
                        <c:v>0.32671799938673296</c:v>
                      </c:pt>
                      <c:pt idx="9">
                        <c:v>0.32624984831937875</c:v>
                      </c:pt>
                      <c:pt idx="10">
                        <c:v>0.33344946801382896</c:v>
                      </c:pt>
                    </c:numCache>
                  </c:numRef>
                </c:val>
                <c:smooth val="0"/>
                <c:extLst xmlns:c15="http://schemas.microsoft.com/office/drawing/2012/chart">
                  <c:ext xmlns:c16="http://schemas.microsoft.com/office/drawing/2014/chart" uri="{C3380CC4-5D6E-409C-BE32-E72D297353CC}">
                    <c16:uniqueId val="{00000014-22A3-4FCC-B8F3-B7895BF3F6F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'4.2alg'!$B$29</c15:sqref>
                        </c15:formulaRef>
                      </c:ext>
                    </c:extLst>
                    <c:strCache>
                      <c:ptCount val="1"/>
                      <c:pt idx="0">
                        <c:v>Holland</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'4.2alg'!$C$29:$N$29</c15:sqref>
                        </c15:fullRef>
                        <c15:formulaRef>
                          <c15:sqref>'4.2alg'!$C$29:$M$29</c15:sqref>
                        </c15:formulaRef>
                      </c:ext>
                    </c:extLst>
                    <c:numCache>
                      <c:formatCode>0%</c:formatCode>
                      <c:ptCount val="11"/>
                      <c:pt idx="0">
                        <c:v>0</c:v>
                      </c:pt>
                      <c:pt idx="1">
                        <c:v>0</c:v>
                      </c:pt>
                      <c:pt idx="2">
                        <c:v>0</c:v>
                      </c:pt>
                      <c:pt idx="3">
                        <c:v>0.40275424386815206</c:v>
                      </c:pt>
                      <c:pt idx="4">
                        <c:v>0.43340329472270228</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5-22A3-4FCC-B8F3-B7895BF3F6F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'4.2alg'!$B$30</c15:sqref>
                        </c15:formulaRef>
                      </c:ext>
                    </c:extLst>
                    <c:strCache>
                      <c:ptCount val="1"/>
                      <c:pt idx="0">
                        <c:v>Austria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'4.2alg'!$C$30:$N$30</c15:sqref>
                        </c15:fullRef>
                        <c15:formulaRef>
                          <c15:sqref>'4.2alg'!$C$30:$M$30</c15:sqref>
                        </c15:formulaRef>
                      </c:ext>
                    </c:extLst>
                    <c:numCache>
                      <c:formatCode>0%</c:formatCode>
                      <c:ptCount val="11"/>
                      <c:pt idx="0">
                        <c:v>0</c:v>
                      </c:pt>
                      <c:pt idx="1">
                        <c:v>0.3411800803369634</c:v>
                      </c:pt>
                      <c:pt idx="2">
                        <c:v>0</c:v>
                      </c:pt>
                      <c:pt idx="3">
                        <c:v>0.35125716878304225</c:v>
                      </c:pt>
                      <c:pt idx="4">
                        <c:v>0</c:v>
                      </c:pt>
                      <c:pt idx="5">
                        <c:v>0.35554150426243841</c:v>
                      </c:pt>
                      <c:pt idx="6">
                        <c:v>0</c:v>
                      </c:pt>
                      <c:pt idx="7">
                        <c:v>0.34520093348544728</c:v>
                      </c:pt>
                      <c:pt idx="8">
                        <c:v>0</c:v>
                      </c:pt>
                      <c:pt idx="9">
                        <c:v>0.32917768732626435</c:v>
                      </c:pt>
                      <c:pt idx="10">
                        <c:v>0</c:v>
                      </c:pt>
                    </c:numCache>
                  </c:numRef>
                </c:val>
                <c:smooth val="0"/>
                <c:extLst xmlns:c15="http://schemas.microsoft.com/office/drawing/2012/chart">
                  <c:ext xmlns:c16="http://schemas.microsoft.com/office/drawing/2014/chart" uri="{C3380CC4-5D6E-409C-BE32-E72D297353CC}">
                    <c16:uniqueId val="{00000016-22A3-4FCC-B8F3-B7895BF3F6F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'4.2alg'!$B$31</c15:sqref>
                        </c15:formulaRef>
                      </c:ext>
                    </c:extLst>
                    <c:strCache>
                      <c:ptCount val="1"/>
                      <c:pt idx="0">
                        <c:v>Poola</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'4.2alg'!$C$31:$N$31</c15:sqref>
                        </c15:fullRef>
                        <c15:formulaRef>
                          <c15:sqref>'4.2alg'!$C$31:$M$31</c15:sqref>
                        </c15:formulaRef>
                      </c:ext>
                    </c:extLst>
                    <c:numCache>
                      <c:formatCode>0%</c:formatCode>
                      <c:ptCount val="11"/>
                      <c:pt idx="0">
                        <c:v>0.17375600792275583</c:v>
                      </c:pt>
                      <c:pt idx="1">
                        <c:v>0.1510158042624701</c:v>
                      </c:pt>
                      <c:pt idx="2">
                        <c:v>0.15257957319353174</c:v>
                      </c:pt>
                      <c:pt idx="3">
                        <c:v>0.17478002866546904</c:v>
                      </c:pt>
                      <c:pt idx="4">
                        <c:v>0.14749645174194106</c:v>
                      </c:pt>
                      <c:pt idx="5">
                        <c:v>0.20540356967002729</c:v>
                      </c:pt>
                      <c:pt idx="6">
                        <c:v>0.19740601488192594</c:v>
                      </c:pt>
                      <c:pt idx="7">
                        <c:v>0.20318159957076415</c:v>
                      </c:pt>
                      <c:pt idx="8">
                        <c:v>0.15740954865455242</c:v>
                      </c:pt>
                      <c:pt idx="9">
                        <c:v>0.17593117803376807</c:v>
                      </c:pt>
                      <c:pt idx="10">
                        <c:v>0.13239552319527378</c:v>
                      </c:pt>
                    </c:numCache>
                  </c:numRef>
                </c:val>
                <c:smooth val="0"/>
                <c:extLst xmlns:c15="http://schemas.microsoft.com/office/drawing/2012/chart">
                  <c:ext xmlns:c16="http://schemas.microsoft.com/office/drawing/2014/chart" uri="{C3380CC4-5D6E-409C-BE32-E72D297353CC}">
                    <c16:uniqueId val="{00000017-22A3-4FCC-B8F3-B7895BF3F6F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'4.2alg'!$B$32</c15:sqref>
                        </c15:formulaRef>
                      </c:ext>
                    </c:extLst>
                    <c:strCache>
                      <c:ptCount val="1"/>
                      <c:pt idx="0">
                        <c:v>Portugal</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'4.2alg'!$C$32:$N$32</c15:sqref>
                        </c15:fullRef>
                        <c15:formulaRef>
                          <c15:sqref>'4.2alg'!$C$32:$M$32</c15:sqref>
                        </c15:formulaRef>
                      </c:ext>
                    </c:extLst>
                    <c:numCache>
                      <c:formatCode>0%</c:formatCode>
                      <c:ptCount val="11"/>
                      <c:pt idx="0">
                        <c:v>0.34758488631857881</c:v>
                      </c:pt>
                      <c:pt idx="1">
                        <c:v>0.34705404820320396</c:v>
                      </c:pt>
                      <c:pt idx="2">
                        <c:v>0.35276794116527144</c:v>
                      </c:pt>
                      <c:pt idx="3">
                        <c:v>0.38354653314890219</c:v>
                      </c:pt>
                      <c:pt idx="4">
                        <c:v>0.38808809667376831</c:v>
                      </c:pt>
                      <c:pt idx="5">
                        <c:v>0.39250537199724944</c:v>
                      </c:pt>
                      <c:pt idx="6">
                        <c:v>0.39369129519153107</c:v>
                      </c:pt>
                      <c:pt idx="7">
                        <c:v>0.3953069545330451</c:v>
                      </c:pt>
                      <c:pt idx="8">
                        <c:v>0.37674500003558764</c:v>
                      </c:pt>
                      <c:pt idx="9">
                        <c:v>0.38490155119724578</c:v>
                      </c:pt>
                      <c:pt idx="10">
                        <c:v>0.3967437466414741</c:v>
                      </c:pt>
                    </c:numCache>
                  </c:numRef>
                </c:val>
                <c:smooth val="0"/>
                <c:extLst xmlns:c15="http://schemas.microsoft.com/office/drawing/2012/chart">
                  <c:ext xmlns:c16="http://schemas.microsoft.com/office/drawing/2014/chart" uri="{C3380CC4-5D6E-409C-BE32-E72D297353CC}">
                    <c16:uniqueId val="{00000018-22A3-4FCC-B8F3-B7895BF3F6F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'4.2alg'!$B$33</c15:sqref>
                        </c15:formulaRef>
                      </c:ext>
                    </c:extLst>
                    <c:strCache>
                      <c:ptCount val="1"/>
                      <c:pt idx="0">
                        <c:v>Rumeenia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'4.2alg'!$C$33:$N$33</c15:sqref>
                        </c15:fullRef>
                        <c15:formulaRef>
                          <c15:sqref>'4.2alg'!$C$33:$M$33</c15:sqref>
                        </c15:formulaRef>
                      </c:ext>
                    </c:extLst>
                    <c:numCache>
                      <c:formatCode>0%</c:formatCode>
                      <c:ptCount val="11"/>
                      <c:pt idx="0">
                        <c:v>0.42533676138280035</c:v>
                      </c:pt>
                      <c:pt idx="1">
                        <c:v>0.48760449515818866</c:v>
                      </c:pt>
                      <c:pt idx="2">
                        <c:v>0.50008290122885801</c:v>
                      </c:pt>
                      <c:pt idx="3">
                        <c:v>0.39212912470281153</c:v>
                      </c:pt>
                      <c:pt idx="4">
                        <c:v>0.41356015342799179</c:v>
                      </c:pt>
                      <c:pt idx="5">
                        <c:v>0.40498485932348338</c:v>
                      </c:pt>
                      <c:pt idx="6">
                        <c:v>0.44037418277924606</c:v>
                      </c:pt>
                      <c:pt idx="7">
                        <c:v>0.50030557111112817</c:v>
                      </c:pt>
                      <c:pt idx="8">
                        <c:v>0.54034973681766862</c:v>
                      </c:pt>
                      <c:pt idx="9">
                        <c:v>0.61965211354356953</c:v>
                      </c:pt>
                      <c:pt idx="10">
                        <c:v>0.64714130975731143</c:v>
                      </c:pt>
                    </c:numCache>
                  </c:numRef>
                </c:val>
                <c:smooth val="0"/>
                <c:extLst xmlns:c15="http://schemas.microsoft.com/office/drawing/2012/chart">
                  <c:ext xmlns:c16="http://schemas.microsoft.com/office/drawing/2014/chart" uri="{C3380CC4-5D6E-409C-BE32-E72D297353CC}">
                    <c16:uniqueId val="{00000019-22A3-4FCC-B8F3-B7895BF3F6F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'4.2alg'!$B$36</c15:sqref>
                        </c15:formulaRef>
                      </c:ext>
                    </c:extLst>
                    <c:strCache>
                      <c:ptCount val="1"/>
                      <c:pt idx="0">
                        <c:v>Soome</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'4.2alg'!$C$36:$N$36</c15:sqref>
                        </c15:fullRef>
                        <c15:formulaRef>
                          <c15:sqref>'4.2alg'!$C$36:$M$36</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C-22A3-4FCC-B8F3-B7895BF3F6F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'4.2alg'!$B$37</c15:sqref>
                        </c15:formulaRef>
                      </c:ext>
                    </c:extLst>
                    <c:strCache>
                      <c:ptCount val="1"/>
                      <c:pt idx="0">
                        <c:v>Rootsi</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'4.2alg'!$C$37:$N$37</c15:sqref>
                        </c15:fullRef>
                        <c15:formulaRef>
                          <c15:sqref>'4.2alg'!$C$37:$M$37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D-22A3-4FCC-B8F3-B7895BF3F6F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'4.2alg'!$B$38</c15:sqref>
                        </c15:formulaRef>
                      </c:ext>
                    </c:extLst>
                    <c:strCache>
                      <c:ptCount val="1"/>
                      <c:pt idx="0">
                        <c:v>Island</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'4.2alg'!$C$38:$N$38</c15:sqref>
                        </c15:fullRef>
                        <c15:formulaRef>
                          <c15:sqref>'4.2alg'!$C$38:$M$38</c15:sqref>
                        </c15:formulaRef>
                      </c:ext>
                    </c:extLst>
                    <c:numCache>
                      <c:formatCode>0%</c:formatCode>
                      <c:ptCount val="11"/>
                      <c:pt idx="0">
                        <c:v>0.3676911213923772</c:v>
                      </c:pt>
                      <c:pt idx="1">
                        <c:v>0.35522389279962069</c:v>
                      </c:pt>
                      <c:pt idx="2">
                        <c:v>0</c:v>
                      </c:pt>
                      <c:pt idx="3">
                        <c:v>0.24540470202379552</c:v>
                      </c:pt>
                      <c:pt idx="4">
                        <c:v>0</c:v>
                      </c:pt>
                      <c:pt idx="5">
                        <c:v>0.29835634451019066</c:v>
                      </c:pt>
                      <c:pt idx="6">
                        <c:v>0.40393712861797965</c:v>
                      </c:pt>
                      <c:pt idx="7">
                        <c:v>0.49241342481338302</c:v>
                      </c:pt>
                      <c:pt idx="8">
                        <c:v>0.46834386941310502</c:v>
                      </c:pt>
                      <c:pt idx="9">
                        <c:v>0.48177937345388472</c:v>
                      </c:pt>
                      <c:pt idx="10">
                        <c:v>0.46853668678286864</c:v>
                      </c:pt>
                    </c:numCache>
                  </c:numRef>
                </c:val>
                <c:smooth val="0"/>
                <c:extLst xmlns:c15="http://schemas.microsoft.com/office/drawing/2012/chart">
                  <c:ext xmlns:c16="http://schemas.microsoft.com/office/drawing/2014/chart" uri="{C3380CC4-5D6E-409C-BE32-E72D297353CC}">
                    <c16:uniqueId val="{0000001E-22A3-4FCC-B8F3-B7895BF3F6F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'4.2alg'!$B$39</c15:sqref>
                        </c15:formulaRef>
                      </c:ext>
                    </c:extLst>
                    <c:strCache>
                      <c:ptCount val="1"/>
                      <c:pt idx="0">
                        <c:v>Norra</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'4.2alg'!$C$39:$N$39</c15:sqref>
                        </c15:fullRef>
                        <c15:formulaRef>
                          <c15:sqref>'4.2alg'!$C$39:$M$39</c15:sqref>
                        </c15:formulaRef>
                      </c:ext>
                    </c:extLst>
                    <c:numCache>
                      <c:formatCode>0%</c:formatCode>
                      <c:ptCount val="11"/>
                      <c:pt idx="0">
                        <c:v>0</c:v>
                      </c:pt>
                      <c:pt idx="1">
                        <c:v>0</c:v>
                      </c:pt>
                      <c:pt idx="2">
                        <c:v>0</c:v>
                      </c:pt>
                      <c:pt idx="3">
                        <c:v>0</c:v>
                      </c:pt>
                      <c:pt idx="4">
                        <c:v>0</c:v>
                      </c:pt>
                      <c:pt idx="5">
                        <c:v>0</c:v>
                      </c:pt>
                      <c:pt idx="6">
                        <c:v>0</c:v>
                      </c:pt>
                      <c:pt idx="7">
                        <c:v>0.35486265058521738</c:v>
                      </c:pt>
                      <c:pt idx="8">
                        <c:v>0</c:v>
                      </c:pt>
                      <c:pt idx="9">
                        <c:v>0.3494235832341549</c:v>
                      </c:pt>
                      <c:pt idx="10">
                        <c:v>0</c:v>
                      </c:pt>
                    </c:numCache>
                  </c:numRef>
                </c:val>
                <c:smooth val="0"/>
                <c:extLst xmlns:c15="http://schemas.microsoft.com/office/drawing/2012/chart">
                  <c:ext xmlns:c16="http://schemas.microsoft.com/office/drawing/2014/chart" uri="{C3380CC4-5D6E-409C-BE32-E72D297353CC}">
                    <c16:uniqueId val="{0000001F-22A3-4FCC-B8F3-B7895BF3F6F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'4.2alg'!$B$40</c15:sqref>
                        </c15:formulaRef>
                      </c:ext>
                    </c:extLst>
                    <c:strCache>
                      <c:ptCount val="1"/>
                      <c:pt idx="0">
                        <c:v>Šveits</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'4.2alg'!$C$40:$N$40</c15:sqref>
                        </c15:fullRef>
                        <c15:formulaRef>
                          <c15:sqref>'4.2alg'!$C$40:$M$40</c15:sqref>
                        </c15:formulaRef>
                      </c:ext>
                    </c:extLst>
                    <c:numCache>
                      <c:formatCode>0%</c:formatCode>
                      <c:ptCount val="11"/>
                      <c:pt idx="0">
                        <c:v>0.31901842581918854</c:v>
                      </c:pt>
                      <c:pt idx="1">
                        <c:v>0</c:v>
                      </c:pt>
                      <c:pt idx="2">
                        <c:v>0</c:v>
                      </c:pt>
                      <c:pt idx="3">
                        <c:v>0</c:v>
                      </c:pt>
                      <c:pt idx="4">
                        <c:v>0.39804539724476318</c:v>
                      </c:pt>
                      <c:pt idx="5">
                        <c:v>0</c:v>
                      </c:pt>
                      <c:pt idx="6">
                        <c:v>0</c:v>
                      </c:pt>
                      <c:pt idx="7">
                        <c:v>0.28499190856259399</c:v>
                      </c:pt>
                      <c:pt idx="8">
                        <c:v>0</c:v>
                      </c:pt>
                      <c:pt idx="9">
                        <c:v>0.32928196137221516</c:v>
                      </c:pt>
                      <c:pt idx="10">
                        <c:v>0</c:v>
                      </c:pt>
                    </c:numCache>
                  </c:numRef>
                </c:val>
                <c:smooth val="0"/>
                <c:extLst xmlns:c15="http://schemas.microsoft.com/office/drawing/2012/chart">
                  <c:ext xmlns:c16="http://schemas.microsoft.com/office/drawing/2014/chart" uri="{C3380CC4-5D6E-409C-BE32-E72D297353CC}">
                    <c16:uniqueId val="{00000020-22A3-4FCC-B8F3-B7895BF3F6F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'4.2alg'!$B$42</c15:sqref>
                        </c15:formulaRef>
                      </c:ext>
                    </c:extLst>
                    <c:strCache>
                      <c:ptCount val="1"/>
                      <c:pt idx="0">
                        <c:v>Montenegro</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'4.2alg'!$C$42:$N$42</c15:sqref>
                        </c15:fullRef>
                        <c15:formulaRef>
                          <c15:sqref>'4.2alg'!$C$42:$M$42</c15:sqref>
                        </c15:formulaRef>
                      </c:ext>
                    </c:extLst>
                    <c:numCache>
                      <c:formatCode>0%</c:formatCode>
                      <c:ptCount val="11"/>
                      <c:pt idx="0">
                        <c:v>0</c:v>
                      </c:pt>
                      <c:pt idx="1">
                        <c:v>0</c:v>
                      </c:pt>
                      <c:pt idx="2">
                        <c:v>0</c:v>
                      </c:pt>
                      <c:pt idx="3">
                        <c:v>0</c:v>
                      </c:pt>
                      <c:pt idx="4">
                        <c:v>0</c:v>
                      </c:pt>
                      <c:pt idx="5">
                        <c:v>0</c:v>
                      </c:pt>
                      <c:pt idx="6">
                        <c:v>0</c:v>
                      </c:pt>
                      <c:pt idx="7">
                        <c:v>0</c:v>
                      </c:pt>
                      <c:pt idx="8">
                        <c:v>0</c:v>
                      </c:pt>
                      <c:pt idx="9">
                        <c:v>0.59694727721122443</c:v>
                      </c:pt>
                      <c:pt idx="10">
                        <c:v>0.44929757343550453</c:v>
                      </c:pt>
                    </c:numCache>
                  </c:numRef>
                </c:val>
                <c:smooth val="0"/>
                <c:extLst xmlns:c15="http://schemas.microsoft.com/office/drawing/2012/chart">
                  <c:ext xmlns:c16="http://schemas.microsoft.com/office/drawing/2014/chart" uri="{C3380CC4-5D6E-409C-BE32-E72D297353CC}">
                    <c16:uniqueId val="{00000022-22A3-4FCC-B8F3-B7895BF3F6F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'4.2alg'!$B$43</c15:sqref>
                        </c15:formulaRef>
                      </c:ext>
                    </c:extLst>
                    <c:strCache>
                      <c:ptCount val="1"/>
                      <c:pt idx="0">
                        <c:v>Põhja-Makedoonia</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'4.2alg'!$C$43:$N$43</c15:sqref>
                        </c15:fullRef>
                        <c15:formulaRef>
                          <c15:sqref>'4.2alg'!$C$43:$M$43</c15:sqref>
                        </c15:formulaRef>
                      </c:ext>
                    </c:extLst>
                    <c:numCache>
                      <c:formatCode>0%</c:formatCode>
                      <c:ptCount val="11"/>
                      <c:pt idx="0">
                        <c:v>0</c:v>
                      </c:pt>
                      <c:pt idx="1">
                        <c:v>0</c:v>
                      </c:pt>
                      <c:pt idx="2">
                        <c:v>0</c:v>
                      </c:pt>
                      <c:pt idx="3">
                        <c:v>0</c:v>
                      </c:pt>
                      <c:pt idx="4">
                        <c:v>0</c:v>
                      </c:pt>
                      <c:pt idx="5">
                        <c:v>0</c:v>
                      </c:pt>
                      <c:pt idx="6">
                        <c:v>0</c:v>
                      </c:pt>
                      <c:pt idx="7">
                        <c:v>0</c:v>
                      </c:pt>
                      <c:pt idx="8">
                        <c:v>0.63345846797186844</c:v>
                      </c:pt>
                      <c:pt idx="9">
                        <c:v>0.60646521433590994</c:v>
                      </c:pt>
                      <c:pt idx="10">
                        <c:v>0.63108187658365544</c:v>
                      </c:pt>
                    </c:numCache>
                  </c:numRef>
                </c:val>
                <c:smooth val="0"/>
                <c:extLst xmlns:c15="http://schemas.microsoft.com/office/drawing/2012/chart">
                  <c:ext xmlns:c16="http://schemas.microsoft.com/office/drawing/2014/chart" uri="{C3380CC4-5D6E-409C-BE32-E72D297353CC}">
                    <c16:uniqueId val="{00000023-22A3-4FCC-B8F3-B7895BF3F6F8}"/>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'4.2alg'!$B$44</c15:sqref>
                        </c15:formulaRef>
                      </c:ext>
                    </c:extLst>
                    <c:strCache>
                      <c:ptCount val="1"/>
                      <c:pt idx="0">
                        <c:v>Serbia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'4.2alg'!$C$44:$N$44</c15:sqref>
                        </c15:fullRef>
                        <c15:formulaRef>
                          <c15:sqref>'4.2alg'!$C$44:$M$44</c15:sqref>
                        </c15:formulaRef>
                      </c:ext>
                    </c:extLst>
                    <c:numCache>
                      <c:formatCode>0%</c:formatCode>
                      <c:ptCount val="11"/>
                      <c:pt idx="0">
                        <c:v>0</c:v>
                      </c:pt>
                      <c:pt idx="1">
                        <c:v>0.37079862000391706</c:v>
                      </c:pt>
                      <c:pt idx="2">
                        <c:v>0.28410091134372417</c:v>
                      </c:pt>
                      <c:pt idx="3">
                        <c:v>0.33757919692050981</c:v>
                      </c:pt>
                      <c:pt idx="4">
                        <c:v>0</c:v>
                      </c:pt>
                      <c:pt idx="5">
                        <c:v>0</c:v>
                      </c:pt>
                      <c:pt idx="6">
                        <c:v>0</c:v>
                      </c:pt>
                      <c:pt idx="7">
                        <c:v>0.37240829621246363</c:v>
                      </c:pt>
                      <c:pt idx="8">
                        <c:v>0.39122649955237243</c:v>
                      </c:pt>
                      <c:pt idx="9">
                        <c:v>0.37373604574046321</c:v>
                      </c:pt>
                      <c:pt idx="10">
                        <c:v>0.37164365036877661</c:v>
                      </c:pt>
                    </c:numCache>
                  </c:numRef>
                </c:val>
                <c:smooth val="0"/>
                <c:extLst xmlns:c15="http://schemas.microsoft.com/office/drawing/2012/chart">
                  <c:ext xmlns:c16="http://schemas.microsoft.com/office/drawing/2014/chart" uri="{C3380CC4-5D6E-409C-BE32-E72D297353CC}">
                    <c16:uniqueId val="{00000024-22A3-4FCC-B8F3-B7895BF3F6F8}"/>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'4.2alg'!$B$45</c15:sqref>
                        </c15:formulaRef>
                      </c:ext>
                    </c:extLst>
                    <c:strCache>
                      <c:ptCount val="1"/>
                      <c:pt idx="0">
                        <c:v>Türgi</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'4.2alg'!$C$45:$N$45</c15:sqref>
                        </c15:fullRef>
                        <c15:formulaRef>
                          <c15:sqref>'4.2alg'!$C$45:$M$45</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5-22A3-4FCC-B8F3-B7895BF3F6F8}"/>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'4.2alg'!$B$46</c15:sqref>
                        </c15:formulaRef>
                      </c:ext>
                    </c:extLst>
                    <c:strCache>
                      <c:ptCount val="1"/>
                      <c:pt idx="0">
                        <c:v>Bosnia ja Hertsegoviina</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'4.2alg'!$C$46:$N$46</c15:sqref>
                        </c15:fullRef>
                        <c15:formulaRef>
                          <c15:sqref>'4.2alg'!$C$46:$M$46</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6-22A3-4FCC-B8F3-B7895BF3F6F8}"/>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'4.2alg'!$B$47</c15:sqref>
                        </c15:formulaRef>
                      </c:ext>
                    </c:extLst>
                    <c:strCache>
                      <c:ptCount val="1"/>
                      <c:pt idx="0">
                        <c:v>Venemaa</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'4.2alg'!$C$47:$N$47</c15:sqref>
                        </c15:fullRef>
                        <c15:formulaRef>
                          <c15:sqref>'4.2alg'!$C$47:$M$47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7-22A3-4FCC-B8F3-B7895BF3F6F8}"/>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'4.2alg'!$B$48</c15:sqref>
                        </c15:formulaRef>
                      </c:ext>
                    </c:extLst>
                    <c:strCache>
                      <c:ptCount val="1"/>
                      <c:pt idx="0">
                        <c:v>USA</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'4.2alg'!$C$48:$N$48</c15:sqref>
                        </c15:fullRef>
                        <c15:formulaRef>
                          <c15:sqref>'4.2alg'!$C$48:$M$48</c15:sqref>
                        </c15:formulaRef>
                      </c:ext>
                    </c:extLst>
                    <c:numCache>
                      <c:formatCode>0%</c:formatCode>
                      <c:ptCount val="11"/>
                      <c:pt idx="0">
                        <c:v>0.18365918583885832</c:v>
                      </c:pt>
                      <c:pt idx="1">
                        <c:v>0.18640272543037778</c:v>
                      </c:pt>
                      <c:pt idx="2">
                        <c:v>0.20295884027892272</c:v>
                      </c:pt>
                      <c:pt idx="3">
                        <c:v>0.19546897121295281</c:v>
                      </c:pt>
                      <c:pt idx="4">
                        <c:v>0.20046092050921302</c:v>
                      </c:pt>
                      <c:pt idx="5">
                        <c:v>0.19402932670857914</c:v>
                      </c:pt>
                      <c:pt idx="6">
                        <c:v>0.19269234186372319</c:v>
                      </c:pt>
                      <c:pt idx="7">
                        <c:v>0.19639502879172827</c:v>
                      </c:pt>
                      <c:pt idx="8">
                        <c:v>0.20294624429573346</c:v>
                      </c:pt>
                      <c:pt idx="9">
                        <c:v>0.19820249696369871</c:v>
                      </c:pt>
                      <c:pt idx="10">
                        <c:v>0.19767415906760735</c:v>
                      </c:pt>
                    </c:numCache>
                  </c:numRef>
                </c:val>
                <c:smooth val="0"/>
                <c:extLst xmlns:c15="http://schemas.microsoft.com/office/drawing/2012/chart">
                  <c:ext xmlns:c16="http://schemas.microsoft.com/office/drawing/2014/chart" uri="{C3380CC4-5D6E-409C-BE32-E72D297353CC}">
                    <c16:uniqueId val="{00000028-22A3-4FCC-B8F3-B7895BF3F6F8}"/>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'4.2alg'!$B$49</c15:sqref>
                        </c15:formulaRef>
                      </c:ext>
                    </c:extLst>
                    <c:strCache>
                      <c:ptCount val="1"/>
                      <c:pt idx="0">
                        <c:v>Hiina (v.a. Hong Kong)</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'4.2alg'!$C$49:$N$49</c15:sqref>
                        </c15:fullRef>
                        <c15:formulaRef>
                          <c15:sqref>'4.2alg'!$C$49:$M$49</c15:sqref>
                        </c15:formulaRef>
                      </c:ext>
                    </c:extLst>
                    <c:numCache>
                      <c:formatCode>0%</c:formatCode>
                      <c:ptCount val="11"/>
                      <c:pt idx="0">
                        <c:v>0.12460084184834548</c:v>
                      </c:pt>
                      <c:pt idx="1">
                        <c:v>0.12595280788153881</c:v>
                      </c:pt>
                      <c:pt idx="2">
                        <c:v>0.12655281363106544</c:v>
                      </c:pt>
                      <c:pt idx="3">
                        <c:v>0.11838250124840467</c:v>
                      </c:pt>
                      <c:pt idx="4">
                        <c:v>0.1128302526309707</c:v>
                      </c:pt>
                      <c:pt idx="5">
                        <c:v>0.10712907966969595</c:v>
                      </c:pt>
                      <c:pt idx="6">
                        <c:v>0.10744990958745312</c:v>
                      </c:pt>
                      <c:pt idx="7">
                        <c:v>0.10787880359087421</c:v>
                      </c:pt>
                      <c:pt idx="8">
                        <c:v>0.10273143888872609</c:v>
                      </c:pt>
                      <c:pt idx="9">
                        <c:v>0.10503214124838355</c:v>
                      </c:pt>
                      <c:pt idx="10">
                        <c:v>0.11133655316175559</c:v>
                      </c:pt>
                    </c:numCache>
                  </c:numRef>
                </c:val>
                <c:smooth val="0"/>
                <c:extLst xmlns:c15="http://schemas.microsoft.com/office/drawing/2012/chart">
                  <c:ext xmlns:c16="http://schemas.microsoft.com/office/drawing/2014/chart" uri="{C3380CC4-5D6E-409C-BE32-E72D297353CC}">
                    <c16:uniqueId val="{00000029-22A3-4FCC-B8F3-B7895BF3F6F8}"/>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'4.2alg'!$B$50</c15:sqref>
                        </c15:formulaRef>
                      </c:ext>
                    </c:extLst>
                    <c:strCache>
                      <c:ptCount val="1"/>
                      <c:pt idx="0">
                        <c:v>Jaapan</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'4.2alg'!$C$50:$N$50</c15:sqref>
                        </c15:fullRef>
                        <c15:formulaRef>
                          <c15:sqref>'4.2alg'!$C$50:$M$50</c15:sqref>
                        </c15:formulaRef>
                      </c:ext>
                    </c:extLst>
                    <c:numCache>
                      <c:formatCode>0%</c:formatCode>
                      <c:ptCount val="11"/>
                      <c:pt idx="0">
                        <c:v>0.21680976449497166</c:v>
                      </c:pt>
                      <c:pt idx="1">
                        <c:v>0.2234014934758756</c:v>
                      </c:pt>
                      <c:pt idx="2">
                        <c:v>0.21248753037090193</c:v>
                      </c:pt>
                      <c:pt idx="3">
                        <c:v>0.21030704354052485</c:v>
                      </c:pt>
                      <c:pt idx="4">
                        <c:v>0.20752799739765246</c:v>
                      </c:pt>
                      <c:pt idx="5">
                        <c:v>0.20870171558904288</c:v>
                      </c:pt>
                      <c:pt idx="6">
                        <c:v>0.19931651891358029</c:v>
                      </c:pt>
                      <c:pt idx="7">
                        <c:v>0.19856880935155932</c:v>
                      </c:pt>
                      <c:pt idx="8">
                        <c:v>0.18853737878601962</c:v>
                      </c:pt>
                      <c:pt idx="9">
                        <c:v>0.18669850490144843</c:v>
                      </c:pt>
                      <c:pt idx="10">
                        <c:v>0.18990252296548943</c:v>
                      </c:pt>
                    </c:numCache>
                  </c:numRef>
                </c:val>
                <c:smooth val="0"/>
                <c:extLst xmlns:c15="http://schemas.microsoft.com/office/drawing/2012/chart">
                  <c:ext xmlns:c16="http://schemas.microsoft.com/office/drawing/2014/chart" uri="{C3380CC4-5D6E-409C-BE32-E72D297353CC}">
                    <c16:uniqueId val="{0000002A-22A3-4FCC-B8F3-B7895BF3F6F8}"/>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'4.2alg'!$B$51</c15:sqref>
                        </c15:formulaRef>
                      </c:ext>
                    </c:extLst>
                    <c:strCache>
                      <c:ptCount val="1"/>
                      <c:pt idx="0">
                        <c:v>Lõuna-Korea</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c:ext xmlns:c15="http://schemas.microsoft.com/office/drawing/2012/chart" uri="{02D57815-91ED-43cb-92C2-25804820EDAC}">
                        <c15:fullRef>
                          <c15:sqref>'4.2alg'!$C$7:$N$7</c15:sqref>
                        </c15:fullRef>
                        <c15:formulaRef>
                          <c15:sqref>'4.2alg'!$C$7:$M$7</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'4.2alg'!$C$51:$N$51</c15:sqref>
                        </c15:fullRef>
                        <c15:formulaRef>
                          <c15:sqref>'4.2alg'!$C$51:$M$51</c15:sqref>
                        </c15:formulaRef>
                      </c:ext>
                    </c:extLst>
                    <c:numCache>
                      <c:formatCode>0%</c:formatCode>
                      <c:ptCount val="11"/>
                      <c:pt idx="0">
                        <c:v>0.19635511526859972</c:v>
                      </c:pt>
                      <c:pt idx="1">
                        <c:v>0.19969905785785866</c:v>
                      </c:pt>
                      <c:pt idx="2">
                        <c:v>0.19935464569695976</c:v>
                      </c:pt>
                      <c:pt idx="3">
                        <c:v>0.20277516686323441</c:v>
                      </c:pt>
                      <c:pt idx="4">
                        <c:v>0.19066961697178922</c:v>
                      </c:pt>
                      <c:pt idx="5">
                        <c:v>0.19082128221431702</c:v>
                      </c:pt>
                      <c:pt idx="6">
                        <c:v>0.18920003380941239</c:v>
                      </c:pt>
                      <c:pt idx="7">
                        <c:v>0.20838516022799672</c:v>
                      </c:pt>
                      <c:pt idx="8">
                        <c:v>0.22507471056352249</c:v>
                      </c:pt>
                      <c:pt idx="9">
                        <c:v>0.21977509666272535</c:v>
                      </c:pt>
                      <c:pt idx="10">
                        <c:v>0.21958468686723279</c:v>
                      </c:pt>
                    </c:numCache>
                  </c:numRef>
                </c:val>
                <c:smooth val="0"/>
                <c:extLst xmlns:c15="http://schemas.microsoft.com/office/drawing/2012/chart">
                  <c:ext xmlns:c16="http://schemas.microsoft.com/office/drawing/2014/chart" uri="{C3380CC4-5D6E-409C-BE32-E72D297353CC}">
                    <c16:uniqueId val="{0000002B-22A3-4FCC-B8F3-B7895BF3F6F8}"/>
                  </c:ext>
                </c:extLst>
              </c15:ser>
            </c15:filteredLineSeries>
          </c:ext>
        </c:extLst>
      </c:lineChart>
      <c:catAx>
        <c:axId val="89602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22725168"/>
        <c:crosses val="autoZero"/>
        <c:auto val="1"/>
        <c:lblAlgn val="ctr"/>
        <c:lblOffset val="100"/>
        <c:noMultiLvlLbl val="0"/>
      </c:catAx>
      <c:valAx>
        <c:axId val="822725168"/>
        <c:scaling>
          <c:orientation val="minMax"/>
          <c:max val="0.70000000000000007"/>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Rakendusuuringutele</a:t>
                </a:r>
                <a:r>
                  <a:rPr lang="et-EE" baseline="0"/>
                  <a:t> kulutatud osakaal TA rahastusest (%)</a:t>
                </a:r>
                <a:endParaRPr lang="et-EE"/>
              </a:p>
            </c:rich>
          </c:tx>
          <c:layout>
            <c:manualLayout>
              <c:xMode val="edge"/>
              <c:yMode val="edge"/>
              <c:x val="1.2583631681522255E-2"/>
              <c:y val="0.164804051277884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9602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mn-lt"/>
                <a:ea typeface="+mn-ea"/>
                <a:cs typeface="+mn-cs"/>
              </a:defRPr>
            </a:pPr>
            <a:r>
              <a:rPr lang="et-EE" sz="1050" b="1"/>
              <a:t>Alusuuringutele (basic research)</a:t>
            </a:r>
            <a:r>
              <a:rPr lang="et-EE" sz="1050" b="1" baseline="0"/>
              <a:t> kulutatud osakaal TA rahastusest (%)</a:t>
            </a:r>
            <a:endParaRPr lang="et-EE" sz="1050" b="1"/>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0.11027575197122501"/>
          <c:y val="0.11053995415716249"/>
          <c:w val="0.84221082326821906"/>
          <c:h val="0.73428180217566508"/>
        </c:manualLayout>
      </c:layout>
      <c:lineChart>
        <c:grouping val="standard"/>
        <c:varyColors val="0"/>
        <c:ser>
          <c:idx val="8"/>
          <c:order val="8"/>
          <c:tx>
            <c:strRef>
              <c:f>'4.2alg'!$B$68</c:f>
              <c:strCache>
                <c:ptCount val="1"/>
                <c:pt idx="0">
                  <c:v>Eesti</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10"/>
              <c:layout>
                <c:manualLayout>
                  <c:x val="0"/>
                  <c:y val="-3.699115832257372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'4.2alg'!$C$68:$N$68</c15:sqref>
                  </c15:fullRef>
                </c:ext>
              </c:extLst>
              <c:f>'4.2alg'!$C$68:$M$68</c:f>
              <c:numCache>
                <c:formatCode>0%</c:formatCode>
                <c:ptCount val="11"/>
                <c:pt idx="0">
                  <c:v>0.26638274554290303</c:v>
                </c:pt>
                <c:pt idx="1">
                  <c:v>0.27277056430572516</c:v>
                </c:pt>
                <c:pt idx="2">
                  <c:v>0.2719625365183021</c:v>
                </c:pt>
                <c:pt idx="3">
                  <c:v>0.19169872570211235</c:v>
                </c:pt>
                <c:pt idx="4">
                  <c:v>0.21272935026727433</c:v>
                </c:pt>
                <c:pt idx="5">
                  <c:v>0.27101473722952352</c:v>
                </c:pt>
                <c:pt idx="6">
                  <c:v>0.30324061157301491</c:v>
                </c:pt>
                <c:pt idx="7">
                  <c:v>0.2668251766726108</c:v>
                </c:pt>
                <c:pt idx="8">
                  <c:v>0.27642968114226535</c:v>
                </c:pt>
                <c:pt idx="9">
                  <c:v>0.27152339642481599</c:v>
                </c:pt>
                <c:pt idx="10">
                  <c:v>0.26807789082157313</c:v>
                </c:pt>
              </c:numCache>
            </c:numRef>
          </c:val>
          <c:smooth val="0"/>
          <c:extLst>
            <c:ext xmlns:c16="http://schemas.microsoft.com/office/drawing/2014/chart" uri="{C3380CC4-5D6E-409C-BE32-E72D297353CC}">
              <c16:uniqueId val="{00000008-5C26-471B-9700-2BAD5C6A4F84}"/>
            </c:ext>
          </c:extLst>
        </c:ser>
        <c:ser>
          <c:idx val="13"/>
          <c:order val="13"/>
          <c:tx>
            <c:strRef>
              <c:f>'4.2alg'!$B$73</c:f>
              <c:strCache>
                <c:ptCount val="1"/>
                <c:pt idx="0">
                  <c:v>Horvaatia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'4.2alg'!$C$73:$N$73</c15:sqref>
                  </c15:fullRef>
                </c:ext>
              </c:extLst>
              <c:f>'4.2alg'!$C$73:$M$73</c:f>
              <c:numCache>
                <c:formatCode>0%</c:formatCode>
                <c:ptCount val="11"/>
                <c:pt idx="0">
                  <c:v>0.34580243083951384</c:v>
                </c:pt>
                <c:pt idx="1">
                  <c:v>0.39884731675409857</c:v>
                </c:pt>
                <c:pt idx="2">
                  <c:v>0.36196978015420234</c:v>
                </c:pt>
                <c:pt idx="3">
                  <c:v>0.35927080948827644</c:v>
                </c:pt>
                <c:pt idx="4">
                  <c:v>0.3656848484848485</c:v>
                </c:pt>
                <c:pt idx="5">
                  <c:v>0.33192362779262663</c:v>
                </c:pt>
                <c:pt idx="6">
                  <c:v>0.3497000208911395</c:v>
                </c:pt>
                <c:pt idx="7">
                  <c:v>0.32034716348860354</c:v>
                </c:pt>
                <c:pt idx="8">
                  <c:v>0.31889839122967911</c:v>
                </c:pt>
                <c:pt idx="9">
                  <c:v>0.37987613248110463</c:v>
                </c:pt>
                <c:pt idx="10">
                  <c:v>0.26218121955691609</c:v>
                </c:pt>
              </c:numCache>
            </c:numRef>
          </c:val>
          <c:smooth val="0"/>
          <c:extLst>
            <c:ext xmlns:c16="http://schemas.microsoft.com/office/drawing/2014/chart" uri="{C3380CC4-5D6E-409C-BE32-E72D297353CC}">
              <c16:uniqueId val="{0000000D-5C26-471B-9700-2BAD5C6A4F84}"/>
            </c:ext>
          </c:extLst>
        </c:ser>
        <c:ser>
          <c:idx val="14"/>
          <c:order val="14"/>
          <c:tx>
            <c:strRef>
              <c:f>'4.2alg'!$B$74</c:f>
              <c:strCache>
                <c:ptCount val="1"/>
                <c:pt idx="0">
                  <c:v>Itaalia</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0-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'4.2alg'!$C$74:$N$74</c15:sqref>
                  </c15:fullRef>
                </c:ext>
              </c:extLst>
              <c:f>'4.2alg'!$C$74:$M$74</c:f>
              <c:numCache>
                <c:formatCode>0%</c:formatCode>
                <c:ptCount val="11"/>
                <c:pt idx="0">
                  <c:v>0.264710837791163</c:v>
                </c:pt>
                <c:pt idx="1">
                  <c:v>0.26752563902337445</c:v>
                </c:pt>
                <c:pt idx="2">
                  <c:v>0.25698474896687373</c:v>
                </c:pt>
                <c:pt idx="3">
                  <c:v>0.24020473887716681</c:v>
                </c:pt>
                <c:pt idx="4">
                  <c:v>0.2534422631386416</c:v>
                </c:pt>
                <c:pt idx="5">
                  <c:v>0.25375659459279137</c:v>
                </c:pt>
                <c:pt idx="6">
                  <c:v>0.24159031094368902</c:v>
                </c:pt>
                <c:pt idx="7">
                  <c:v>0.24362052624452768</c:v>
                </c:pt>
                <c:pt idx="8">
                  <c:v>0.23229682941350821</c:v>
                </c:pt>
                <c:pt idx="9">
                  <c:v>0.22184549238977624</c:v>
                </c:pt>
                <c:pt idx="10">
                  <c:v>0.21764822889506891</c:v>
                </c:pt>
              </c:numCache>
            </c:numRef>
          </c:val>
          <c:smooth val="0"/>
          <c:extLst>
            <c:ext xmlns:c16="http://schemas.microsoft.com/office/drawing/2014/chart" uri="{C3380CC4-5D6E-409C-BE32-E72D297353CC}">
              <c16:uniqueId val="{0000000E-5C26-471B-9700-2BAD5C6A4F84}"/>
            </c:ext>
          </c:extLst>
        </c:ser>
        <c:ser>
          <c:idx val="16"/>
          <c:order val="16"/>
          <c:tx>
            <c:strRef>
              <c:f>'4.2alg'!$B$76</c:f>
              <c:strCache>
                <c:ptCount val="1"/>
                <c:pt idx="0">
                  <c:v>Läti</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'4.2alg'!$C$76:$N$76</c15:sqref>
                  </c15:fullRef>
                </c:ext>
              </c:extLst>
              <c:f>'4.2alg'!$C$76:$M$76</c:f>
              <c:numCache>
                <c:formatCode>0%</c:formatCode>
                <c:ptCount val="11"/>
                <c:pt idx="0">
                  <c:v>0.32361748711067162</c:v>
                </c:pt>
                <c:pt idx="1">
                  <c:v>0.27879880304422605</c:v>
                </c:pt>
                <c:pt idx="2">
                  <c:v>0.31428729210577178</c:v>
                </c:pt>
                <c:pt idx="3">
                  <c:v>0.29376110282100482</c:v>
                </c:pt>
                <c:pt idx="4">
                  <c:v>0.32337765158753995</c:v>
                </c:pt>
                <c:pt idx="5">
                  <c:v>0.24372880385787674</c:v>
                </c:pt>
                <c:pt idx="6">
                  <c:v>0.2942260442260442</c:v>
                </c:pt>
                <c:pt idx="7">
                  <c:v>0.34494086727989492</c:v>
                </c:pt>
                <c:pt idx="8">
                  <c:v>0.30344202898550721</c:v>
                </c:pt>
                <c:pt idx="9">
                  <c:v>0.30891950688905001</c:v>
                </c:pt>
                <c:pt idx="10">
                  <c:v>0.35714285714285715</c:v>
                </c:pt>
              </c:numCache>
            </c:numRef>
          </c:val>
          <c:smooth val="0"/>
          <c:extLst>
            <c:ext xmlns:c16="http://schemas.microsoft.com/office/drawing/2014/chart" uri="{C3380CC4-5D6E-409C-BE32-E72D297353CC}">
              <c16:uniqueId val="{00000010-5C26-471B-9700-2BAD5C6A4F84}"/>
            </c:ext>
          </c:extLst>
        </c:ser>
        <c:ser>
          <c:idx val="17"/>
          <c:order val="17"/>
          <c:tx>
            <c:strRef>
              <c:f>'4.2alg'!$B$77</c:f>
              <c:strCache>
                <c:ptCount val="1"/>
                <c:pt idx="0">
                  <c:v>Leedu</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dLbl>
              <c:idx val="10"/>
              <c:layout>
                <c:manualLayout>
                  <c:x val="-1.0575212369093088E-16"/>
                  <c:y val="2.906448153916506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F-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'4.2alg'!$C$77:$N$77</c15:sqref>
                  </c15:fullRef>
                </c:ext>
              </c:extLst>
              <c:f>'4.2alg'!$C$77:$M$77</c:f>
              <c:numCache>
                <c:formatCode>0%</c:formatCode>
                <c:ptCount val="11"/>
                <c:pt idx="0">
                  <c:v>0.33749044768824354</c:v>
                </c:pt>
                <c:pt idx="1">
                  <c:v>0.34927574495124647</c:v>
                </c:pt>
                <c:pt idx="2">
                  <c:v>0.33579397968942115</c:v>
                </c:pt>
                <c:pt idx="3">
                  <c:v>0.38121245993958219</c:v>
                </c:pt>
                <c:pt idx="4">
                  <c:v>0.31722006790295171</c:v>
                </c:pt>
                <c:pt idx="5">
                  <c:v>0.30876345412212042</c:v>
                </c:pt>
                <c:pt idx="6">
                  <c:v>0.27499887216149582</c:v>
                </c:pt>
                <c:pt idx="7">
                  <c:v>0.30385967613621784</c:v>
                </c:pt>
                <c:pt idx="8">
                  <c:v>0.26240491801277116</c:v>
                </c:pt>
                <c:pt idx="9">
                  <c:v>0.26458013333122199</c:v>
                </c:pt>
                <c:pt idx="10">
                  <c:v>0.21193461973324326</c:v>
                </c:pt>
              </c:numCache>
            </c:numRef>
          </c:val>
          <c:smooth val="0"/>
          <c:extLst>
            <c:ext xmlns:c16="http://schemas.microsoft.com/office/drawing/2014/chart" uri="{C3380CC4-5D6E-409C-BE32-E72D297353CC}">
              <c16:uniqueId val="{00000011-5C26-471B-9700-2BAD5C6A4F84}"/>
            </c:ext>
          </c:extLst>
        </c:ser>
        <c:ser>
          <c:idx val="23"/>
          <c:order val="23"/>
          <c:tx>
            <c:strRef>
              <c:f>'4.2alg'!$B$83</c:f>
              <c:strCache>
                <c:ptCount val="1"/>
                <c:pt idx="0">
                  <c:v>Poola</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'4.2alg'!$C$83:$N$83</c15:sqref>
                  </c15:fullRef>
                </c:ext>
              </c:extLst>
              <c:f>'4.2alg'!$C$83:$M$83</c:f>
              <c:numCache>
                <c:formatCode>0%</c:formatCode>
                <c:ptCount val="11"/>
                <c:pt idx="0">
                  <c:v>0.29660521031489578</c:v>
                </c:pt>
                <c:pt idx="1">
                  <c:v>0.30660736787912357</c:v>
                </c:pt>
                <c:pt idx="2">
                  <c:v>0.2949156377456611</c:v>
                </c:pt>
                <c:pt idx="3">
                  <c:v>0.26557552187549033</c:v>
                </c:pt>
                <c:pt idx="4">
                  <c:v>0.25770412251024244</c:v>
                </c:pt>
                <c:pt idx="5">
                  <c:v>0.34960963645612525</c:v>
                </c:pt>
                <c:pt idx="6">
                  <c:v>0.33525068219179216</c:v>
                </c:pt>
                <c:pt idx="7">
                  <c:v>0.31884152653024156</c:v>
                </c:pt>
                <c:pt idx="8">
                  <c:v>0.30112570698644497</c:v>
                </c:pt>
                <c:pt idx="9">
                  <c:v>0.29018141768848327</c:v>
                </c:pt>
                <c:pt idx="10">
                  <c:v>0.32542869148718229</c:v>
                </c:pt>
              </c:numCache>
            </c:numRef>
          </c:val>
          <c:smooth val="0"/>
          <c:extLst>
            <c:ext xmlns:c16="http://schemas.microsoft.com/office/drawing/2014/chart" uri="{C3380CC4-5D6E-409C-BE32-E72D297353CC}">
              <c16:uniqueId val="{00000017-5C26-471B-9700-2BAD5C6A4F84}"/>
            </c:ext>
          </c:extLst>
        </c:ser>
        <c:ser>
          <c:idx val="33"/>
          <c:order val="33"/>
          <c:tx>
            <c:strRef>
              <c:f>'4.2alg'!$B$93</c:f>
              <c:strCache>
                <c:ptCount val="1"/>
                <c:pt idx="0">
                  <c:v>Suurbritannia</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dLbls>
            <c:dLbl>
              <c:idx val="10"/>
              <c:layout>
                <c:manualLayout>
                  <c:x val="-5.7683642917357057E-3"/>
                  <c:y val="3.434893272810406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1-5C26-471B-9700-2BAD5C6A4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'4.2alg'!$C$59:$N$59</c15:sqref>
                  </c15:fullRef>
                </c:ext>
              </c:extLst>
              <c:f>'4.2alg'!$C$59:$M$59</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'4.2alg'!$C$93:$N$93</c15:sqref>
                  </c15:fullRef>
                </c:ext>
              </c:extLst>
              <c:f>'4.2alg'!$C$93:$M$93</c:f>
              <c:numCache>
                <c:formatCode>0%</c:formatCode>
                <c:ptCount val="11"/>
                <c:pt idx="0">
                  <c:v>0.15847925809463292</c:v>
                </c:pt>
                <c:pt idx="1">
                  <c:v>0.16815136219833318</c:v>
                </c:pt>
                <c:pt idx="2">
                  <c:v>0.17813140362497135</c:v>
                </c:pt>
                <c:pt idx="3">
                  <c:v>0.16373810079592818</c:v>
                </c:pt>
                <c:pt idx="4">
                  <c:v>0.16774420840520088</c:v>
                </c:pt>
                <c:pt idx="5">
                  <c:v>0.1681725818674564</c:v>
                </c:pt>
                <c:pt idx="6">
                  <c:v>0.16910025551859711</c:v>
                </c:pt>
                <c:pt idx="7">
                  <c:v>0.16656233454147767</c:v>
                </c:pt>
                <c:pt idx="8">
                  <c:v>0.18098921596230128</c:v>
                </c:pt>
                <c:pt idx="9">
                  <c:v>0.17356343238754227</c:v>
                </c:pt>
                <c:pt idx="10">
                  <c:v>0.18278805204079471</c:v>
                </c:pt>
              </c:numCache>
            </c:numRef>
          </c:val>
          <c:smooth val="0"/>
          <c:extLst>
            <c:ext xmlns:c16="http://schemas.microsoft.com/office/drawing/2014/chart" uri="{C3380CC4-5D6E-409C-BE32-E72D297353CC}">
              <c16:uniqueId val="{00000021-5C26-471B-9700-2BAD5C6A4F84}"/>
            </c:ext>
          </c:extLst>
        </c:ser>
        <c:dLbls>
          <c:showLegendKey val="0"/>
          <c:showVal val="0"/>
          <c:showCatName val="0"/>
          <c:showSerName val="0"/>
          <c:showPercent val="0"/>
          <c:showBubbleSize val="0"/>
        </c:dLbls>
        <c:marker val="1"/>
        <c:smooth val="0"/>
        <c:axId val="822755024"/>
        <c:axId val="521460512"/>
        <c:extLst>
          <c:ext xmlns:c15="http://schemas.microsoft.com/office/drawing/2012/chart" uri="{02D57815-91ED-43cb-92C2-25804820EDAC}">
            <c15:filteredLineSeries>
              <c15:ser>
                <c:idx val="0"/>
                <c:order val="0"/>
                <c:tx>
                  <c:strRef>
                    <c:extLst>
                      <c:ext uri="{02D57815-91ED-43cb-92C2-25804820EDAC}">
                        <c15:formulaRef>
                          <c15:sqref>'4.2alg'!$B$60</c15:sqref>
                        </c15:formulaRef>
                      </c:ext>
                    </c:extLst>
                    <c:strCache>
                      <c:ptCount val="1"/>
                      <c:pt idx="0">
                        <c:v>Euroopa Liit (27) (alates 2020)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uri="{02D57815-91ED-43cb-92C2-25804820EDAC}">
                        <c15:fullRef>
                          <c15:sqref>'4.2alg'!$C$60:$N$60</c15:sqref>
                        </c15:fullRef>
                        <c15:formulaRef>
                          <c15:sqref>'4.2alg'!$C$60:$M$60</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C26-471B-9700-2BAD5C6A4F8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'4.2alg'!$B$61</c15:sqref>
                        </c15:formulaRef>
                      </c:ext>
                    </c:extLst>
                    <c:strCache>
                      <c:ptCount val="1"/>
                      <c:pt idx="0">
                        <c:v>Euroopa Liit (28) (2013-2020)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'4.2alg'!$C$61:$N$61</c15:sqref>
                        </c15:fullRef>
                        <c15:formulaRef>
                          <c15:sqref>'4.2alg'!$C$61:$M$61</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5C26-471B-9700-2BAD5C6A4F8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'4.2alg'!$B$62</c15:sqref>
                        </c15:formulaRef>
                      </c:ext>
                    </c:extLst>
                    <c:strCache>
                      <c:ptCount val="1"/>
                      <c:pt idx="0">
                        <c:v>Euroala (19) (alates 2015)</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'4.2alg'!$C$62:$N$62</c15:sqref>
                        </c15:fullRef>
                        <c15:formulaRef>
                          <c15:sqref>'4.2alg'!$C$62:$M$62</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5C26-471B-9700-2BAD5C6A4F8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'4.2alg'!$B$63</c15:sqref>
                        </c15:formulaRef>
                      </c:ext>
                    </c:extLst>
                    <c:strCache>
                      <c:ptCount val="1"/>
                      <c:pt idx="0">
                        <c:v>Belgia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'4.2alg'!$C$63:$N$63</c15:sqref>
                        </c15:fullRef>
                        <c15:formulaRef>
                          <c15:sqref>'4.2alg'!$C$63:$M$63</c15:sqref>
                        </c15:formulaRef>
                      </c:ext>
                    </c:extLst>
                    <c:numCache>
                      <c:formatCode>0%</c:formatCode>
                      <c:ptCount val="11"/>
                      <c:pt idx="0">
                        <c:v>0</c:v>
                      </c:pt>
                      <c:pt idx="1">
                        <c:v>0</c:v>
                      </c:pt>
                      <c:pt idx="2">
                        <c:v>0</c:v>
                      </c:pt>
                      <c:pt idx="3">
                        <c:v>0</c:v>
                      </c:pt>
                      <c:pt idx="4">
                        <c:v>0</c:v>
                      </c:pt>
                      <c:pt idx="5">
                        <c:v>0.19800724105496667</c:v>
                      </c:pt>
                      <c:pt idx="6">
                        <c:v>0</c:v>
                      </c:pt>
                      <c:pt idx="7">
                        <c:v>0.15612440947994702</c:v>
                      </c:pt>
                      <c:pt idx="8">
                        <c:v>0</c:v>
                      </c:pt>
                      <c:pt idx="9">
                        <c:v>0.1098727744845564</c:v>
                      </c:pt>
                      <c:pt idx="10">
                        <c:v>0</c:v>
                      </c:pt>
                    </c:numCache>
                  </c:numRef>
                </c:val>
                <c:smooth val="0"/>
                <c:extLst xmlns:c15="http://schemas.microsoft.com/office/drawing/2012/chart">
                  <c:ext xmlns:c16="http://schemas.microsoft.com/office/drawing/2014/chart" uri="{C3380CC4-5D6E-409C-BE32-E72D297353CC}">
                    <c16:uniqueId val="{00000003-5C26-471B-9700-2BAD5C6A4F8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'4.2alg'!$B$64</c15:sqref>
                        </c15:formulaRef>
                      </c:ext>
                    </c:extLst>
                    <c:strCache>
                      <c:ptCount val="1"/>
                      <c:pt idx="0">
                        <c:v>Bulgaaria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'4.2alg'!$C$64:$N$64</c15:sqref>
                        </c15:fullRef>
                        <c15:formulaRef>
                          <c15:sqref>'4.2alg'!$C$64:$M$64</c15:sqref>
                        </c15:formulaRef>
                      </c:ext>
                    </c:extLst>
                    <c:numCache>
                      <c:formatCode>0%</c:formatCode>
                      <c:ptCount val="11"/>
                      <c:pt idx="0">
                        <c:v>0.24287857871676369</c:v>
                      </c:pt>
                      <c:pt idx="1">
                        <c:v>0.26179513569145763</c:v>
                      </c:pt>
                      <c:pt idx="2">
                        <c:v>0.16269889131140697</c:v>
                      </c:pt>
                      <c:pt idx="3">
                        <c:v>0.17678260038153865</c:v>
                      </c:pt>
                      <c:pt idx="4">
                        <c:v>0.13355407083308696</c:v>
                      </c:pt>
                      <c:pt idx="5">
                        <c:v>0.12471882310599246</c:v>
                      </c:pt>
                      <c:pt idx="6">
                        <c:v>0.11406566704027629</c:v>
                      </c:pt>
                      <c:pt idx="7">
                        <c:v>8.9792060491493381E-2</c:v>
                      </c:pt>
                      <c:pt idx="8">
                        <c:v>9.4005870539162664E-2</c:v>
                      </c:pt>
                      <c:pt idx="9">
                        <c:v>0.10366934477639971</c:v>
                      </c:pt>
                      <c:pt idx="10">
                        <c:v>0.10277288836245747</c:v>
                      </c:pt>
                    </c:numCache>
                  </c:numRef>
                </c:val>
                <c:smooth val="0"/>
                <c:extLst xmlns:c15="http://schemas.microsoft.com/office/drawing/2012/chart">
                  <c:ext xmlns:c16="http://schemas.microsoft.com/office/drawing/2014/chart" uri="{C3380CC4-5D6E-409C-BE32-E72D297353CC}">
                    <c16:uniqueId val="{00000004-5C26-471B-9700-2BAD5C6A4F8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'4.2alg'!$B$65</c15:sqref>
                        </c15:formulaRef>
                      </c:ext>
                    </c:extLst>
                    <c:strCache>
                      <c:ptCount val="1"/>
                      <c:pt idx="0">
                        <c:v>Tšehhi</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'4.2alg'!$C$65:$N$65</c15:sqref>
                        </c15:fullRef>
                        <c15:formulaRef>
                          <c15:sqref>'4.2alg'!$C$65:$M$65</c15:sqref>
                        </c15:formulaRef>
                      </c:ext>
                    </c:extLst>
                    <c:numCache>
                      <c:formatCode>0%</c:formatCode>
                      <c:ptCount val="11"/>
                      <c:pt idx="0">
                        <c:v>0.32659462774303888</c:v>
                      </c:pt>
                      <c:pt idx="1">
                        <c:v>0.33254560362646646</c:v>
                      </c:pt>
                      <c:pt idx="2">
                        <c:v>0.29938639003943407</c:v>
                      </c:pt>
                      <c:pt idx="3">
                        <c:v>0.28764113011458903</c:v>
                      </c:pt>
                      <c:pt idx="4">
                        <c:v>0.30014659760105433</c:v>
                      </c:pt>
                      <c:pt idx="5">
                        <c:v>0.32897960600213699</c:v>
                      </c:pt>
                      <c:pt idx="6">
                        <c:v>0.30973008371669242</c:v>
                      </c:pt>
                      <c:pt idx="7">
                        <c:v>0.31623174021142419</c:v>
                      </c:pt>
                      <c:pt idx="8">
                        <c:v>0.28596039380766008</c:v>
                      </c:pt>
                      <c:pt idx="9">
                        <c:v>0.27185796209343854</c:v>
                      </c:pt>
                      <c:pt idx="10">
                        <c:v>0.25818190712903305</c:v>
                      </c:pt>
                    </c:numCache>
                  </c:numRef>
                </c:val>
                <c:smooth val="0"/>
                <c:extLst xmlns:c15="http://schemas.microsoft.com/office/drawing/2012/chart">
                  <c:ext xmlns:c16="http://schemas.microsoft.com/office/drawing/2014/chart" uri="{C3380CC4-5D6E-409C-BE32-E72D297353CC}">
                    <c16:uniqueId val="{00000005-5C26-471B-9700-2BAD5C6A4F8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'4.2alg'!$B$66</c15:sqref>
                        </c15:formulaRef>
                      </c:ext>
                    </c:extLst>
                    <c:strCache>
                      <c:ptCount val="1"/>
                      <c:pt idx="0">
                        <c:v>Taani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'4.2alg'!$C$66:$N$66</c15:sqref>
                        </c15:fullRef>
                        <c15:formulaRef>
                          <c15:sqref>'4.2alg'!$C$66:$M$66</c15:sqref>
                        </c15:formulaRef>
                      </c:ext>
                    </c:extLst>
                    <c:numCache>
                      <c:formatCode>0%</c:formatCode>
                      <c:ptCount val="11"/>
                      <c:pt idx="0">
                        <c:v>0</c:v>
                      </c:pt>
                      <c:pt idx="1">
                        <c:v>0.1614745976894858</c:v>
                      </c:pt>
                      <c:pt idx="2">
                        <c:v>0.1884372229778653</c:v>
                      </c:pt>
                      <c:pt idx="3">
                        <c:v>0.18654147846674093</c:v>
                      </c:pt>
                      <c:pt idx="4">
                        <c:v>0.18327634964640424</c:v>
                      </c:pt>
                      <c:pt idx="5">
                        <c:v>0.19246623429072232</c:v>
                      </c:pt>
                      <c:pt idx="6">
                        <c:v>0.20153992525055939</c:v>
                      </c:pt>
                      <c:pt idx="7">
                        <c:v>0.19146437496792795</c:v>
                      </c:pt>
                      <c:pt idx="8">
                        <c:v>0</c:v>
                      </c:pt>
                      <c:pt idx="9">
                        <c:v>0.1909895521009782</c:v>
                      </c:pt>
                      <c:pt idx="10">
                        <c:v>0</c:v>
                      </c:pt>
                    </c:numCache>
                  </c:numRef>
                </c:val>
                <c:smooth val="0"/>
                <c:extLst xmlns:c15="http://schemas.microsoft.com/office/drawing/2012/chart">
                  <c:ext xmlns:c16="http://schemas.microsoft.com/office/drawing/2014/chart" uri="{C3380CC4-5D6E-409C-BE32-E72D297353CC}">
                    <c16:uniqueId val="{00000006-5C26-471B-9700-2BAD5C6A4F8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'4.2alg'!$B$67</c15:sqref>
                        </c15:formulaRef>
                      </c:ext>
                    </c:extLst>
                    <c:strCache>
                      <c:ptCount val="1"/>
                      <c:pt idx="0">
                        <c:v>Saksamaa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'4.2alg'!$C$67:$N$67</c15:sqref>
                        </c15:fullRef>
                        <c15:formulaRef>
                          <c15:sqref>'4.2alg'!$C$67:$M$67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5C26-471B-9700-2BAD5C6A4F8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'4.2alg'!$B$69</c15:sqref>
                        </c15:formulaRef>
                      </c:ext>
                    </c:extLst>
                    <c:strCache>
                      <c:ptCount val="1"/>
                      <c:pt idx="0">
                        <c:v>Iirimaa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'4.2alg'!$C$69:$N$69</c15:sqref>
                        </c15:fullRef>
                        <c15:formulaRef>
                          <c15:sqref>'4.2alg'!$C$69:$M$69</c15:sqref>
                        </c15:formulaRef>
                      </c:ext>
                    </c:extLst>
                    <c:numCache>
                      <c:formatCode>0%</c:formatCode>
                      <c:ptCount val="11"/>
                      <c:pt idx="0">
                        <c:v>0.25003837887626651</c:v>
                      </c:pt>
                      <c:pt idx="1">
                        <c:v>0.20674919467925348</c:v>
                      </c:pt>
                      <c:pt idx="2">
                        <c:v>0.19378124408832348</c:v>
                      </c:pt>
                      <c:pt idx="3">
                        <c:v>0.17221201095314903</c:v>
                      </c:pt>
                      <c:pt idx="4">
                        <c:v>0</c:v>
                      </c:pt>
                      <c:pt idx="5">
                        <c:v>0.18936597538693417</c:v>
                      </c:pt>
                      <c:pt idx="6">
                        <c:v>0</c:v>
                      </c:pt>
                      <c:pt idx="7">
                        <c:v>0.17016759417119698</c:v>
                      </c:pt>
                      <c:pt idx="8">
                        <c:v>0</c:v>
                      </c:pt>
                      <c:pt idx="9">
                        <c:v>0.20114956602182132</c:v>
                      </c:pt>
                      <c:pt idx="10">
                        <c:v>0</c:v>
                      </c:pt>
                    </c:numCache>
                  </c:numRef>
                </c:val>
                <c:smooth val="0"/>
                <c:extLst xmlns:c15="http://schemas.microsoft.com/office/drawing/2012/chart">
                  <c:ext xmlns:c16="http://schemas.microsoft.com/office/drawing/2014/chart" uri="{C3380CC4-5D6E-409C-BE32-E72D297353CC}">
                    <c16:uniqueId val="{00000009-5C26-471B-9700-2BAD5C6A4F8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'4.2alg'!$B$70</c15:sqref>
                        </c15:formulaRef>
                      </c:ext>
                    </c:extLst>
                    <c:strCache>
                      <c:ptCount val="1"/>
                      <c:pt idx="0">
                        <c:v>Kreeka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'4.2alg'!$C$70:$N$70</c15:sqref>
                        </c15:fullRef>
                        <c15:formulaRef>
                          <c15:sqref>'4.2alg'!$C$70:$M$70</c15:sqref>
                        </c15:formulaRef>
                      </c:ext>
                    </c:extLst>
                    <c:numCache>
                      <c:formatCode>0%</c:formatCode>
                      <c:ptCount val="11"/>
                      <c:pt idx="0">
                        <c:v>0</c:v>
                      </c:pt>
                      <c:pt idx="1">
                        <c:v>0</c:v>
                      </c:pt>
                      <c:pt idx="2">
                        <c:v>0</c:v>
                      </c:pt>
                      <c:pt idx="3">
                        <c:v>0.29651670984418715</c:v>
                      </c:pt>
                      <c:pt idx="4">
                        <c:v>0</c:v>
                      </c:pt>
                      <c:pt idx="5">
                        <c:v>0.34625802533994693</c:v>
                      </c:pt>
                      <c:pt idx="6">
                        <c:v>0</c:v>
                      </c:pt>
                      <c:pt idx="7">
                        <c:v>0.35871747015529815</c:v>
                      </c:pt>
                      <c:pt idx="8">
                        <c:v>0</c:v>
                      </c:pt>
                      <c:pt idx="9">
                        <c:v>0.31301540891764734</c:v>
                      </c:pt>
                      <c:pt idx="10">
                        <c:v>0</c:v>
                      </c:pt>
                    </c:numCache>
                  </c:numRef>
                </c:val>
                <c:smooth val="0"/>
                <c:extLst xmlns:c15="http://schemas.microsoft.com/office/drawing/2012/chart">
                  <c:ext xmlns:c16="http://schemas.microsoft.com/office/drawing/2014/chart" uri="{C3380CC4-5D6E-409C-BE32-E72D297353CC}">
                    <c16:uniqueId val="{0000000A-5C26-471B-9700-2BAD5C6A4F8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'4.2alg'!$B$71</c15:sqref>
                        </c15:formulaRef>
                      </c:ext>
                    </c:extLst>
                    <c:strCache>
                      <c:ptCount val="1"/>
                      <c:pt idx="0">
                        <c:v>Hispaana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'4.2alg'!$C$71:$N$71</c15:sqref>
                        </c15:fullRef>
                        <c15:formulaRef>
                          <c15:sqref>'4.2alg'!$C$71:$M$71</c15:sqref>
                        </c15:formulaRef>
                      </c:ext>
                    </c:extLst>
                    <c:numCache>
                      <c:formatCode>0%</c:formatCode>
                      <c:ptCount val="11"/>
                      <c:pt idx="0">
                        <c:v>0</c:v>
                      </c:pt>
                      <c:pt idx="1">
                        <c:v>0</c:v>
                      </c:pt>
                      <c:pt idx="2">
                        <c:v>0</c:v>
                      </c:pt>
                      <c:pt idx="3">
                        <c:v>0</c:v>
                      </c:pt>
                      <c:pt idx="4">
                        <c:v>0</c:v>
                      </c:pt>
                      <c:pt idx="5">
                        <c:v>0.23009840761438197</c:v>
                      </c:pt>
                      <c:pt idx="6">
                        <c:v>0.22710883819955704</c:v>
                      </c:pt>
                      <c:pt idx="7">
                        <c:v>0.22039174005466139</c:v>
                      </c:pt>
                      <c:pt idx="8">
                        <c:v>0.21576168929110107</c:v>
                      </c:pt>
                      <c:pt idx="9">
                        <c:v>0.21268577117258053</c:v>
                      </c:pt>
                      <c:pt idx="10">
                        <c:v>0.21049110129800616</c:v>
                      </c:pt>
                    </c:numCache>
                  </c:numRef>
                </c:val>
                <c:smooth val="0"/>
                <c:extLst xmlns:c15="http://schemas.microsoft.com/office/drawing/2012/chart">
                  <c:ext xmlns:c16="http://schemas.microsoft.com/office/drawing/2014/chart" uri="{C3380CC4-5D6E-409C-BE32-E72D297353CC}">
                    <c16:uniqueId val="{0000000B-5C26-471B-9700-2BAD5C6A4F8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'4.2alg'!$B$72</c15:sqref>
                        </c15:formulaRef>
                      </c:ext>
                    </c:extLst>
                    <c:strCache>
                      <c:ptCount val="1"/>
                      <c:pt idx="0">
                        <c:v>Prantsusmaa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'4.2alg'!$C$72:$N$72</c15:sqref>
                        </c15:fullRef>
                        <c15:formulaRef>
                          <c15:sqref>'4.2alg'!$C$72:$M$72</c15:sqref>
                        </c15:formulaRef>
                      </c:ext>
                    </c:extLst>
                    <c:numCache>
                      <c:formatCode>0%</c:formatCode>
                      <c:ptCount val="11"/>
                      <c:pt idx="0">
                        <c:v>0.25345320057020931</c:v>
                      </c:pt>
                      <c:pt idx="1">
                        <c:v>0.26083942219381445</c:v>
                      </c:pt>
                      <c:pt idx="2">
                        <c:v>0.25107994620145302</c:v>
                      </c:pt>
                      <c:pt idx="3">
                        <c:v>0.24335051135725569</c:v>
                      </c:pt>
                      <c:pt idx="4">
                        <c:v>0.24118573219819661</c:v>
                      </c:pt>
                      <c:pt idx="5">
                        <c:v>0.24315575900491626</c:v>
                      </c:pt>
                      <c:pt idx="6">
                        <c:v>0.24388789712884126</c:v>
                      </c:pt>
                      <c:pt idx="7">
                        <c:v>0</c:v>
                      </c:pt>
                      <c:pt idx="8">
                        <c:v>0.22302959000379508</c:v>
                      </c:pt>
                      <c:pt idx="9">
                        <c:v>0.22740847311062895</c:v>
                      </c:pt>
                      <c:pt idx="10">
                        <c:v>0.22669097521649118</c:v>
                      </c:pt>
                    </c:numCache>
                  </c:numRef>
                </c:val>
                <c:smooth val="0"/>
                <c:extLst xmlns:c15="http://schemas.microsoft.com/office/drawing/2012/chart">
                  <c:ext xmlns:c16="http://schemas.microsoft.com/office/drawing/2014/chart" uri="{C3380CC4-5D6E-409C-BE32-E72D297353CC}">
                    <c16:uniqueId val="{0000000C-5C26-471B-9700-2BAD5C6A4F8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'4.2alg'!$B$75</c15:sqref>
                        </c15:formulaRef>
                      </c:ext>
                    </c:extLst>
                    <c:strCache>
                      <c:ptCount val="1"/>
                      <c:pt idx="0">
                        <c:v>Küpros</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'4.2alg'!$C$75:$N$75</c15:sqref>
                        </c15:fullRef>
                        <c15:formulaRef>
                          <c15:sqref>'4.2alg'!$C$75:$M$75</c15:sqref>
                        </c15:formulaRef>
                      </c:ext>
                    </c:extLst>
                    <c:numCache>
                      <c:formatCode>0%</c:formatCode>
                      <c:ptCount val="11"/>
                      <c:pt idx="0">
                        <c:v>0.1904722960539767</c:v>
                      </c:pt>
                      <c:pt idx="1">
                        <c:v>0.22698462428302887</c:v>
                      </c:pt>
                      <c:pt idx="2">
                        <c:v>0.23145548620617651</c:v>
                      </c:pt>
                      <c:pt idx="3">
                        <c:v>0.23163445812890091</c:v>
                      </c:pt>
                      <c:pt idx="4">
                        <c:v>0.21906425072079883</c:v>
                      </c:pt>
                      <c:pt idx="5">
                        <c:v>0.20348923618653467</c:v>
                      </c:pt>
                      <c:pt idx="6">
                        <c:v>0.19980786631069805</c:v>
                      </c:pt>
                      <c:pt idx="7">
                        <c:v>0.20535609595947751</c:v>
                      </c:pt>
                      <c:pt idx="8">
                        <c:v>0.17927440165966707</c:v>
                      </c:pt>
                      <c:pt idx="9">
                        <c:v>0.14849293193242238</c:v>
                      </c:pt>
                      <c:pt idx="10">
                        <c:v>0.14358700797162971</c:v>
                      </c:pt>
                    </c:numCache>
                  </c:numRef>
                </c:val>
                <c:smooth val="0"/>
                <c:extLst xmlns:c15="http://schemas.microsoft.com/office/drawing/2012/chart">
                  <c:ext xmlns:c16="http://schemas.microsoft.com/office/drawing/2014/chart" uri="{C3380CC4-5D6E-409C-BE32-E72D297353CC}">
                    <c16:uniqueId val="{0000000F-5C26-471B-9700-2BAD5C6A4F8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'4.2alg'!$B$78</c15:sqref>
                        </c15:formulaRef>
                      </c:ext>
                    </c:extLst>
                    <c:strCache>
                      <c:ptCount val="1"/>
                      <c:pt idx="0">
                        <c:v>Luksemburg</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'4.2alg'!$C$78:$N$78</c15:sqref>
                        </c15:fullRef>
                        <c15:formulaRef>
                          <c15:sqref>'4.2alg'!$C$78:$M$78</c15:sqref>
                        </c15:formulaRef>
                      </c:ext>
                    </c:extLst>
                    <c:numCache>
                      <c:formatCode>0%</c:formatCode>
                      <c:ptCount val="11"/>
                      <c:pt idx="0">
                        <c:v>0</c:v>
                      </c:pt>
                      <c:pt idx="1">
                        <c:v>0</c:v>
                      </c:pt>
                      <c:pt idx="2">
                        <c:v>0</c:v>
                      </c:pt>
                      <c:pt idx="3">
                        <c:v>0</c:v>
                      </c:pt>
                      <c:pt idx="4">
                        <c:v>0</c:v>
                      </c:pt>
                      <c:pt idx="5">
                        <c:v>0</c:v>
                      </c:pt>
                      <c:pt idx="6">
                        <c:v>0.31048706964937334</c:v>
                      </c:pt>
                      <c:pt idx="7">
                        <c:v>0.37374631268436581</c:v>
                      </c:pt>
                      <c:pt idx="8">
                        <c:v>0</c:v>
                      </c:pt>
                      <c:pt idx="9">
                        <c:v>0.36589426946024695</c:v>
                      </c:pt>
                      <c:pt idx="10">
                        <c:v>0</c:v>
                      </c:pt>
                    </c:numCache>
                  </c:numRef>
                </c:val>
                <c:smooth val="0"/>
                <c:extLst xmlns:c15="http://schemas.microsoft.com/office/drawing/2012/chart">
                  <c:ext xmlns:c16="http://schemas.microsoft.com/office/drawing/2014/chart" uri="{C3380CC4-5D6E-409C-BE32-E72D297353CC}">
                    <c16:uniqueId val="{00000012-5C26-471B-9700-2BAD5C6A4F8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'4.2alg'!$B$79</c15:sqref>
                        </c15:formulaRef>
                      </c:ext>
                    </c:extLst>
                    <c:strCache>
                      <c:ptCount val="1"/>
                      <c:pt idx="0">
                        <c:v>Ungari</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'4.2alg'!$C$79:$N$79</c15:sqref>
                        </c15:fullRef>
                        <c15:formulaRef>
                          <c15:sqref>'4.2alg'!$C$79:$M$79</c15:sqref>
                        </c15:formulaRef>
                      </c:ext>
                    </c:extLst>
                    <c:numCache>
                      <c:formatCode>0%</c:formatCode>
                      <c:ptCount val="11"/>
                      <c:pt idx="0">
                        <c:v>0.22036717949686307</c:v>
                      </c:pt>
                      <c:pt idx="1">
                        <c:v>0.22283787152139406</c:v>
                      </c:pt>
                      <c:pt idx="2">
                        <c:v>0.21876290435877599</c:v>
                      </c:pt>
                      <c:pt idx="3">
                        <c:v>0.20925944834467711</c:v>
                      </c:pt>
                      <c:pt idx="4">
                        <c:v>0.19702115272656703</c:v>
                      </c:pt>
                      <c:pt idx="5">
                        <c:v>0.19486975822892957</c:v>
                      </c:pt>
                      <c:pt idx="6">
                        <c:v>0.18513896743055827</c:v>
                      </c:pt>
                      <c:pt idx="7">
                        <c:v>0.18450098779894569</c:v>
                      </c:pt>
                      <c:pt idx="8">
                        <c:v>0.18344321179994855</c:v>
                      </c:pt>
                      <c:pt idx="9">
                        <c:v>0.19022741333397095</c:v>
                      </c:pt>
                      <c:pt idx="10">
                        <c:v>0.18612247882517824</c:v>
                      </c:pt>
                    </c:numCache>
                  </c:numRef>
                </c:val>
                <c:smooth val="0"/>
                <c:extLst xmlns:c15="http://schemas.microsoft.com/office/drawing/2012/chart">
                  <c:ext xmlns:c16="http://schemas.microsoft.com/office/drawing/2014/chart" uri="{C3380CC4-5D6E-409C-BE32-E72D297353CC}">
                    <c16:uniqueId val="{00000013-5C26-471B-9700-2BAD5C6A4F8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'4.2alg'!$B$80</c15:sqref>
                        </c15:formulaRef>
                      </c:ext>
                    </c:extLst>
                    <c:strCache>
                      <c:ptCount val="1"/>
                      <c:pt idx="0">
                        <c:v>Malta</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'4.2alg'!$C$80:$N$80</c15:sqref>
                        </c15:fullRef>
                        <c15:formulaRef>
                          <c15:sqref>'4.2alg'!$C$80:$M$80</c15:sqref>
                        </c15:formulaRef>
                      </c:ext>
                    </c:extLst>
                    <c:numCache>
                      <c:formatCode>0%</c:formatCode>
                      <c:ptCount val="11"/>
                      <c:pt idx="0">
                        <c:v>0.41266636071592472</c:v>
                      </c:pt>
                      <c:pt idx="1">
                        <c:v>0.4228141431315135</c:v>
                      </c:pt>
                      <c:pt idx="2">
                        <c:v>0.55101531083747535</c:v>
                      </c:pt>
                      <c:pt idx="3">
                        <c:v>0.56775888650033657</c:v>
                      </c:pt>
                      <c:pt idx="4">
                        <c:v>0.66347030421717246</c:v>
                      </c:pt>
                      <c:pt idx="5">
                        <c:v>0.68854457708915418</c:v>
                      </c:pt>
                      <c:pt idx="6">
                        <c:v>0.66163960422207169</c:v>
                      </c:pt>
                      <c:pt idx="7">
                        <c:v>0.6720845980612945</c:v>
                      </c:pt>
                      <c:pt idx="8">
                        <c:v>0.54027120029981945</c:v>
                      </c:pt>
                      <c:pt idx="9">
                        <c:v>0.52106843829632332</c:v>
                      </c:pt>
                      <c:pt idx="10">
                        <c:v>0.52186905368102265</c:v>
                      </c:pt>
                    </c:numCache>
                  </c:numRef>
                </c:val>
                <c:smooth val="0"/>
                <c:extLst xmlns:c15="http://schemas.microsoft.com/office/drawing/2012/chart">
                  <c:ext xmlns:c16="http://schemas.microsoft.com/office/drawing/2014/chart" uri="{C3380CC4-5D6E-409C-BE32-E72D297353CC}">
                    <c16:uniqueId val="{00000014-5C26-471B-9700-2BAD5C6A4F8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'4.2alg'!$B$81</c15:sqref>
                        </c15:formulaRef>
                      </c:ext>
                    </c:extLst>
                    <c:strCache>
                      <c:ptCount val="1"/>
                      <c:pt idx="0">
                        <c:v>Holland</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'4.2alg'!$C$81:$N$81</c15:sqref>
                        </c15:fullRef>
                        <c15:formulaRef>
                          <c15:sqref>'4.2alg'!$C$81:$M$81</c15:sqref>
                        </c15:formulaRef>
                      </c:ext>
                    </c:extLst>
                    <c:numCache>
                      <c:formatCode>0%</c:formatCode>
                      <c:ptCount val="11"/>
                      <c:pt idx="0">
                        <c:v>0</c:v>
                      </c:pt>
                      <c:pt idx="1">
                        <c:v>0</c:v>
                      </c:pt>
                      <c:pt idx="2">
                        <c:v>0</c:v>
                      </c:pt>
                      <c:pt idx="3">
                        <c:v>0.29707845332766669</c:v>
                      </c:pt>
                      <c:pt idx="4">
                        <c:v>0.27797280760474069</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5-5C26-471B-9700-2BAD5C6A4F8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'4.2alg'!$B$82</c15:sqref>
                        </c15:formulaRef>
                      </c:ext>
                    </c:extLst>
                    <c:strCache>
                      <c:ptCount val="1"/>
                      <c:pt idx="0">
                        <c:v>Austria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'4.2alg'!$C$82:$N$82</c15:sqref>
                        </c15:fullRef>
                        <c15:formulaRef>
                          <c15:sqref>'4.2alg'!$C$82:$M$82</c15:sqref>
                        </c15:formulaRef>
                      </c:ext>
                    </c:extLst>
                    <c:numCache>
                      <c:formatCode>0%</c:formatCode>
                      <c:ptCount val="11"/>
                      <c:pt idx="0">
                        <c:v>0</c:v>
                      </c:pt>
                      <c:pt idx="1">
                        <c:v>0.18677067199483405</c:v>
                      </c:pt>
                      <c:pt idx="2">
                        <c:v>0</c:v>
                      </c:pt>
                      <c:pt idx="3">
                        <c:v>0.19048685197010512</c:v>
                      </c:pt>
                      <c:pt idx="4">
                        <c:v>0</c:v>
                      </c:pt>
                      <c:pt idx="5">
                        <c:v>0.18872268103687678</c:v>
                      </c:pt>
                      <c:pt idx="6">
                        <c:v>0</c:v>
                      </c:pt>
                      <c:pt idx="7">
                        <c:v>0.17639358477346631</c:v>
                      </c:pt>
                      <c:pt idx="8">
                        <c:v>0</c:v>
                      </c:pt>
                      <c:pt idx="9">
                        <c:v>0.17560818938826181</c:v>
                      </c:pt>
                      <c:pt idx="10">
                        <c:v>0</c:v>
                      </c:pt>
                    </c:numCache>
                  </c:numRef>
                </c:val>
                <c:smooth val="0"/>
                <c:extLst xmlns:c15="http://schemas.microsoft.com/office/drawing/2012/chart">
                  <c:ext xmlns:c16="http://schemas.microsoft.com/office/drawing/2014/chart" uri="{C3380CC4-5D6E-409C-BE32-E72D297353CC}">
                    <c16:uniqueId val="{00000016-5C26-471B-9700-2BAD5C6A4F8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'4.2alg'!$B$84</c15:sqref>
                        </c15:formulaRef>
                      </c:ext>
                    </c:extLst>
                    <c:strCache>
                      <c:ptCount val="1"/>
                      <c:pt idx="0">
                        <c:v>Portugal</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'4.2alg'!$C$84:$N$84</c15:sqref>
                        </c15:fullRef>
                        <c15:formulaRef>
                          <c15:sqref>'4.2alg'!$C$84:$M$84</c15:sqref>
                        </c15:formulaRef>
                      </c:ext>
                    </c:extLst>
                    <c:numCache>
                      <c:formatCode>0%</c:formatCode>
                      <c:ptCount val="11"/>
                      <c:pt idx="0">
                        <c:v>0.19718963666431344</c:v>
                      </c:pt>
                      <c:pt idx="1">
                        <c:v>0.21403629672391397</c:v>
                      </c:pt>
                      <c:pt idx="2">
                        <c:v>0.22602994319242953</c:v>
                      </c:pt>
                      <c:pt idx="3">
                        <c:v>0.20274386798885621</c:v>
                      </c:pt>
                      <c:pt idx="4">
                        <c:v>0.20972676997396272</c:v>
                      </c:pt>
                      <c:pt idx="5">
                        <c:v>0.22759512962530848</c:v>
                      </c:pt>
                      <c:pt idx="6">
                        <c:v>0.23210627488241684</c:v>
                      </c:pt>
                      <c:pt idx="7">
                        <c:v>0.2311653844260351</c:v>
                      </c:pt>
                      <c:pt idx="8">
                        <c:v>0.22846034715991467</c:v>
                      </c:pt>
                      <c:pt idx="9">
                        <c:v>0.21928822869521486</c:v>
                      </c:pt>
                      <c:pt idx="10">
                        <c:v>0.21435015051974091</c:v>
                      </c:pt>
                    </c:numCache>
                  </c:numRef>
                </c:val>
                <c:smooth val="0"/>
                <c:extLst xmlns:c15="http://schemas.microsoft.com/office/drawing/2012/chart">
                  <c:ext xmlns:c16="http://schemas.microsoft.com/office/drawing/2014/chart" uri="{C3380CC4-5D6E-409C-BE32-E72D297353CC}">
                    <c16:uniqueId val="{00000018-5C26-471B-9700-2BAD5C6A4F8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'4.2alg'!$B$85</c15:sqref>
                        </c15:formulaRef>
                      </c:ext>
                    </c:extLst>
                    <c:strCache>
                      <c:ptCount val="1"/>
                      <c:pt idx="0">
                        <c:v>Rumeenia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'4.2alg'!$C$85:$N$85</c15:sqref>
                        </c15:fullRef>
                        <c15:formulaRef>
                          <c15:sqref>'4.2alg'!$C$85:$M$85</c15:sqref>
                        </c15:formulaRef>
                      </c:ext>
                    </c:extLst>
                    <c:numCache>
                      <c:formatCode>0%</c:formatCode>
                      <c:ptCount val="11"/>
                      <c:pt idx="0">
                        <c:v>0.49492525954378613</c:v>
                      </c:pt>
                      <c:pt idx="1">
                        <c:v>0.42344577225227437</c:v>
                      </c:pt>
                      <c:pt idx="2">
                        <c:v>0.42884543894891713</c:v>
                      </c:pt>
                      <c:pt idx="3">
                        <c:v>0.43358112352850808</c:v>
                      </c:pt>
                      <c:pt idx="4">
                        <c:v>0.41430369863290134</c:v>
                      </c:pt>
                      <c:pt idx="5">
                        <c:v>0.39820786024321897</c:v>
                      </c:pt>
                      <c:pt idx="6">
                        <c:v>0.35281680344971483</c:v>
                      </c:pt>
                      <c:pt idx="7">
                        <c:v>0.29948781679030145</c:v>
                      </c:pt>
                      <c:pt idx="8">
                        <c:v>0.24848126444814794</c:v>
                      </c:pt>
                      <c:pt idx="9">
                        <c:v>0.19322980275286644</c:v>
                      </c:pt>
                      <c:pt idx="10">
                        <c:v>0.19307454355611503</c:v>
                      </c:pt>
                    </c:numCache>
                  </c:numRef>
                </c:val>
                <c:smooth val="0"/>
                <c:extLst xmlns:c15="http://schemas.microsoft.com/office/drawing/2012/chart">
                  <c:ext xmlns:c16="http://schemas.microsoft.com/office/drawing/2014/chart" uri="{C3380CC4-5D6E-409C-BE32-E72D297353CC}">
                    <c16:uniqueId val="{00000019-5C26-471B-9700-2BAD5C6A4F8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'4.2alg'!$B$86</c15:sqref>
                        </c15:formulaRef>
                      </c:ext>
                    </c:extLst>
                    <c:strCache>
                      <c:ptCount val="1"/>
                      <c:pt idx="0">
                        <c:v>Sloveenia</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'4.2alg'!$C$86:$N$86</c15:sqref>
                        </c15:fullRef>
                        <c15:formulaRef>
                          <c15:sqref>'4.2alg'!$C$86:$M$86</c15:sqref>
                        </c15:formulaRef>
                      </c:ext>
                    </c:extLst>
                    <c:numCache>
                      <c:formatCode>0%</c:formatCode>
                      <c:ptCount val="11"/>
                      <c:pt idx="0">
                        <c:v>0.11997750219223956</c:v>
                      </c:pt>
                      <c:pt idx="1">
                        <c:v>0.13897929917397647</c:v>
                      </c:pt>
                      <c:pt idx="2">
                        <c:v>0.1318225813803218</c:v>
                      </c:pt>
                      <c:pt idx="3">
                        <c:v>0.13086143905311151</c:v>
                      </c:pt>
                      <c:pt idx="4">
                        <c:v>0.13297339454878024</c:v>
                      </c:pt>
                      <c:pt idx="5">
                        <c:v>0.13603762970505001</c:v>
                      </c:pt>
                      <c:pt idx="6">
                        <c:v>0.18048328974918898</c:v>
                      </c:pt>
                      <c:pt idx="7">
                        <c:v>0.17667779904743705</c:v>
                      </c:pt>
                      <c:pt idx="8">
                        <c:v>0.17211710530042995</c:v>
                      </c:pt>
                      <c:pt idx="9">
                        <c:v>0.17895875686004203</c:v>
                      </c:pt>
                      <c:pt idx="10">
                        <c:v>0.19250070570523475</c:v>
                      </c:pt>
                    </c:numCache>
                  </c:numRef>
                </c:val>
                <c:smooth val="0"/>
                <c:extLst xmlns:c15="http://schemas.microsoft.com/office/drawing/2012/chart">
                  <c:ext xmlns:c16="http://schemas.microsoft.com/office/drawing/2014/chart" uri="{C3380CC4-5D6E-409C-BE32-E72D297353CC}">
                    <c16:uniqueId val="{0000001A-5C26-471B-9700-2BAD5C6A4F8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'4.2alg'!$B$87</c15:sqref>
                        </c15:formulaRef>
                      </c:ext>
                    </c:extLst>
                    <c:strCache>
                      <c:ptCount val="1"/>
                      <c:pt idx="0">
                        <c:v>Slovakkia</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'4.2alg'!$C$87:$N$87</c15:sqref>
                        </c15:fullRef>
                        <c15:formulaRef>
                          <c15:sqref>'4.2alg'!$C$87:$M$87</c15:sqref>
                        </c15:formulaRef>
                      </c:ext>
                    </c:extLst>
                    <c:numCache>
                      <c:formatCode>0%</c:formatCode>
                      <c:ptCount val="11"/>
                      <c:pt idx="0">
                        <c:v>0.43755287544021881</c:v>
                      </c:pt>
                      <c:pt idx="1">
                        <c:v>0.46510491956936439</c:v>
                      </c:pt>
                      <c:pt idx="2">
                        <c:v>0.46274578558922491</c:v>
                      </c:pt>
                      <c:pt idx="3">
                        <c:v>0.48871037637771408</c:v>
                      </c:pt>
                      <c:pt idx="4">
                        <c:v>0.47340253748558248</c:v>
                      </c:pt>
                      <c:pt idx="5">
                        <c:v>0.44088161918294388</c:v>
                      </c:pt>
                      <c:pt idx="6">
                        <c:v>0.45099696549746732</c:v>
                      </c:pt>
                      <c:pt idx="7">
                        <c:v>0.42783670810722202</c:v>
                      </c:pt>
                      <c:pt idx="8">
                        <c:v>0.40392924855852125</c:v>
                      </c:pt>
                      <c:pt idx="9">
                        <c:v>0.37217990399957268</c:v>
                      </c:pt>
                      <c:pt idx="10">
                        <c:v>0.40112018557900891</c:v>
                      </c:pt>
                    </c:numCache>
                  </c:numRef>
                </c:val>
                <c:smooth val="0"/>
                <c:extLst xmlns:c15="http://schemas.microsoft.com/office/drawing/2012/chart">
                  <c:ext xmlns:c16="http://schemas.microsoft.com/office/drawing/2014/chart" uri="{C3380CC4-5D6E-409C-BE32-E72D297353CC}">
                    <c16:uniqueId val="{0000001B-5C26-471B-9700-2BAD5C6A4F8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'4.2alg'!$B$88</c15:sqref>
                        </c15:formulaRef>
                      </c:ext>
                    </c:extLst>
                    <c:strCache>
                      <c:ptCount val="1"/>
                      <c:pt idx="0">
                        <c:v>Soome</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'4.2alg'!$C$88:$N$88</c15:sqref>
                        </c15:fullRef>
                        <c15:formulaRef>
                          <c15:sqref>'4.2alg'!$C$88:$M$88</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C-5C26-471B-9700-2BAD5C6A4F8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'4.2alg'!$B$89</c15:sqref>
                        </c15:formulaRef>
                      </c:ext>
                    </c:extLst>
                    <c:strCache>
                      <c:ptCount val="1"/>
                      <c:pt idx="0">
                        <c:v>Rootsi</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'4.2alg'!$C$89:$N$89</c15:sqref>
                        </c15:fullRef>
                        <c15:formulaRef>
                          <c15:sqref>'4.2alg'!$C$89:$M$89</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D-5C26-471B-9700-2BAD5C6A4F8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'4.2alg'!$B$90</c15:sqref>
                        </c15:formulaRef>
                      </c:ext>
                    </c:extLst>
                    <c:strCache>
                      <c:ptCount val="1"/>
                      <c:pt idx="0">
                        <c:v>Island</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'4.2alg'!$C$90:$N$90</c15:sqref>
                        </c15:fullRef>
                        <c15:formulaRef>
                          <c15:sqref>'4.2alg'!$C$90:$M$90</c15:sqref>
                        </c15:formulaRef>
                      </c:ext>
                    </c:extLst>
                    <c:numCache>
                      <c:formatCode>0%</c:formatCode>
                      <c:ptCount val="11"/>
                      <c:pt idx="0">
                        <c:v>0.18401630315047371</c:v>
                      </c:pt>
                      <c:pt idx="1">
                        <c:v>0.16738204442700283</c:v>
                      </c:pt>
                      <c:pt idx="2">
                        <c:v>0</c:v>
                      </c:pt>
                      <c:pt idx="3">
                        <c:v>0.24785882514087429</c:v>
                      </c:pt>
                      <c:pt idx="4">
                        <c:v>0</c:v>
                      </c:pt>
                      <c:pt idx="5">
                        <c:v>0.26403681788297173</c:v>
                      </c:pt>
                      <c:pt idx="6">
                        <c:v>0.23174621429940578</c:v>
                      </c:pt>
                      <c:pt idx="7">
                        <c:v>0.22300293711327043</c:v>
                      </c:pt>
                      <c:pt idx="8">
                        <c:v>0.21210288053396245</c:v>
                      </c:pt>
                      <c:pt idx="9">
                        <c:v>0.21153703014514327</c:v>
                      </c:pt>
                      <c:pt idx="10">
                        <c:v>0.21974759223671939</c:v>
                      </c:pt>
                    </c:numCache>
                  </c:numRef>
                </c:val>
                <c:smooth val="0"/>
                <c:extLst xmlns:c15="http://schemas.microsoft.com/office/drawing/2012/chart">
                  <c:ext xmlns:c16="http://schemas.microsoft.com/office/drawing/2014/chart" uri="{C3380CC4-5D6E-409C-BE32-E72D297353CC}">
                    <c16:uniqueId val="{0000001E-5C26-471B-9700-2BAD5C6A4F8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'4.2alg'!$B$91</c15:sqref>
                        </c15:formulaRef>
                      </c:ext>
                    </c:extLst>
                    <c:strCache>
                      <c:ptCount val="1"/>
                      <c:pt idx="0">
                        <c:v>Norra</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'4.2alg'!$C$91:$N$91</c15:sqref>
                        </c15:fullRef>
                        <c15:formulaRef>
                          <c15:sqref>'4.2alg'!$C$91:$M$91</c15:sqref>
                        </c15:formulaRef>
                      </c:ext>
                    </c:extLst>
                    <c:numCache>
                      <c:formatCode>0%</c:formatCode>
                      <c:ptCount val="11"/>
                      <c:pt idx="0">
                        <c:v>0</c:v>
                      </c:pt>
                      <c:pt idx="1">
                        <c:v>0</c:v>
                      </c:pt>
                      <c:pt idx="2">
                        <c:v>0</c:v>
                      </c:pt>
                      <c:pt idx="3">
                        <c:v>0</c:v>
                      </c:pt>
                      <c:pt idx="4">
                        <c:v>0</c:v>
                      </c:pt>
                      <c:pt idx="5">
                        <c:v>0</c:v>
                      </c:pt>
                      <c:pt idx="6">
                        <c:v>0</c:v>
                      </c:pt>
                      <c:pt idx="7">
                        <c:v>0.17267129695554989</c:v>
                      </c:pt>
                      <c:pt idx="8">
                        <c:v>0</c:v>
                      </c:pt>
                      <c:pt idx="9">
                        <c:v>0.16526495567004984</c:v>
                      </c:pt>
                      <c:pt idx="10">
                        <c:v>0</c:v>
                      </c:pt>
                    </c:numCache>
                  </c:numRef>
                </c:val>
                <c:smooth val="0"/>
                <c:extLst xmlns:c15="http://schemas.microsoft.com/office/drawing/2012/chart">
                  <c:ext xmlns:c16="http://schemas.microsoft.com/office/drawing/2014/chart" uri="{C3380CC4-5D6E-409C-BE32-E72D297353CC}">
                    <c16:uniqueId val="{0000001F-5C26-471B-9700-2BAD5C6A4F8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'4.2alg'!$B$92</c15:sqref>
                        </c15:formulaRef>
                      </c:ext>
                    </c:extLst>
                    <c:strCache>
                      <c:ptCount val="1"/>
                      <c:pt idx="0">
                        <c:v>Šveits</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'4.2alg'!$C$92:$N$92</c15:sqref>
                        </c15:fullRef>
                        <c15:formulaRef>
                          <c15:sqref>'4.2alg'!$C$92:$M$92</c15:sqref>
                        </c15:formulaRef>
                      </c:ext>
                    </c:extLst>
                    <c:numCache>
                      <c:formatCode>0%</c:formatCode>
                      <c:ptCount val="11"/>
                      <c:pt idx="0">
                        <c:v>0.26779146783182484</c:v>
                      </c:pt>
                      <c:pt idx="1">
                        <c:v>0</c:v>
                      </c:pt>
                      <c:pt idx="2">
                        <c:v>0</c:v>
                      </c:pt>
                      <c:pt idx="3">
                        <c:v>0</c:v>
                      </c:pt>
                      <c:pt idx="4">
                        <c:v>0.29380595584072466</c:v>
                      </c:pt>
                      <c:pt idx="5">
                        <c:v>0</c:v>
                      </c:pt>
                      <c:pt idx="6">
                        <c:v>0</c:v>
                      </c:pt>
                      <c:pt idx="7">
                        <c:v>0.38170336908592611</c:v>
                      </c:pt>
                      <c:pt idx="8">
                        <c:v>0</c:v>
                      </c:pt>
                      <c:pt idx="9">
                        <c:v>0.42635290414199845</c:v>
                      </c:pt>
                      <c:pt idx="10">
                        <c:v>0</c:v>
                      </c:pt>
                    </c:numCache>
                  </c:numRef>
                </c:val>
                <c:smooth val="0"/>
                <c:extLst xmlns:c15="http://schemas.microsoft.com/office/drawing/2012/chart">
                  <c:ext xmlns:c16="http://schemas.microsoft.com/office/drawing/2014/chart" uri="{C3380CC4-5D6E-409C-BE32-E72D297353CC}">
                    <c16:uniqueId val="{00000020-5C26-471B-9700-2BAD5C6A4F8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'4.2alg'!$B$94</c15:sqref>
                        </c15:formulaRef>
                      </c:ext>
                    </c:extLst>
                    <c:strCache>
                      <c:ptCount val="1"/>
                      <c:pt idx="0">
                        <c:v>Montenegro</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'4.2alg'!$C$94:$N$94</c15:sqref>
                        </c15:fullRef>
                        <c15:formulaRef>
                          <c15:sqref>'4.2alg'!$C$94:$M$94</c15:sqref>
                        </c15:formulaRef>
                      </c:ext>
                    </c:extLst>
                    <c:numCache>
                      <c:formatCode>0%</c:formatCode>
                      <c:ptCount val="11"/>
                      <c:pt idx="0">
                        <c:v>0</c:v>
                      </c:pt>
                      <c:pt idx="1">
                        <c:v>0</c:v>
                      </c:pt>
                      <c:pt idx="2">
                        <c:v>0</c:v>
                      </c:pt>
                      <c:pt idx="3">
                        <c:v>0</c:v>
                      </c:pt>
                      <c:pt idx="4">
                        <c:v>0</c:v>
                      </c:pt>
                      <c:pt idx="5">
                        <c:v>0</c:v>
                      </c:pt>
                      <c:pt idx="6">
                        <c:v>0</c:v>
                      </c:pt>
                      <c:pt idx="7">
                        <c:v>0</c:v>
                      </c:pt>
                      <c:pt idx="8">
                        <c:v>0</c:v>
                      </c:pt>
                      <c:pt idx="9">
                        <c:v>0.27554489102179563</c:v>
                      </c:pt>
                      <c:pt idx="10">
                        <c:v>0.22252022137079611</c:v>
                      </c:pt>
                    </c:numCache>
                  </c:numRef>
                </c:val>
                <c:smooth val="0"/>
                <c:extLst xmlns:c15="http://schemas.microsoft.com/office/drawing/2012/chart">
                  <c:ext xmlns:c16="http://schemas.microsoft.com/office/drawing/2014/chart" uri="{C3380CC4-5D6E-409C-BE32-E72D297353CC}">
                    <c16:uniqueId val="{00000022-5C26-471B-9700-2BAD5C6A4F8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'4.2alg'!$B$95</c15:sqref>
                        </c15:formulaRef>
                      </c:ext>
                    </c:extLst>
                    <c:strCache>
                      <c:ptCount val="1"/>
                      <c:pt idx="0">
                        <c:v>Põhja-Makedoonia</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'4.2alg'!$C$95:$N$95</c15:sqref>
                        </c15:fullRef>
                        <c15:formulaRef>
                          <c15:sqref>'4.2alg'!$C$95:$M$95</c15:sqref>
                        </c15:formulaRef>
                      </c:ext>
                    </c:extLst>
                    <c:numCache>
                      <c:formatCode>0%</c:formatCode>
                      <c:ptCount val="11"/>
                      <c:pt idx="0">
                        <c:v>0</c:v>
                      </c:pt>
                      <c:pt idx="1">
                        <c:v>0</c:v>
                      </c:pt>
                      <c:pt idx="2">
                        <c:v>0</c:v>
                      </c:pt>
                      <c:pt idx="3">
                        <c:v>0</c:v>
                      </c:pt>
                      <c:pt idx="4">
                        <c:v>0</c:v>
                      </c:pt>
                      <c:pt idx="5">
                        <c:v>0</c:v>
                      </c:pt>
                      <c:pt idx="6">
                        <c:v>0</c:v>
                      </c:pt>
                      <c:pt idx="7">
                        <c:v>0</c:v>
                      </c:pt>
                      <c:pt idx="8">
                        <c:v>0.18157194449724387</c:v>
                      </c:pt>
                      <c:pt idx="9">
                        <c:v>0.24921995783555864</c:v>
                      </c:pt>
                      <c:pt idx="10">
                        <c:v>0.23429141818740243</c:v>
                      </c:pt>
                    </c:numCache>
                  </c:numRef>
                </c:val>
                <c:smooth val="0"/>
                <c:extLst xmlns:c15="http://schemas.microsoft.com/office/drawing/2012/chart">
                  <c:ext xmlns:c16="http://schemas.microsoft.com/office/drawing/2014/chart" uri="{C3380CC4-5D6E-409C-BE32-E72D297353CC}">
                    <c16:uniqueId val="{00000023-5C26-471B-9700-2BAD5C6A4F84}"/>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'4.2alg'!$B$96</c15:sqref>
                        </c15:formulaRef>
                      </c:ext>
                    </c:extLst>
                    <c:strCache>
                      <c:ptCount val="1"/>
                      <c:pt idx="0">
                        <c:v>Serbia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'4.2alg'!$C$96:$N$96</c15:sqref>
                        </c15:fullRef>
                        <c15:formulaRef>
                          <c15:sqref>'4.2alg'!$C$96:$M$96</c15:sqref>
                        </c15:formulaRef>
                      </c:ext>
                    </c:extLst>
                    <c:numCache>
                      <c:formatCode>0%</c:formatCode>
                      <c:ptCount val="11"/>
                      <c:pt idx="0">
                        <c:v>0</c:v>
                      </c:pt>
                      <c:pt idx="1">
                        <c:v>0.42492128297452431</c:v>
                      </c:pt>
                      <c:pt idx="2">
                        <c:v>0.44659453554872458</c:v>
                      </c:pt>
                      <c:pt idx="3">
                        <c:v>0.41970857185339383</c:v>
                      </c:pt>
                      <c:pt idx="4">
                        <c:v>0</c:v>
                      </c:pt>
                      <c:pt idx="5">
                        <c:v>0</c:v>
                      </c:pt>
                      <c:pt idx="6">
                        <c:v>0</c:v>
                      </c:pt>
                      <c:pt idx="7">
                        <c:v>0.36320255055741685</c:v>
                      </c:pt>
                      <c:pt idx="8">
                        <c:v>0.30432187666238503</c:v>
                      </c:pt>
                      <c:pt idx="9">
                        <c:v>0.29787687821923048</c:v>
                      </c:pt>
                      <c:pt idx="10">
                        <c:v>0.31344112893609138</c:v>
                      </c:pt>
                    </c:numCache>
                  </c:numRef>
                </c:val>
                <c:smooth val="0"/>
                <c:extLst xmlns:c15="http://schemas.microsoft.com/office/drawing/2012/chart">
                  <c:ext xmlns:c16="http://schemas.microsoft.com/office/drawing/2014/chart" uri="{C3380CC4-5D6E-409C-BE32-E72D297353CC}">
                    <c16:uniqueId val="{00000024-5C26-471B-9700-2BAD5C6A4F84}"/>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'4.2alg'!$B$97</c15:sqref>
                        </c15:formulaRef>
                      </c:ext>
                    </c:extLst>
                    <c:strCache>
                      <c:ptCount val="1"/>
                      <c:pt idx="0">
                        <c:v>Türgi</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'4.2alg'!$C$97:$N$97</c15:sqref>
                        </c15:fullRef>
                        <c15:formulaRef>
                          <c15:sqref>'4.2alg'!$C$97:$M$97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5-5C26-471B-9700-2BAD5C6A4F84}"/>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'4.2alg'!$B$98</c15:sqref>
                        </c15:formulaRef>
                      </c:ext>
                    </c:extLst>
                    <c:strCache>
                      <c:ptCount val="1"/>
                      <c:pt idx="0">
                        <c:v>Bosnia ja Hertsegoviina</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'4.2alg'!$C$98:$N$98</c15:sqref>
                        </c15:fullRef>
                        <c15:formulaRef>
                          <c15:sqref>'4.2alg'!$C$98:$M$98</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6-5C26-471B-9700-2BAD5C6A4F84}"/>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'4.2alg'!$B$99</c15:sqref>
                        </c15:formulaRef>
                      </c:ext>
                    </c:extLst>
                    <c:strCache>
                      <c:ptCount val="1"/>
                      <c:pt idx="0">
                        <c:v>Venemaa</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'4.2alg'!$C$99:$N$99</c15:sqref>
                        </c15:fullRef>
                        <c15:formulaRef>
                          <c15:sqref>'4.2alg'!$C$99:$M$99</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7-5C26-471B-9700-2BAD5C6A4F84}"/>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'4.2alg'!$B$100</c15:sqref>
                        </c15:formulaRef>
                      </c:ext>
                    </c:extLst>
                    <c:strCache>
                      <c:ptCount val="1"/>
                      <c:pt idx="0">
                        <c:v>USA</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'4.2alg'!$C$100:$N$100</c15:sqref>
                        </c15:fullRef>
                        <c15:formulaRef>
                          <c15:sqref>'4.2alg'!$C$100:$M$100</c15:sqref>
                        </c15:formulaRef>
                      </c:ext>
                    </c:extLst>
                    <c:numCache>
                      <c:formatCode>0%</c:formatCode>
                      <c:ptCount val="11"/>
                      <c:pt idx="0">
                        <c:v>0.17705862601692204</c:v>
                      </c:pt>
                      <c:pt idx="1">
                        <c:v>0.18152335703719408</c:v>
                      </c:pt>
                      <c:pt idx="2">
                        <c:v>0.18305603899048195</c:v>
                      </c:pt>
                      <c:pt idx="3">
                        <c:v>0.17392599055558031</c:v>
                      </c:pt>
                      <c:pt idx="4">
                        <c:v>0.16872376728754365</c:v>
                      </c:pt>
                      <c:pt idx="5">
                        <c:v>0.17275291784626792</c:v>
                      </c:pt>
                      <c:pt idx="6">
                        <c:v>0.17239258729015589</c:v>
                      </c:pt>
                      <c:pt idx="7">
                        <c:v>0.16873159347222974</c:v>
                      </c:pt>
                      <c:pt idx="8">
                        <c:v>0.17159062286447302</c:v>
                      </c:pt>
                      <c:pt idx="9">
                        <c:v>0.16658591065455094</c:v>
                      </c:pt>
                      <c:pt idx="10">
                        <c:v>0.1659178106587719</c:v>
                      </c:pt>
                    </c:numCache>
                  </c:numRef>
                </c:val>
                <c:smooth val="0"/>
                <c:extLst xmlns:c15="http://schemas.microsoft.com/office/drawing/2012/chart">
                  <c:ext xmlns:c16="http://schemas.microsoft.com/office/drawing/2014/chart" uri="{C3380CC4-5D6E-409C-BE32-E72D297353CC}">
                    <c16:uniqueId val="{00000028-5C26-471B-9700-2BAD5C6A4F84}"/>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'4.2alg'!$B$101</c15:sqref>
                        </c15:formulaRef>
                      </c:ext>
                    </c:extLst>
                    <c:strCache>
                      <c:ptCount val="1"/>
                      <c:pt idx="0">
                        <c:v>Hiina (v.a. Hong Kong)</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'4.2alg'!$C$101:$N$101</c15:sqref>
                        </c15:fullRef>
                        <c15:formulaRef>
                          <c15:sqref>'4.2alg'!$C$101:$M$101</c15:sqref>
                        </c15:formulaRef>
                      </c:ext>
                    </c:extLst>
                    <c:numCache>
                      <c:formatCode>0%</c:formatCode>
                      <c:ptCount val="11"/>
                      <c:pt idx="0">
                        <c:v>4.7837760918170609E-2</c:v>
                      </c:pt>
                      <c:pt idx="1">
                        <c:v>4.6584077818298673E-2</c:v>
                      </c:pt>
                      <c:pt idx="2">
                        <c:v>4.5945266330778438E-2</c:v>
                      </c:pt>
                      <c:pt idx="3">
                        <c:v>4.7405762754617616E-2</c:v>
                      </c:pt>
                      <c:pt idx="4">
                        <c:v>4.8435304014740901E-2</c:v>
                      </c:pt>
                      <c:pt idx="5">
                        <c:v>4.6844774336016713E-2</c:v>
                      </c:pt>
                      <c:pt idx="6">
                        <c:v>4.7138929670409287E-2</c:v>
                      </c:pt>
                      <c:pt idx="7">
                        <c:v>5.0538377098799526E-2</c:v>
                      </c:pt>
                      <c:pt idx="8">
                        <c:v>5.2491235654280231E-2</c:v>
                      </c:pt>
                      <c:pt idx="9">
                        <c:v>5.540623400322893E-2</c:v>
                      </c:pt>
                      <c:pt idx="10">
                        <c:v>5.541085793967325E-2</c:v>
                      </c:pt>
                    </c:numCache>
                  </c:numRef>
                </c:val>
                <c:smooth val="0"/>
                <c:extLst xmlns:c15="http://schemas.microsoft.com/office/drawing/2012/chart">
                  <c:ext xmlns:c16="http://schemas.microsoft.com/office/drawing/2014/chart" uri="{C3380CC4-5D6E-409C-BE32-E72D297353CC}">
                    <c16:uniqueId val="{00000029-5C26-471B-9700-2BAD5C6A4F84}"/>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'4.2alg'!$B$102</c15:sqref>
                        </c15:formulaRef>
                      </c:ext>
                    </c:extLst>
                    <c:strCache>
                      <c:ptCount val="1"/>
                      <c:pt idx="0">
                        <c:v>Jaapan</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'4.2alg'!$C$102:$N$102</c15:sqref>
                        </c15:fullRef>
                        <c15:formulaRef>
                          <c15:sqref>'4.2alg'!$C$102:$M$102</c15:sqref>
                        </c15:formulaRef>
                      </c:ext>
                    </c:extLst>
                    <c:numCache>
                      <c:formatCode>0%</c:formatCode>
                      <c:ptCount val="11"/>
                      <c:pt idx="0">
                        <c:v>0.11385261758872264</c:v>
                      </c:pt>
                      <c:pt idx="1">
                        <c:v>0.12460417546402638</c:v>
                      </c:pt>
                      <c:pt idx="2">
                        <c:v>0.12129962573950501</c:v>
                      </c:pt>
                      <c:pt idx="3">
                        <c:v>0.1225997419432599</c:v>
                      </c:pt>
                      <c:pt idx="4">
                        <c:v>0.12458882203244195</c:v>
                      </c:pt>
                      <c:pt idx="5">
                        <c:v>0.1262534389491029</c:v>
                      </c:pt>
                      <c:pt idx="6">
                        <c:v>0.12256873267234951</c:v>
                      </c:pt>
                      <c:pt idx="7">
                        <c:v>0.11911704733455142</c:v>
                      </c:pt>
                      <c:pt idx="8">
                        <c:v>0.12571500057372334</c:v>
                      </c:pt>
                      <c:pt idx="9">
                        <c:v>0.13113892278902467</c:v>
                      </c:pt>
                      <c:pt idx="10">
                        <c:v>0.1257412396214955</c:v>
                      </c:pt>
                    </c:numCache>
                  </c:numRef>
                </c:val>
                <c:smooth val="0"/>
                <c:extLst xmlns:c15="http://schemas.microsoft.com/office/drawing/2012/chart">
                  <c:ext xmlns:c16="http://schemas.microsoft.com/office/drawing/2014/chart" uri="{C3380CC4-5D6E-409C-BE32-E72D297353CC}">
                    <c16:uniqueId val="{0000002A-5C26-471B-9700-2BAD5C6A4F84}"/>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'4.2alg'!$B$103</c15:sqref>
                        </c15:formulaRef>
                      </c:ext>
                    </c:extLst>
                    <c:strCache>
                      <c:ptCount val="1"/>
                      <c:pt idx="0">
                        <c:v>Lõuna-Korea</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c:ext xmlns:c15="http://schemas.microsoft.com/office/drawing/2012/chart" uri="{02D57815-91ED-43cb-92C2-25804820EDAC}">
                        <c15:fullRef>
                          <c15:sqref>'4.2alg'!$C$59:$N$59</c15:sqref>
                        </c15:fullRef>
                        <c15:formulaRef>
                          <c15:sqref>'4.2alg'!$C$59:$M$59</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xmlns:c15="http://schemas.microsoft.com/office/drawing/2012/chart" uri="{02D57815-91ED-43cb-92C2-25804820EDAC}">
                        <c15:fullRef>
                          <c15:sqref>'4.2alg'!$C$103:$N$103</c15:sqref>
                        </c15:fullRef>
                        <c15:formulaRef>
                          <c15:sqref>'4.2alg'!$C$103:$M$103</c15:sqref>
                        </c15:formulaRef>
                      </c:ext>
                    </c:extLst>
                    <c:numCache>
                      <c:formatCode>0%</c:formatCode>
                      <c:ptCount val="11"/>
                      <c:pt idx="0">
                        <c:v>0.16050441892877812</c:v>
                      </c:pt>
                      <c:pt idx="1">
                        <c:v>0.18057912127530812</c:v>
                      </c:pt>
                      <c:pt idx="2">
                        <c:v>0.18221524256585969</c:v>
                      </c:pt>
                      <c:pt idx="3">
                        <c:v>0.18066016976803773</c:v>
                      </c:pt>
                      <c:pt idx="4">
                        <c:v>0.18310712995887291</c:v>
                      </c:pt>
                      <c:pt idx="5">
                        <c:v>0.17985826541459479</c:v>
                      </c:pt>
                      <c:pt idx="6">
                        <c:v>0.17639843721190457</c:v>
                      </c:pt>
                      <c:pt idx="7">
                        <c:v>0.17225237606146587</c:v>
                      </c:pt>
                      <c:pt idx="8">
                        <c:v>0.15973732211037095</c:v>
                      </c:pt>
                      <c:pt idx="9">
                        <c:v>0.14457699209753141</c:v>
                      </c:pt>
                      <c:pt idx="10">
                        <c:v>0.14208153593502282</c:v>
                      </c:pt>
                    </c:numCache>
                  </c:numRef>
                </c:val>
                <c:smooth val="0"/>
                <c:extLst xmlns:c15="http://schemas.microsoft.com/office/drawing/2012/chart">
                  <c:ext xmlns:c16="http://schemas.microsoft.com/office/drawing/2014/chart" uri="{C3380CC4-5D6E-409C-BE32-E72D297353CC}">
                    <c16:uniqueId val="{0000002B-5C26-471B-9700-2BAD5C6A4F84}"/>
                  </c:ext>
                </c:extLst>
              </c15:ser>
            </c15:filteredLineSeries>
          </c:ext>
        </c:extLst>
      </c:lineChart>
      <c:catAx>
        <c:axId val="82275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21460512"/>
        <c:crosses val="autoZero"/>
        <c:auto val="1"/>
        <c:lblAlgn val="ctr"/>
        <c:lblOffset val="100"/>
        <c:noMultiLvlLbl val="0"/>
      </c:catAx>
      <c:valAx>
        <c:axId val="521460512"/>
        <c:scaling>
          <c:orientation val="minMax"/>
          <c:max val="0.4"/>
          <c:min val="0.150000000000000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t>Alusuuringutele kulutatud osakaal TA</a:t>
                </a:r>
                <a:r>
                  <a:rPr lang="et-EE" sz="900" baseline="0"/>
                  <a:t> rahastusest (%)</a:t>
                </a:r>
                <a:endParaRPr lang="et-EE" sz="900"/>
              </a:p>
            </c:rich>
          </c:tx>
          <c:layout>
            <c:manualLayout>
              <c:xMode val="edge"/>
              <c:yMode val="edge"/>
              <c:x val="2.9438999446976599E-2"/>
              <c:y val="9.03315530315386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22755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i="0" baseline="0">
                <a:solidFill>
                  <a:sysClr val="windowText" lastClr="000000"/>
                </a:solidFill>
                <a:effectLst/>
              </a:rPr>
              <a:t>Eksperimentaal-arendustegevusele (experimental development) kulutatud osakaal TA rahastusest (%)</a:t>
            </a:r>
            <a:endParaRPr lang="et-EE" sz="1050" b="1">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7.6795132893611437E-2"/>
          <c:y val="9.9729421304578875E-2"/>
          <c:w val="0.81259700336678764"/>
          <c:h val="0.77638618651298585"/>
        </c:manualLayout>
      </c:layout>
      <c:lineChart>
        <c:grouping val="standard"/>
        <c:varyColors val="0"/>
        <c:ser>
          <c:idx val="4"/>
          <c:order val="4"/>
          <c:tx>
            <c:strRef>
              <c:f>'4.2alg'!$B$113</c:f>
              <c:strCache>
                <c:ptCount val="1"/>
                <c:pt idx="0">
                  <c:v>Bulgaaria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10"/>
              <c:layout>
                <c:manualLayout>
                  <c:x val="1.2713547556275968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'4.2alg'!$C$113:$M$113</c:f>
              <c:numCache>
                <c:formatCode>0%</c:formatCode>
                <c:ptCount val="11"/>
                <c:pt idx="0">
                  <c:v>0.23759078086549426</c:v>
                </c:pt>
                <c:pt idx="1">
                  <c:v>0.18783381181951139</c:v>
                </c:pt>
                <c:pt idx="2">
                  <c:v>0.12255415874193998</c:v>
                </c:pt>
                <c:pt idx="3">
                  <c:v>9.8193838014542179E-2</c:v>
                </c:pt>
                <c:pt idx="4">
                  <c:v>0.12654171347484186</c:v>
                </c:pt>
                <c:pt idx="5">
                  <c:v>0.13724806550296925</c:v>
                </c:pt>
                <c:pt idx="6">
                  <c:v>0.16837732807338043</c:v>
                </c:pt>
                <c:pt idx="7">
                  <c:v>0.23920172570014578</c:v>
                </c:pt>
                <c:pt idx="8">
                  <c:v>0.26392921259129432</c:v>
                </c:pt>
                <c:pt idx="9">
                  <c:v>0.27238511269413723</c:v>
                </c:pt>
                <c:pt idx="10">
                  <c:v>0.2635518076155331</c:v>
                </c:pt>
              </c:numCache>
            </c:numRef>
          </c:val>
          <c:smooth val="0"/>
          <c:extLst>
            <c:ext xmlns:c16="http://schemas.microsoft.com/office/drawing/2014/chart" uri="{C3380CC4-5D6E-409C-BE32-E72D297353CC}">
              <c16:uniqueId val="{00000004-AFB4-45D8-8702-502D016F7D6E}"/>
            </c:ext>
          </c:extLst>
        </c:ser>
        <c:ser>
          <c:idx val="5"/>
          <c:order val="5"/>
          <c:tx>
            <c:strRef>
              <c:f>'4.2alg'!$B$114</c:f>
              <c:strCache>
                <c:ptCount val="1"/>
                <c:pt idx="0">
                  <c:v>Tšehhi</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10"/>
              <c:layout>
                <c:manualLayout>
                  <c:x val="1.5256257067531162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F-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'4.2alg'!$C$114:$M$114</c:f>
              <c:numCache>
                <c:formatCode>0%</c:formatCode>
                <c:ptCount val="11"/>
                <c:pt idx="0">
                  <c:v>0.38566234343088751</c:v>
                </c:pt>
                <c:pt idx="1">
                  <c:v>0.40583668222380875</c:v>
                </c:pt>
                <c:pt idx="2">
                  <c:v>0.36544873808076023</c:v>
                </c:pt>
                <c:pt idx="3">
                  <c:v>0.35118725041526433</c:v>
                </c:pt>
                <c:pt idx="4">
                  <c:v>0.33714563557601945</c:v>
                </c:pt>
                <c:pt idx="5">
                  <c:v>0.34652777453343153</c:v>
                </c:pt>
                <c:pt idx="6">
                  <c:v>0.34046136394079973</c:v>
                </c:pt>
                <c:pt idx="7">
                  <c:v>0.31445925735398861</c:v>
                </c:pt>
                <c:pt idx="8">
                  <c:v>0.340209174041955</c:v>
                </c:pt>
                <c:pt idx="9">
                  <c:v>0.33753866864802379</c:v>
                </c:pt>
                <c:pt idx="10">
                  <c:v>0.34455761716946276</c:v>
                </c:pt>
              </c:numCache>
            </c:numRef>
          </c:val>
          <c:smooth val="0"/>
          <c:extLst>
            <c:ext xmlns:c16="http://schemas.microsoft.com/office/drawing/2014/chart" uri="{C3380CC4-5D6E-409C-BE32-E72D297353CC}">
              <c16:uniqueId val="{00000005-AFB4-45D8-8702-502D016F7D6E}"/>
            </c:ext>
          </c:extLst>
        </c:ser>
        <c:ser>
          <c:idx val="8"/>
          <c:order val="8"/>
          <c:tx>
            <c:strRef>
              <c:f>'4.2alg'!$B$117</c:f>
              <c:strCache>
                <c:ptCount val="1"/>
                <c:pt idx="0">
                  <c:v>Eesti</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2-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'4.2alg'!$C$117:$M$117</c:f>
              <c:numCache>
                <c:formatCode>0%</c:formatCode>
                <c:ptCount val="11"/>
                <c:pt idx="0">
                  <c:v>0.51307206821797846</c:v>
                </c:pt>
                <c:pt idx="1">
                  <c:v>0.468618441383433</c:v>
                </c:pt>
                <c:pt idx="2">
                  <c:v>0.51820759580683962</c:v>
                </c:pt>
                <c:pt idx="3">
                  <c:v>0.64612287259362144</c:v>
                </c:pt>
                <c:pt idx="4">
                  <c:v>0.5703121921748382</c:v>
                </c:pt>
                <c:pt idx="5">
                  <c:v>0.40857857044273027</c:v>
                </c:pt>
                <c:pt idx="6">
                  <c:v>0.43564114725740755</c:v>
                </c:pt>
                <c:pt idx="7">
                  <c:v>0.479723928406314</c:v>
                </c:pt>
                <c:pt idx="8">
                  <c:v>0.51690463860324043</c:v>
                </c:pt>
                <c:pt idx="9">
                  <c:v>0.51025236593059942</c:v>
                </c:pt>
                <c:pt idx="10">
                  <c:v>0.51512416584618748</c:v>
                </c:pt>
              </c:numCache>
            </c:numRef>
          </c:val>
          <c:smooth val="0"/>
          <c:extLst>
            <c:ext xmlns:c16="http://schemas.microsoft.com/office/drawing/2014/chart" uri="{C3380CC4-5D6E-409C-BE32-E72D297353CC}">
              <c16:uniqueId val="{00000008-AFB4-45D8-8702-502D016F7D6E}"/>
            </c:ext>
          </c:extLst>
        </c:ser>
        <c:ser>
          <c:idx val="16"/>
          <c:order val="16"/>
          <c:tx>
            <c:strRef>
              <c:f>'4.2alg'!$B$125</c:f>
              <c:strCache>
                <c:ptCount val="1"/>
                <c:pt idx="0">
                  <c:v>Läti</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10"/>
              <c:layout>
                <c:manualLayout>
                  <c:x val="1.1442192800648185E-2"/>
                  <c:y val="1.075539728278014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'4.2alg'!$C$125:$M$125</c:f>
              <c:numCache>
                <c:formatCode>0%</c:formatCode>
                <c:ptCount val="11"/>
                <c:pt idx="0">
                  <c:v>0.25829507733597007</c:v>
                </c:pt>
                <c:pt idx="1">
                  <c:v>0.25375226785419758</c:v>
                </c:pt>
                <c:pt idx="2">
                  <c:v>0.31947832009498472</c:v>
                </c:pt>
                <c:pt idx="3">
                  <c:v>0.21026078305975984</c:v>
                </c:pt>
                <c:pt idx="4">
                  <c:v>0.16020775887957631</c:v>
                </c:pt>
                <c:pt idx="5">
                  <c:v>0.19139848031710147</c:v>
                </c:pt>
                <c:pt idx="6">
                  <c:v>0.26965601965601965</c:v>
                </c:pt>
                <c:pt idx="7">
                  <c:v>0.2135348226018397</c:v>
                </c:pt>
                <c:pt idx="8">
                  <c:v>0.24456521739130432</c:v>
                </c:pt>
                <c:pt idx="9">
                  <c:v>0.25960841189267581</c:v>
                </c:pt>
                <c:pt idx="10">
                  <c:v>0.23737916219119229</c:v>
                </c:pt>
              </c:numCache>
            </c:numRef>
          </c:val>
          <c:smooth val="0"/>
          <c:extLst>
            <c:ext xmlns:c16="http://schemas.microsoft.com/office/drawing/2014/chart" uri="{C3380CC4-5D6E-409C-BE32-E72D297353CC}">
              <c16:uniqueId val="{00000010-AFB4-45D8-8702-502D016F7D6E}"/>
            </c:ext>
          </c:extLst>
        </c:ser>
        <c:ser>
          <c:idx val="17"/>
          <c:order val="17"/>
          <c:tx>
            <c:strRef>
              <c:f>'4.2alg'!$B$126</c:f>
              <c:strCache>
                <c:ptCount val="1"/>
                <c:pt idx="0">
                  <c:v>Leedu</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s>
            <c:dLbl>
              <c:idx val="10"/>
              <c:layout>
                <c:manualLayout>
                  <c:x val="1.3984902311903564E-2"/>
                  <c:y val="-9.8590002838692169E-1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'4.2alg'!$C$126:$M$126</c:f>
              <c:numCache>
                <c:formatCode>0%</c:formatCode>
                <c:ptCount val="11"/>
                <c:pt idx="0">
                  <c:v>0.27345407714000874</c:v>
                </c:pt>
                <c:pt idx="1">
                  <c:v>0.29237798193054126</c:v>
                </c:pt>
                <c:pt idx="2">
                  <c:v>0.3022951864839018</c:v>
                </c:pt>
                <c:pt idx="3">
                  <c:v>0.26739135048709223</c:v>
                </c:pt>
                <c:pt idx="4">
                  <c:v>0.23820663813357371</c:v>
                </c:pt>
                <c:pt idx="5">
                  <c:v>0.23479812048395735</c:v>
                </c:pt>
                <c:pt idx="6">
                  <c:v>0.26876258866800945</c:v>
                </c:pt>
                <c:pt idx="7">
                  <c:v>0.23724690122411268</c:v>
                </c:pt>
                <c:pt idx="8">
                  <c:v>0.27184596412829809</c:v>
                </c:pt>
                <c:pt idx="9">
                  <c:v>0.31524441418188148</c:v>
                </c:pt>
                <c:pt idx="10">
                  <c:v>0.30552936153842547</c:v>
                </c:pt>
              </c:numCache>
            </c:numRef>
          </c:val>
          <c:smooth val="0"/>
          <c:extLst>
            <c:ext xmlns:c16="http://schemas.microsoft.com/office/drawing/2014/chart" uri="{C3380CC4-5D6E-409C-BE32-E72D297353CC}">
              <c16:uniqueId val="{00000011-AFB4-45D8-8702-502D016F7D6E}"/>
            </c:ext>
          </c:extLst>
        </c:ser>
        <c:ser>
          <c:idx val="19"/>
          <c:order val="19"/>
          <c:tx>
            <c:strRef>
              <c:f>'4.2alg'!$B$128</c:f>
              <c:strCache>
                <c:ptCount val="1"/>
                <c:pt idx="0">
                  <c:v>Ungari</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4-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'4.2alg'!$C$128:$M$128</c:f>
              <c:numCache>
                <c:formatCode>0%</c:formatCode>
                <c:ptCount val="11"/>
                <c:pt idx="0">
                  <c:v>0.40701691442706689</c:v>
                </c:pt>
                <c:pt idx="1">
                  <c:v>0.41275209292649884</c:v>
                </c:pt>
                <c:pt idx="2">
                  <c:v>0.44701453635776717</c:v>
                </c:pt>
                <c:pt idx="3">
                  <c:v>0.4387633038885832</c:v>
                </c:pt>
                <c:pt idx="4">
                  <c:v>0.43485650568028172</c:v>
                </c:pt>
                <c:pt idx="5">
                  <c:v>0.48548688112987148</c:v>
                </c:pt>
                <c:pt idx="6">
                  <c:v>0.50997463648426955</c:v>
                </c:pt>
                <c:pt idx="7">
                  <c:v>0.54334435299996364</c:v>
                </c:pt>
                <c:pt idx="8">
                  <c:v>0.52186208460216665</c:v>
                </c:pt>
                <c:pt idx="9">
                  <c:v>0.5748180603665991</c:v>
                </c:pt>
                <c:pt idx="10">
                  <c:v>0.57881713484857722</c:v>
                </c:pt>
              </c:numCache>
            </c:numRef>
          </c:val>
          <c:smooth val="0"/>
          <c:extLst>
            <c:ext xmlns:c16="http://schemas.microsoft.com/office/drawing/2014/chart" uri="{C3380CC4-5D6E-409C-BE32-E72D297353CC}">
              <c16:uniqueId val="{00000013-AFB4-45D8-8702-502D016F7D6E}"/>
            </c:ext>
          </c:extLst>
        </c:ser>
        <c:ser>
          <c:idx val="23"/>
          <c:order val="23"/>
          <c:tx>
            <c:strRef>
              <c:f>'4.2alg'!$B$132</c:f>
              <c:strCache>
                <c:ptCount val="1"/>
                <c:pt idx="0">
                  <c:v>Poola</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3-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'4.2alg'!$C$132:$M$132</c:f>
              <c:numCache>
                <c:formatCode>0%</c:formatCode>
                <c:ptCount val="11"/>
                <c:pt idx="0">
                  <c:v>0.30562404463431997</c:v>
                </c:pt>
                <c:pt idx="1">
                  <c:v>0.34096277984776413</c:v>
                </c:pt>
                <c:pt idx="2">
                  <c:v>0.29584679607517533</c:v>
                </c:pt>
                <c:pt idx="3">
                  <c:v>0.28845606655466099</c:v>
                </c:pt>
                <c:pt idx="4">
                  <c:v>0.29698511772519631</c:v>
                </c:pt>
                <c:pt idx="5">
                  <c:v>0.44498679387384749</c:v>
                </c:pt>
                <c:pt idx="6">
                  <c:v>0.46734330292628185</c:v>
                </c:pt>
                <c:pt idx="7">
                  <c:v>0.47797710556774137</c:v>
                </c:pt>
                <c:pt idx="8">
                  <c:v>0.54147009409950364</c:v>
                </c:pt>
                <c:pt idx="9">
                  <c:v>0.53388243948434011</c:v>
                </c:pt>
                <c:pt idx="10">
                  <c:v>0.54217578531754407</c:v>
                </c:pt>
              </c:numCache>
            </c:numRef>
          </c:val>
          <c:smooth val="0"/>
          <c:extLst>
            <c:ext xmlns:c16="http://schemas.microsoft.com/office/drawing/2014/chart" uri="{C3380CC4-5D6E-409C-BE32-E72D297353CC}">
              <c16:uniqueId val="{00000017-AFB4-45D8-8702-502D016F7D6E}"/>
            </c:ext>
          </c:extLst>
        </c:ser>
        <c:ser>
          <c:idx val="26"/>
          <c:order val="26"/>
          <c:tx>
            <c:strRef>
              <c:f>'4.2alg'!$B$135</c:f>
              <c:strCache>
                <c:ptCount val="1"/>
                <c:pt idx="0">
                  <c:v>Sloveenia</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dLbls>
            <c:dLbl>
              <c:idx val="1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1-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'4.2alg'!$C$135:$M$135</c:f>
              <c:numCache>
                <c:formatCode>0%</c:formatCode>
                <c:ptCount val="11"/>
                <c:pt idx="0">
                  <c:v>0.18529408427600985</c:v>
                </c:pt>
                <c:pt idx="1">
                  <c:v>0.21097700956945084</c:v>
                </c:pt>
                <c:pt idx="2">
                  <c:v>0.21955058168061323</c:v>
                </c:pt>
                <c:pt idx="3">
                  <c:v>0.23203532044378689</c:v>
                </c:pt>
                <c:pt idx="4">
                  <c:v>0.27049378114544126</c:v>
                </c:pt>
                <c:pt idx="5">
                  <c:v>0.35537632913585582</c:v>
                </c:pt>
                <c:pt idx="6">
                  <c:v>0.25177931146038335</c:v>
                </c:pt>
                <c:pt idx="7">
                  <c:v>0.24041136276517552</c:v>
                </c:pt>
                <c:pt idx="8">
                  <c:v>0.27704559254045497</c:v>
                </c:pt>
                <c:pt idx="9">
                  <c:v>0.38135165420028388</c:v>
                </c:pt>
                <c:pt idx="10">
                  <c:v>0.42395970087059376</c:v>
                </c:pt>
              </c:numCache>
            </c:numRef>
          </c:val>
          <c:smooth val="0"/>
          <c:extLst>
            <c:ext xmlns:c16="http://schemas.microsoft.com/office/drawing/2014/chart" uri="{C3380CC4-5D6E-409C-BE32-E72D297353CC}">
              <c16:uniqueId val="{0000001A-AFB4-45D8-8702-502D016F7D6E}"/>
            </c:ext>
          </c:extLst>
        </c:ser>
        <c:ser>
          <c:idx val="33"/>
          <c:order val="33"/>
          <c:tx>
            <c:strRef>
              <c:f>'4.2alg'!$B$142</c:f>
              <c:strCache>
                <c:ptCount val="1"/>
                <c:pt idx="0">
                  <c:v>Suurbritannia</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dLbls>
            <c:dLbl>
              <c:idx val="10"/>
              <c:layout>
                <c:manualLayout>
                  <c:x val="2.5427095112551933E-3"/>
                  <c:y val="5.37769864139002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0-AFB4-45D8-8702-502D016F7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'4.2alg'!$C$108:$M$108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'4.2alg'!$C$142:$M$142</c:f>
              <c:numCache>
                <c:formatCode>0%</c:formatCode>
                <c:ptCount val="11"/>
                <c:pt idx="0">
                  <c:v>0.4009911851828365</c:v>
                </c:pt>
                <c:pt idx="1">
                  <c:v>0.37557802267572571</c:v>
                </c:pt>
                <c:pt idx="2">
                  <c:v>0.35957439296787508</c:v>
                </c:pt>
                <c:pt idx="3">
                  <c:v>0.36728671583679345</c:v>
                </c:pt>
                <c:pt idx="4">
                  <c:v>0.37502776340084593</c:v>
                </c:pt>
                <c:pt idx="5">
                  <c:v>0.37543074067085785</c:v>
                </c:pt>
                <c:pt idx="6">
                  <c:v>0.39762937645901725</c:v>
                </c:pt>
                <c:pt idx="7">
                  <c:v>0.39039714222157362</c:v>
                </c:pt>
                <c:pt idx="8">
                  <c:v>0.37910811796648158</c:v>
                </c:pt>
                <c:pt idx="9">
                  <c:v>0.3999241590003334</c:v>
                </c:pt>
                <c:pt idx="10">
                  <c:v>0.39665623926025778</c:v>
                </c:pt>
              </c:numCache>
            </c:numRef>
          </c:val>
          <c:smooth val="0"/>
          <c:extLst>
            <c:ext xmlns:c16="http://schemas.microsoft.com/office/drawing/2014/chart" uri="{C3380CC4-5D6E-409C-BE32-E72D297353CC}">
              <c16:uniqueId val="{00000021-AFB4-45D8-8702-502D016F7D6E}"/>
            </c:ext>
          </c:extLst>
        </c:ser>
        <c:dLbls>
          <c:showLegendKey val="0"/>
          <c:showVal val="0"/>
          <c:showCatName val="0"/>
          <c:showSerName val="0"/>
          <c:showPercent val="0"/>
          <c:showBubbleSize val="0"/>
        </c:dLbls>
        <c:marker val="1"/>
        <c:smooth val="0"/>
        <c:axId val="936236048"/>
        <c:axId val="845639744"/>
        <c:extLst>
          <c:ext xmlns:c15="http://schemas.microsoft.com/office/drawing/2012/chart" uri="{02D57815-91ED-43cb-92C2-25804820EDAC}">
            <c15:filteredLineSeries>
              <c15:ser>
                <c:idx val="0"/>
                <c:order val="0"/>
                <c:tx>
                  <c:strRef>
                    <c:extLst>
                      <c:ext uri="{02D57815-91ED-43cb-92C2-25804820EDAC}">
                        <c15:formulaRef>
                          <c15:sqref>'4.2alg'!$B$109</c15:sqref>
                        </c15:formulaRef>
                      </c:ext>
                    </c:extLst>
                    <c:strCache>
                      <c:ptCount val="1"/>
                      <c:pt idx="0">
                        <c:v>Euroopa Liit (27) (alates 2020)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c:ext uri="{02D57815-91ED-43cb-92C2-25804820EDAC}">
                        <c15:formulaRef>
                          <c15:sqref>'4.2alg'!$C$109:$M$109</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FB4-45D8-8702-502D016F7D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'4.2alg'!$B$110</c15:sqref>
                        </c15:formulaRef>
                      </c:ext>
                    </c:extLst>
                    <c:strCache>
                      <c:ptCount val="1"/>
                      <c:pt idx="0">
                        <c:v>Euroopa Liit (28) (2013-2020)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'4.2alg'!$C$110:$M$110</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AFB4-45D8-8702-502D016F7D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'4.2alg'!$B$111</c15:sqref>
                        </c15:formulaRef>
                      </c:ext>
                    </c:extLst>
                    <c:strCache>
                      <c:ptCount val="1"/>
                      <c:pt idx="0">
                        <c:v>Euroala (19) (alates 2015)</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'4.2alg'!$C$111:$M$111</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AFB4-45D8-8702-502D016F7D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'4.2alg'!$B$112</c15:sqref>
                        </c15:formulaRef>
                      </c:ext>
                    </c:extLst>
                    <c:strCache>
                      <c:ptCount val="1"/>
                      <c:pt idx="0">
                        <c:v>Belgia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'4.2alg'!$C$112:$M$112</c15:sqref>
                        </c15:formulaRef>
                      </c:ext>
                    </c:extLst>
                    <c:numCache>
                      <c:formatCode>0%</c:formatCode>
                      <c:ptCount val="11"/>
                      <c:pt idx="0">
                        <c:v>0</c:v>
                      </c:pt>
                      <c:pt idx="1">
                        <c:v>0</c:v>
                      </c:pt>
                      <c:pt idx="2">
                        <c:v>0</c:v>
                      </c:pt>
                      <c:pt idx="3">
                        <c:v>0</c:v>
                      </c:pt>
                      <c:pt idx="4">
                        <c:v>0</c:v>
                      </c:pt>
                      <c:pt idx="5">
                        <c:v>0.41145509865563362</c:v>
                      </c:pt>
                      <c:pt idx="6">
                        <c:v>0</c:v>
                      </c:pt>
                      <c:pt idx="7">
                        <c:v>0.39000345911328099</c:v>
                      </c:pt>
                      <c:pt idx="8">
                        <c:v>0</c:v>
                      </c:pt>
                      <c:pt idx="9">
                        <c:v>0.43104897117715302</c:v>
                      </c:pt>
                      <c:pt idx="10">
                        <c:v>0</c:v>
                      </c:pt>
                    </c:numCache>
                  </c:numRef>
                </c:val>
                <c:smooth val="0"/>
                <c:extLst xmlns:c15="http://schemas.microsoft.com/office/drawing/2012/chart">
                  <c:ext xmlns:c16="http://schemas.microsoft.com/office/drawing/2014/chart" uri="{C3380CC4-5D6E-409C-BE32-E72D297353CC}">
                    <c16:uniqueId val="{00000003-AFB4-45D8-8702-502D016F7D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'4.2alg'!$B$115</c15:sqref>
                        </c15:formulaRef>
                      </c:ext>
                    </c:extLst>
                    <c:strCache>
                      <c:ptCount val="1"/>
                      <c:pt idx="0">
                        <c:v>Taani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'4.2alg'!$C$115:$M$115</c15:sqref>
                        </c15:formulaRef>
                      </c:ext>
                    </c:extLst>
                    <c:numCache>
                      <c:formatCode>0%</c:formatCode>
                      <c:ptCount val="11"/>
                      <c:pt idx="0">
                        <c:v>0</c:v>
                      </c:pt>
                      <c:pt idx="1">
                        <c:v>0.57867258582202097</c:v>
                      </c:pt>
                      <c:pt idx="2">
                        <c:v>0.5766709862382734</c:v>
                      </c:pt>
                      <c:pt idx="3">
                        <c:v>0.54543671036690744</c:v>
                      </c:pt>
                      <c:pt idx="4">
                        <c:v>0.54086507073693879</c:v>
                      </c:pt>
                      <c:pt idx="5">
                        <c:v>0.43170094240052959</c:v>
                      </c:pt>
                      <c:pt idx="6">
                        <c:v>0.42938057960774101</c:v>
                      </c:pt>
                      <c:pt idx="7">
                        <c:v>0.43907725539038223</c:v>
                      </c:pt>
                      <c:pt idx="8">
                        <c:v>0</c:v>
                      </c:pt>
                      <c:pt idx="9">
                        <c:v>0.52018481415246764</c:v>
                      </c:pt>
                      <c:pt idx="10">
                        <c:v>0</c:v>
                      </c:pt>
                    </c:numCache>
                  </c:numRef>
                </c:val>
                <c:smooth val="0"/>
                <c:extLst xmlns:c15="http://schemas.microsoft.com/office/drawing/2012/chart">
                  <c:ext xmlns:c16="http://schemas.microsoft.com/office/drawing/2014/chart" uri="{C3380CC4-5D6E-409C-BE32-E72D297353CC}">
                    <c16:uniqueId val="{00000006-AFB4-45D8-8702-502D016F7D6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'4.2alg'!$B$116</c15:sqref>
                        </c15:formulaRef>
                      </c:ext>
                    </c:extLst>
                    <c:strCache>
                      <c:ptCount val="1"/>
                      <c:pt idx="0">
                        <c:v>Saksamaa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'4.2alg'!$C$116:$M$116</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AFB4-45D8-8702-502D016F7D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'4.2alg'!$B$118</c15:sqref>
                        </c15:formulaRef>
                      </c:ext>
                    </c:extLst>
                    <c:strCache>
                      <c:ptCount val="1"/>
                      <c:pt idx="0">
                        <c:v>Iirimaa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'4.2alg'!$C$118:$M$118</c15:sqref>
                        </c15:formulaRef>
                      </c:ext>
                    </c:extLst>
                    <c:numCache>
                      <c:formatCode>0%</c:formatCode>
                      <c:ptCount val="11"/>
                      <c:pt idx="0">
                        <c:v>0.38336659502609766</c:v>
                      </c:pt>
                      <c:pt idx="1">
                        <c:v>0.47846872811231062</c:v>
                      </c:pt>
                      <c:pt idx="2">
                        <c:v>0.48166233065680714</c:v>
                      </c:pt>
                      <c:pt idx="3">
                        <c:v>0.51588581717243709</c:v>
                      </c:pt>
                      <c:pt idx="4">
                        <c:v>0</c:v>
                      </c:pt>
                      <c:pt idx="5">
                        <c:v>0.47806259197906964</c:v>
                      </c:pt>
                      <c:pt idx="6">
                        <c:v>0</c:v>
                      </c:pt>
                      <c:pt idx="7">
                        <c:v>0.46257277961849008</c:v>
                      </c:pt>
                      <c:pt idx="8">
                        <c:v>0</c:v>
                      </c:pt>
                      <c:pt idx="9">
                        <c:v>0.49706064811035833</c:v>
                      </c:pt>
                      <c:pt idx="10">
                        <c:v>0</c:v>
                      </c:pt>
                    </c:numCache>
                  </c:numRef>
                </c:val>
                <c:smooth val="0"/>
                <c:extLst xmlns:c15="http://schemas.microsoft.com/office/drawing/2012/chart">
                  <c:ext xmlns:c16="http://schemas.microsoft.com/office/drawing/2014/chart" uri="{C3380CC4-5D6E-409C-BE32-E72D297353CC}">
                    <c16:uniqueId val="{00000009-AFB4-45D8-8702-502D016F7D6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'4.2alg'!$B$119</c15:sqref>
                        </c15:formulaRef>
                      </c:ext>
                    </c:extLst>
                    <c:strCache>
                      <c:ptCount val="1"/>
                      <c:pt idx="0">
                        <c:v>Kreeka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'4.2alg'!$C$119:$M$119</c15:sqref>
                        </c15:formulaRef>
                      </c:ext>
                    </c:extLst>
                    <c:numCache>
                      <c:formatCode>0%</c:formatCode>
                      <c:ptCount val="11"/>
                      <c:pt idx="0">
                        <c:v>0</c:v>
                      </c:pt>
                      <c:pt idx="1">
                        <c:v>0</c:v>
                      </c:pt>
                      <c:pt idx="2">
                        <c:v>0</c:v>
                      </c:pt>
                      <c:pt idx="3">
                        <c:v>0.29336106087311559</c:v>
                      </c:pt>
                      <c:pt idx="4">
                        <c:v>0</c:v>
                      </c:pt>
                      <c:pt idx="5">
                        <c:v>0.26452066290501952</c:v>
                      </c:pt>
                      <c:pt idx="6">
                        <c:v>0</c:v>
                      </c:pt>
                      <c:pt idx="7">
                        <c:v>0.25019661701353429</c:v>
                      </c:pt>
                      <c:pt idx="8">
                        <c:v>0</c:v>
                      </c:pt>
                      <c:pt idx="9">
                        <c:v>0.36004670260936111</c:v>
                      </c:pt>
                      <c:pt idx="10">
                        <c:v>0</c:v>
                      </c:pt>
                    </c:numCache>
                  </c:numRef>
                </c:val>
                <c:smooth val="0"/>
                <c:extLst xmlns:c15="http://schemas.microsoft.com/office/drawing/2012/chart">
                  <c:ext xmlns:c16="http://schemas.microsoft.com/office/drawing/2014/chart" uri="{C3380CC4-5D6E-409C-BE32-E72D297353CC}">
                    <c16:uniqueId val="{0000000A-AFB4-45D8-8702-502D016F7D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'4.2alg'!$B$120</c15:sqref>
                        </c15:formulaRef>
                      </c:ext>
                    </c:extLst>
                    <c:strCache>
                      <c:ptCount val="1"/>
                      <c:pt idx="0">
                        <c:v>Hispaana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'4.2alg'!$C$120:$M$120</c15:sqref>
                        </c15:formulaRef>
                      </c:ext>
                    </c:extLst>
                    <c:numCache>
                      <c:formatCode>0%</c:formatCode>
                      <c:ptCount val="11"/>
                      <c:pt idx="0">
                        <c:v>0</c:v>
                      </c:pt>
                      <c:pt idx="1">
                        <c:v>0</c:v>
                      </c:pt>
                      <c:pt idx="2">
                        <c:v>0</c:v>
                      </c:pt>
                      <c:pt idx="3">
                        <c:v>0</c:v>
                      </c:pt>
                      <c:pt idx="4">
                        <c:v>0</c:v>
                      </c:pt>
                      <c:pt idx="5">
                        <c:v>0.3594186598961957</c:v>
                      </c:pt>
                      <c:pt idx="6">
                        <c:v>0.36839169234637964</c:v>
                      </c:pt>
                      <c:pt idx="7">
                        <c:v>0.37071059823868813</c:v>
                      </c:pt>
                      <c:pt idx="8">
                        <c:v>0.37285067873303168</c:v>
                      </c:pt>
                      <c:pt idx="9">
                        <c:v>0.37573775154661165</c:v>
                      </c:pt>
                      <c:pt idx="10">
                        <c:v>0.37856282617422721</c:v>
                      </c:pt>
                    </c:numCache>
                  </c:numRef>
                </c:val>
                <c:smooth val="0"/>
                <c:extLst xmlns:c15="http://schemas.microsoft.com/office/drawing/2012/chart">
                  <c:ext xmlns:c16="http://schemas.microsoft.com/office/drawing/2014/chart" uri="{C3380CC4-5D6E-409C-BE32-E72D297353CC}">
                    <c16:uniqueId val="{0000000B-AFB4-45D8-8702-502D016F7D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'4.2alg'!$B$121</c15:sqref>
                        </c15:formulaRef>
                      </c:ext>
                    </c:extLst>
                    <c:strCache>
                      <c:ptCount val="1"/>
                      <c:pt idx="0">
                        <c:v>Prantsusmaa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'4.2alg'!$C$121:$M$121</c15:sqref>
                        </c15:formulaRef>
                      </c:ext>
                    </c:extLst>
                    <c:numCache>
                      <c:formatCode>0%</c:formatCode>
                      <c:ptCount val="11"/>
                      <c:pt idx="0">
                        <c:v>0.35320449800192727</c:v>
                      </c:pt>
                      <c:pt idx="1">
                        <c:v>0.34292280757775251</c:v>
                      </c:pt>
                      <c:pt idx="2">
                        <c:v>0.32785106809403114</c:v>
                      </c:pt>
                      <c:pt idx="3">
                        <c:v>0.34784108553749715</c:v>
                      </c:pt>
                      <c:pt idx="4">
                        <c:v>0.35229254638267776</c:v>
                      </c:pt>
                      <c:pt idx="5">
                        <c:v>0.34498860849441787</c:v>
                      </c:pt>
                      <c:pt idx="6">
                        <c:v>0.34749872476814236</c:v>
                      </c:pt>
                      <c:pt idx="7">
                        <c:v>0</c:v>
                      </c:pt>
                      <c:pt idx="8">
                        <c:v>0.35462547191720883</c:v>
                      </c:pt>
                      <c:pt idx="9">
                        <c:v>0.35386055667427613</c:v>
                      </c:pt>
                      <c:pt idx="10">
                        <c:v>0.36064114954411153</c:v>
                      </c:pt>
                    </c:numCache>
                  </c:numRef>
                </c:val>
                <c:smooth val="0"/>
                <c:extLst xmlns:c15="http://schemas.microsoft.com/office/drawing/2012/chart">
                  <c:ext xmlns:c16="http://schemas.microsoft.com/office/drawing/2014/chart" uri="{C3380CC4-5D6E-409C-BE32-E72D297353CC}">
                    <c16:uniqueId val="{0000000C-AFB4-45D8-8702-502D016F7D6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'4.2alg'!$B$122</c15:sqref>
                        </c15:formulaRef>
                      </c:ext>
                    </c:extLst>
                    <c:strCache>
                      <c:ptCount val="1"/>
                      <c:pt idx="0">
                        <c:v>Horvaatia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'4.2alg'!$C$122:$M$122</c15:sqref>
                        </c15:formulaRef>
                      </c:ext>
                    </c:extLst>
                    <c:numCache>
                      <c:formatCode>0%</c:formatCode>
                      <c:ptCount val="11"/>
                      <c:pt idx="0">
                        <c:v>0.25468354906329022</c:v>
                      </c:pt>
                      <c:pt idx="1">
                        <c:v>0.28621377178027563</c:v>
                      </c:pt>
                      <c:pt idx="2">
                        <c:v>0.2735272002482515</c:v>
                      </c:pt>
                      <c:pt idx="3">
                        <c:v>0.27155865661037004</c:v>
                      </c:pt>
                      <c:pt idx="4">
                        <c:v>0.27393939393939398</c:v>
                      </c:pt>
                      <c:pt idx="5">
                        <c:v>0.32883637265847904</c:v>
                      </c:pt>
                      <c:pt idx="6">
                        <c:v>0.30453985058421629</c:v>
                      </c:pt>
                      <c:pt idx="7">
                        <c:v>0.31208162023857483</c:v>
                      </c:pt>
                      <c:pt idx="8">
                        <c:v>0.32742564439042937</c:v>
                      </c:pt>
                      <c:pt idx="9">
                        <c:v>0.29431876406378021</c:v>
                      </c:pt>
                      <c:pt idx="10">
                        <c:v>0.37323719098525981</c:v>
                      </c:pt>
                    </c:numCache>
                  </c:numRef>
                </c:val>
                <c:smooth val="0"/>
                <c:extLst xmlns:c15="http://schemas.microsoft.com/office/drawing/2012/chart">
                  <c:ext xmlns:c16="http://schemas.microsoft.com/office/drawing/2014/chart" uri="{C3380CC4-5D6E-409C-BE32-E72D297353CC}">
                    <c16:uniqueId val="{0000000D-AFB4-45D8-8702-502D016F7D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'4.2alg'!$B$123</c15:sqref>
                        </c15:formulaRef>
                      </c:ext>
                    </c:extLst>
                    <c:strCache>
                      <c:ptCount val="1"/>
                      <c:pt idx="0">
                        <c:v>Itaalia</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'4.2alg'!$C$123:$M$123</c15:sqref>
                        </c15:formulaRef>
                      </c:ext>
                    </c:extLst>
                    <c:numCache>
                      <c:formatCode>0%</c:formatCode>
                      <c:ptCount val="11"/>
                      <c:pt idx="0">
                        <c:v>0.27725769765384778</c:v>
                      </c:pt>
                      <c:pt idx="1">
                        <c:v>0.25641105731688268</c:v>
                      </c:pt>
                      <c:pt idx="2">
                        <c:v>0.25735672538458793</c:v>
                      </c:pt>
                      <c:pt idx="3">
                        <c:v>0.26941132525011863</c:v>
                      </c:pt>
                      <c:pt idx="4">
                        <c:v>0.25800268259968295</c:v>
                      </c:pt>
                      <c:pt idx="5">
                        <c:v>0.26657166958171102</c:v>
                      </c:pt>
                      <c:pt idx="6">
                        <c:v>0.2851257789087186</c:v>
                      </c:pt>
                      <c:pt idx="7">
                        <c:v>0.30243263979780655</c:v>
                      </c:pt>
                      <c:pt idx="8">
                        <c:v>0.33435084274671956</c:v>
                      </c:pt>
                      <c:pt idx="9">
                        <c:v>0.35729074774151925</c:v>
                      </c:pt>
                      <c:pt idx="10">
                        <c:v>0.37586634688006132</c:v>
                      </c:pt>
                    </c:numCache>
                  </c:numRef>
                </c:val>
                <c:smooth val="0"/>
                <c:extLst xmlns:c15="http://schemas.microsoft.com/office/drawing/2012/chart">
                  <c:ext xmlns:c16="http://schemas.microsoft.com/office/drawing/2014/chart" uri="{C3380CC4-5D6E-409C-BE32-E72D297353CC}">
                    <c16:uniqueId val="{0000000E-AFB4-45D8-8702-502D016F7D6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'4.2alg'!$B$124</c15:sqref>
                        </c15:formulaRef>
                      </c:ext>
                    </c:extLst>
                    <c:strCache>
                      <c:ptCount val="1"/>
                      <c:pt idx="0">
                        <c:v>Küpros</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'4.2alg'!$C$124:$M$124</c15:sqref>
                        </c15:formulaRef>
                      </c:ext>
                    </c:extLst>
                    <c:numCache>
                      <c:formatCode>0%</c:formatCode>
                      <c:ptCount val="11"/>
                      <c:pt idx="0">
                        <c:v>0.19043140462073196</c:v>
                      </c:pt>
                      <c:pt idx="1">
                        <c:v>0.17919458234925531</c:v>
                      </c:pt>
                      <c:pt idx="2">
                        <c:v>0.16993433722360149</c:v>
                      </c:pt>
                      <c:pt idx="3">
                        <c:v>0.15944060612129102</c:v>
                      </c:pt>
                      <c:pt idx="4">
                        <c:v>0.15670049928506127</c:v>
                      </c:pt>
                      <c:pt idx="5">
                        <c:v>0.16310921583646779</c:v>
                      </c:pt>
                      <c:pt idx="6">
                        <c:v>0.17560125557131848</c:v>
                      </c:pt>
                      <c:pt idx="7">
                        <c:v>0.18687709588912602</c:v>
                      </c:pt>
                      <c:pt idx="8">
                        <c:v>0.2955219349289076</c:v>
                      </c:pt>
                      <c:pt idx="9">
                        <c:v>0.32083945778213291</c:v>
                      </c:pt>
                      <c:pt idx="10">
                        <c:v>0.27722638376522385</c:v>
                      </c:pt>
                    </c:numCache>
                  </c:numRef>
                </c:val>
                <c:smooth val="0"/>
                <c:extLst xmlns:c15="http://schemas.microsoft.com/office/drawing/2012/chart">
                  <c:ext xmlns:c16="http://schemas.microsoft.com/office/drawing/2014/chart" uri="{C3380CC4-5D6E-409C-BE32-E72D297353CC}">
                    <c16:uniqueId val="{0000000F-AFB4-45D8-8702-502D016F7D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'4.2alg'!$B$127</c15:sqref>
                        </c15:formulaRef>
                      </c:ext>
                    </c:extLst>
                    <c:strCache>
                      <c:ptCount val="1"/>
                      <c:pt idx="0">
                        <c:v>Luksemburg</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'4.2alg'!$C$127:$M$127</c15:sqref>
                        </c15:formulaRef>
                      </c:ext>
                    </c:extLst>
                    <c:numCache>
                      <c:formatCode>0%</c:formatCode>
                      <c:ptCount val="11"/>
                      <c:pt idx="0">
                        <c:v>0</c:v>
                      </c:pt>
                      <c:pt idx="1">
                        <c:v>0</c:v>
                      </c:pt>
                      <c:pt idx="2">
                        <c:v>0</c:v>
                      </c:pt>
                      <c:pt idx="3">
                        <c:v>0</c:v>
                      </c:pt>
                      <c:pt idx="4">
                        <c:v>0</c:v>
                      </c:pt>
                      <c:pt idx="5">
                        <c:v>0</c:v>
                      </c:pt>
                      <c:pt idx="6">
                        <c:v>3.1730921783277807E-4</c:v>
                      </c:pt>
                      <c:pt idx="7">
                        <c:v>0.16386430678466077</c:v>
                      </c:pt>
                      <c:pt idx="8">
                        <c:v>0</c:v>
                      </c:pt>
                      <c:pt idx="9">
                        <c:v>0.2547523241293187</c:v>
                      </c:pt>
                      <c:pt idx="10">
                        <c:v>0</c:v>
                      </c:pt>
                    </c:numCache>
                  </c:numRef>
                </c:val>
                <c:smooth val="0"/>
                <c:extLst xmlns:c15="http://schemas.microsoft.com/office/drawing/2012/chart">
                  <c:ext xmlns:c16="http://schemas.microsoft.com/office/drawing/2014/chart" uri="{C3380CC4-5D6E-409C-BE32-E72D297353CC}">
                    <c16:uniqueId val="{00000012-AFB4-45D8-8702-502D016F7D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'4.2alg'!$B$129</c15:sqref>
                        </c15:formulaRef>
                      </c:ext>
                    </c:extLst>
                    <c:strCache>
                      <c:ptCount val="1"/>
                      <c:pt idx="0">
                        <c:v>Malta</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'4.2alg'!$C$129:$M$129</c15:sqref>
                        </c15:formulaRef>
                      </c:ext>
                    </c:extLst>
                    <c:numCache>
                      <c:formatCode>0%</c:formatCode>
                      <c:ptCount val="11"/>
                      <c:pt idx="0">
                        <c:v>0.16909897506501453</c:v>
                      </c:pt>
                      <c:pt idx="1">
                        <c:v>0.18425112559428231</c:v>
                      </c:pt>
                      <c:pt idx="2">
                        <c:v>0.19162274895721457</c:v>
                      </c:pt>
                      <c:pt idx="3">
                        <c:v>0.19290817102034613</c:v>
                      </c:pt>
                      <c:pt idx="4">
                        <c:v>0.15850693858257081</c:v>
                      </c:pt>
                      <c:pt idx="5">
                        <c:v>9.5351790703581407E-2</c:v>
                      </c:pt>
                      <c:pt idx="6">
                        <c:v>9.9852987330481174E-2</c:v>
                      </c:pt>
                      <c:pt idx="7">
                        <c:v>9.3158579401603006E-2</c:v>
                      </c:pt>
                      <c:pt idx="8">
                        <c:v>0.13301080031344759</c:v>
                      </c:pt>
                      <c:pt idx="9">
                        <c:v>0.15268171338429803</c:v>
                      </c:pt>
                      <c:pt idx="10">
                        <c:v>0.14469487846059012</c:v>
                      </c:pt>
                    </c:numCache>
                  </c:numRef>
                </c:val>
                <c:smooth val="0"/>
                <c:extLst xmlns:c15="http://schemas.microsoft.com/office/drawing/2012/chart">
                  <c:ext xmlns:c16="http://schemas.microsoft.com/office/drawing/2014/chart" uri="{C3380CC4-5D6E-409C-BE32-E72D297353CC}">
                    <c16:uniqueId val="{00000014-AFB4-45D8-8702-502D016F7D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'4.2alg'!$B$130</c15:sqref>
                        </c15:formulaRef>
                      </c:ext>
                    </c:extLst>
                    <c:strCache>
                      <c:ptCount val="1"/>
                      <c:pt idx="0">
                        <c:v>Holland</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'4.2alg'!$C$130:$M$130</c15:sqref>
                        </c15:formulaRef>
                      </c:ext>
                    </c:extLst>
                    <c:numCache>
                      <c:formatCode>0%</c:formatCode>
                      <c:ptCount val="11"/>
                      <c:pt idx="0">
                        <c:v>0</c:v>
                      </c:pt>
                      <c:pt idx="1">
                        <c:v>0</c:v>
                      </c:pt>
                      <c:pt idx="2">
                        <c:v>0</c:v>
                      </c:pt>
                      <c:pt idx="3">
                        <c:v>0.30016730280418136</c:v>
                      </c:pt>
                      <c:pt idx="4">
                        <c:v>0.28862389767255703</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5-AFB4-45D8-8702-502D016F7D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'4.2alg'!$B$131</c15:sqref>
                        </c15:formulaRef>
                      </c:ext>
                    </c:extLst>
                    <c:strCache>
                      <c:ptCount val="1"/>
                      <c:pt idx="0">
                        <c:v>Austria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'4.2alg'!$C$131:$M$131</c15:sqref>
                        </c15:formulaRef>
                      </c:ext>
                    </c:extLst>
                    <c:numCache>
                      <c:formatCode>0%</c:formatCode>
                      <c:ptCount val="11"/>
                      <c:pt idx="0">
                        <c:v>0</c:v>
                      </c:pt>
                      <c:pt idx="1">
                        <c:v>0.4521104663327426</c:v>
                      </c:pt>
                      <c:pt idx="2">
                        <c:v>0</c:v>
                      </c:pt>
                      <c:pt idx="3">
                        <c:v>0.44005287364515822</c:v>
                      </c:pt>
                      <c:pt idx="4">
                        <c:v>0</c:v>
                      </c:pt>
                      <c:pt idx="5">
                        <c:v>0.43922203943003663</c:v>
                      </c:pt>
                      <c:pt idx="6">
                        <c:v>0</c:v>
                      </c:pt>
                      <c:pt idx="7">
                        <c:v>0.46231788756914133</c:v>
                      </c:pt>
                      <c:pt idx="8">
                        <c:v>0</c:v>
                      </c:pt>
                      <c:pt idx="9">
                        <c:v>0.477981725243386</c:v>
                      </c:pt>
                      <c:pt idx="10">
                        <c:v>0</c:v>
                      </c:pt>
                    </c:numCache>
                  </c:numRef>
                </c:val>
                <c:smooth val="0"/>
                <c:extLst xmlns:c15="http://schemas.microsoft.com/office/drawing/2012/chart">
                  <c:ext xmlns:c16="http://schemas.microsoft.com/office/drawing/2014/chart" uri="{C3380CC4-5D6E-409C-BE32-E72D297353CC}">
                    <c16:uniqueId val="{00000016-AFB4-45D8-8702-502D016F7D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'4.2alg'!$B$133</c15:sqref>
                        </c15:formulaRef>
                      </c:ext>
                    </c:extLst>
                    <c:strCache>
                      <c:ptCount val="1"/>
                      <c:pt idx="0">
                        <c:v>Portugal</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'4.2alg'!$C$133:$M$133</c15:sqref>
                        </c15:formulaRef>
                      </c:ext>
                    </c:extLst>
                    <c:numCache>
                      <c:formatCode>0%</c:formatCode>
                      <c:ptCount val="11"/>
                      <c:pt idx="0">
                        <c:v>0.4552254770171078</c:v>
                      </c:pt>
                      <c:pt idx="1">
                        <c:v>0.4389096550728821</c:v>
                      </c:pt>
                      <c:pt idx="2">
                        <c:v>0.42120211564229909</c:v>
                      </c:pt>
                      <c:pt idx="3">
                        <c:v>0.41370959886224168</c:v>
                      </c:pt>
                      <c:pt idx="4">
                        <c:v>0.40218513335226908</c:v>
                      </c:pt>
                      <c:pt idx="5">
                        <c:v>0.37989949837744208</c:v>
                      </c:pt>
                      <c:pt idx="6">
                        <c:v>0.37420242992605218</c:v>
                      </c:pt>
                      <c:pt idx="7">
                        <c:v>0.37352766104091983</c:v>
                      </c:pt>
                      <c:pt idx="8">
                        <c:v>0.3947946528044976</c:v>
                      </c:pt>
                      <c:pt idx="9">
                        <c:v>0.3958098332753085</c:v>
                      </c:pt>
                      <c:pt idx="10">
                        <c:v>0.38890646397060097</c:v>
                      </c:pt>
                    </c:numCache>
                  </c:numRef>
                </c:val>
                <c:smooth val="0"/>
                <c:extLst xmlns:c15="http://schemas.microsoft.com/office/drawing/2012/chart">
                  <c:ext xmlns:c16="http://schemas.microsoft.com/office/drawing/2014/chart" uri="{C3380CC4-5D6E-409C-BE32-E72D297353CC}">
                    <c16:uniqueId val="{00000018-AFB4-45D8-8702-502D016F7D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'4.2alg'!$B$134</c15:sqref>
                        </c15:formulaRef>
                      </c:ext>
                    </c:extLst>
                    <c:strCache>
                      <c:ptCount val="1"/>
                      <c:pt idx="0">
                        <c:v>Rumeenia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'4.2alg'!$C$134:$M$134</c15:sqref>
                        </c15:formulaRef>
                      </c:ext>
                    </c:extLst>
                    <c:numCache>
                      <c:formatCode>0%</c:formatCode>
                      <c:ptCount val="11"/>
                      <c:pt idx="0">
                        <c:v>7.97293307025813E-2</c:v>
                      </c:pt>
                      <c:pt idx="1">
                        <c:v>8.8951531516297394E-2</c:v>
                      </c:pt>
                      <c:pt idx="2">
                        <c:v>7.1071659822224867E-2</c:v>
                      </c:pt>
                      <c:pt idx="3">
                        <c:v>0.1742897517686805</c:v>
                      </c:pt>
                      <c:pt idx="4">
                        <c:v>0.17213614793910689</c:v>
                      </c:pt>
                      <c:pt idx="5">
                        <c:v>0.19680548757639812</c:v>
                      </c:pt>
                      <c:pt idx="6">
                        <c:v>0.20680901377103908</c:v>
                      </c:pt>
                      <c:pt idx="7">
                        <c:v>0.20020661209857032</c:v>
                      </c:pt>
                      <c:pt idx="8">
                        <c:v>0.21117022056487678</c:v>
                      </c:pt>
                      <c:pt idx="9">
                        <c:v>0.18711808370356417</c:v>
                      </c:pt>
                      <c:pt idx="10">
                        <c:v>0.15978414668657356</c:v>
                      </c:pt>
                    </c:numCache>
                  </c:numRef>
                </c:val>
                <c:smooth val="0"/>
                <c:extLst xmlns:c15="http://schemas.microsoft.com/office/drawing/2012/chart">
                  <c:ext xmlns:c16="http://schemas.microsoft.com/office/drawing/2014/chart" uri="{C3380CC4-5D6E-409C-BE32-E72D297353CC}">
                    <c16:uniqueId val="{00000019-AFB4-45D8-8702-502D016F7D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'4.2alg'!$B$136</c15:sqref>
                        </c15:formulaRef>
                      </c:ext>
                    </c:extLst>
                    <c:strCache>
                      <c:ptCount val="1"/>
                      <c:pt idx="0">
                        <c:v>Slovakkia</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'4.2alg'!$C$136:$M$136</c15:sqref>
                        </c15:formulaRef>
                      </c:ext>
                    </c:extLst>
                    <c:numCache>
                      <c:formatCode>0%</c:formatCode>
                      <c:ptCount val="11"/>
                      <c:pt idx="0">
                        <c:v>0.28855398377502772</c:v>
                      </c:pt>
                      <c:pt idx="1">
                        <c:v>0.29297609853660467</c:v>
                      </c:pt>
                      <c:pt idx="2">
                        <c:v>0.30050988426131625</c:v>
                      </c:pt>
                      <c:pt idx="3">
                        <c:v>0.26495872461515801</c:v>
                      </c:pt>
                      <c:pt idx="4">
                        <c:v>0.29201930881284971</c:v>
                      </c:pt>
                      <c:pt idx="5">
                        <c:v>0.32083270581918427</c:v>
                      </c:pt>
                      <c:pt idx="6">
                        <c:v>0.2647678127688044</c:v>
                      </c:pt>
                      <c:pt idx="7">
                        <c:v>0.26954550552588669</c:v>
                      </c:pt>
                      <c:pt idx="8">
                        <c:v>0.35940452690630187</c:v>
                      </c:pt>
                      <c:pt idx="9">
                        <c:v>0.39959944188903201</c:v>
                      </c:pt>
                      <c:pt idx="10">
                        <c:v>0.35813446221903811</c:v>
                      </c:pt>
                    </c:numCache>
                  </c:numRef>
                </c:val>
                <c:smooth val="0"/>
                <c:extLst xmlns:c15="http://schemas.microsoft.com/office/drawing/2012/chart">
                  <c:ext xmlns:c16="http://schemas.microsoft.com/office/drawing/2014/chart" uri="{C3380CC4-5D6E-409C-BE32-E72D297353CC}">
                    <c16:uniqueId val="{0000001B-AFB4-45D8-8702-502D016F7D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'4.2alg'!$B$137</c15:sqref>
                        </c15:formulaRef>
                      </c:ext>
                    </c:extLst>
                    <c:strCache>
                      <c:ptCount val="1"/>
                      <c:pt idx="0">
                        <c:v>Soome</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'4.2alg'!$C$137:$M$137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C-AFB4-45D8-8702-502D016F7D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'4.2alg'!$B$138</c15:sqref>
                        </c15:formulaRef>
                      </c:ext>
                    </c:extLst>
                    <c:strCache>
                      <c:ptCount val="1"/>
                      <c:pt idx="0">
                        <c:v>Rootsi</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'4.2alg'!$C$138:$M$138</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1D-AFB4-45D8-8702-502D016F7D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'4.2alg'!$B$139</c15:sqref>
                        </c15:formulaRef>
                      </c:ext>
                    </c:extLst>
                    <c:strCache>
                      <c:ptCount val="1"/>
                      <c:pt idx="0">
                        <c:v>Island</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'4.2alg'!$C$139:$M$139</c15:sqref>
                        </c15:formulaRef>
                      </c:ext>
                    </c:extLst>
                    <c:numCache>
                      <c:formatCode>0%</c:formatCode>
                      <c:ptCount val="11"/>
                      <c:pt idx="0">
                        <c:v>0.44829257545714918</c:v>
                      </c:pt>
                      <c:pt idx="1">
                        <c:v>0.47739406277337648</c:v>
                      </c:pt>
                      <c:pt idx="2">
                        <c:v>0</c:v>
                      </c:pt>
                      <c:pt idx="3">
                        <c:v>0.46642417140052433</c:v>
                      </c:pt>
                      <c:pt idx="4">
                        <c:v>0</c:v>
                      </c:pt>
                      <c:pt idx="5">
                        <c:v>0.43705651739839768</c:v>
                      </c:pt>
                      <c:pt idx="6">
                        <c:v>0.36401763465593245</c:v>
                      </c:pt>
                      <c:pt idx="7">
                        <c:v>0.31347879589965055</c:v>
                      </c:pt>
                      <c:pt idx="8">
                        <c:v>0.3195053587812427</c:v>
                      </c:pt>
                      <c:pt idx="9">
                        <c:v>0.30669454234987631</c:v>
                      </c:pt>
                      <c:pt idx="10">
                        <c:v>0.32547790027308587</c:v>
                      </c:pt>
                    </c:numCache>
                  </c:numRef>
                </c:val>
                <c:smooth val="0"/>
                <c:extLst xmlns:c15="http://schemas.microsoft.com/office/drawing/2012/chart">
                  <c:ext xmlns:c16="http://schemas.microsoft.com/office/drawing/2014/chart" uri="{C3380CC4-5D6E-409C-BE32-E72D297353CC}">
                    <c16:uniqueId val="{0000001E-AFB4-45D8-8702-502D016F7D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'4.2alg'!$B$140</c15:sqref>
                        </c15:formulaRef>
                      </c:ext>
                    </c:extLst>
                    <c:strCache>
                      <c:ptCount val="1"/>
                      <c:pt idx="0">
                        <c:v>Norra</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'4.2alg'!$C$140:$M$140</c15:sqref>
                        </c15:formulaRef>
                      </c:ext>
                    </c:extLst>
                    <c:numCache>
                      <c:formatCode>0%</c:formatCode>
                      <c:ptCount val="11"/>
                      <c:pt idx="0">
                        <c:v>0</c:v>
                      </c:pt>
                      <c:pt idx="1">
                        <c:v>0</c:v>
                      </c:pt>
                      <c:pt idx="2">
                        <c:v>0</c:v>
                      </c:pt>
                      <c:pt idx="3">
                        <c:v>0</c:v>
                      </c:pt>
                      <c:pt idx="4">
                        <c:v>0</c:v>
                      </c:pt>
                      <c:pt idx="5">
                        <c:v>0</c:v>
                      </c:pt>
                      <c:pt idx="6">
                        <c:v>0</c:v>
                      </c:pt>
                      <c:pt idx="7">
                        <c:v>0.40399974076882855</c:v>
                      </c:pt>
                      <c:pt idx="8">
                        <c:v>0</c:v>
                      </c:pt>
                      <c:pt idx="9">
                        <c:v>0.41832447525330774</c:v>
                      </c:pt>
                      <c:pt idx="10">
                        <c:v>0</c:v>
                      </c:pt>
                    </c:numCache>
                  </c:numRef>
                </c:val>
                <c:smooth val="0"/>
                <c:extLst xmlns:c15="http://schemas.microsoft.com/office/drawing/2012/chart">
                  <c:ext xmlns:c16="http://schemas.microsoft.com/office/drawing/2014/chart" uri="{C3380CC4-5D6E-409C-BE32-E72D297353CC}">
                    <c16:uniqueId val="{0000001F-AFB4-45D8-8702-502D016F7D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'4.2alg'!$B$141</c15:sqref>
                        </c15:formulaRef>
                      </c:ext>
                    </c:extLst>
                    <c:strCache>
                      <c:ptCount val="1"/>
                      <c:pt idx="0">
                        <c:v>Šveits</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'4.2alg'!$C$141:$M$141</c15:sqref>
                        </c15:formulaRef>
                      </c:ext>
                    </c:extLst>
                    <c:numCache>
                      <c:formatCode>0%</c:formatCode>
                      <c:ptCount val="11"/>
                      <c:pt idx="0">
                        <c:v>0.41319020373549326</c:v>
                      </c:pt>
                      <c:pt idx="1">
                        <c:v>0</c:v>
                      </c:pt>
                      <c:pt idx="2">
                        <c:v>0</c:v>
                      </c:pt>
                      <c:pt idx="3">
                        <c:v>0</c:v>
                      </c:pt>
                      <c:pt idx="4">
                        <c:v>0.30819870919041331</c:v>
                      </c:pt>
                      <c:pt idx="5">
                        <c:v>0</c:v>
                      </c:pt>
                      <c:pt idx="6">
                        <c:v>0</c:v>
                      </c:pt>
                      <c:pt idx="7">
                        <c:v>0.33330472235148001</c:v>
                      </c:pt>
                      <c:pt idx="8">
                        <c:v>0</c:v>
                      </c:pt>
                      <c:pt idx="9">
                        <c:v>0.26700144429696293</c:v>
                      </c:pt>
                      <c:pt idx="10">
                        <c:v>0</c:v>
                      </c:pt>
                    </c:numCache>
                  </c:numRef>
                </c:val>
                <c:smooth val="0"/>
                <c:extLst xmlns:c15="http://schemas.microsoft.com/office/drawing/2012/chart">
                  <c:ext xmlns:c16="http://schemas.microsoft.com/office/drawing/2014/chart" uri="{C3380CC4-5D6E-409C-BE32-E72D297353CC}">
                    <c16:uniqueId val="{00000020-AFB4-45D8-8702-502D016F7D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'4.2alg'!$B$143</c15:sqref>
                        </c15:formulaRef>
                      </c:ext>
                    </c:extLst>
                    <c:strCache>
                      <c:ptCount val="1"/>
                      <c:pt idx="0">
                        <c:v>Montenegro</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'4.2alg'!$C$143:$M$143</c15:sqref>
                        </c15:formulaRef>
                      </c:ext>
                    </c:extLst>
                    <c:numCache>
                      <c:formatCode>0%</c:formatCode>
                      <c:ptCount val="11"/>
                      <c:pt idx="0">
                        <c:v>0</c:v>
                      </c:pt>
                      <c:pt idx="1">
                        <c:v>0</c:v>
                      </c:pt>
                      <c:pt idx="2">
                        <c:v>0</c:v>
                      </c:pt>
                      <c:pt idx="3">
                        <c:v>0</c:v>
                      </c:pt>
                      <c:pt idx="4">
                        <c:v>0</c:v>
                      </c:pt>
                      <c:pt idx="5">
                        <c:v>0</c:v>
                      </c:pt>
                      <c:pt idx="6">
                        <c:v>0</c:v>
                      </c:pt>
                      <c:pt idx="7">
                        <c:v>0</c:v>
                      </c:pt>
                      <c:pt idx="8">
                        <c:v>0</c:v>
                      </c:pt>
                      <c:pt idx="9">
                        <c:v>0.12757448510297939</c:v>
                      </c:pt>
                      <c:pt idx="10">
                        <c:v>0.32818220519369945</c:v>
                      </c:pt>
                    </c:numCache>
                  </c:numRef>
                </c:val>
                <c:smooth val="0"/>
                <c:extLst xmlns:c15="http://schemas.microsoft.com/office/drawing/2012/chart">
                  <c:ext xmlns:c16="http://schemas.microsoft.com/office/drawing/2014/chart" uri="{C3380CC4-5D6E-409C-BE32-E72D297353CC}">
                    <c16:uniqueId val="{00000022-AFB4-45D8-8702-502D016F7D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'4.2alg'!$B$144</c15:sqref>
                        </c15:formulaRef>
                      </c:ext>
                    </c:extLst>
                    <c:strCache>
                      <c:ptCount val="1"/>
                      <c:pt idx="0">
                        <c:v>Põhja-Makedoonia</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'4.2alg'!$C$144:$M$144</c15:sqref>
                        </c15:formulaRef>
                      </c:ext>
                    </c:extLst>
                    <c:numCache>
                      <c:formatCode>0%</c:formatCode>
                      <c:ptCount val="11"/>
                      <c:pt idx="0">
                        <c:v>0</c:v>
                      </c:pt>
                      <c:pt idx="1">
                        <c:v>0</c:v>
                      </c:pt>
                      <c:pt idx="2">
                        <c:v>0</c:v>
                      </c:pt>
                      <c:pt idx="3">
                        <c:v>0</c:v>
                      </c:pt>
                      <c:pt idx="4">
                        <c:v>0</c:v>
                      </c:pt>
                      <c:pt idx="5">
                        <c:v>0</c:v>
                      </c:pt>
                      <c:pt idx="6">
                        <c:v>0</c:v>
                      </c:pt>
                      <c:pt idx="7">
                        <c:v>0</c:v>
                      </c:pt>
                      <c:pt idx="8">
                        <c:v>0.18496958753088766</c:v>
                      </c:pt>
                      <c:pt idx="9">
                        <c:v>0.14431482782853128</c:v>
                      </c:pt>
                      <c:pt idx="10">
                        <c:v>0.13460111079829032</c:v>
                      </c:pt>
                    </c:numCache>
                  </c:numRef>
                </c:val>
                <c:smooth val="0"/>
                <c:extLst xmlns:c15="http://schemas.microsoft.com/office/drawing/2012/chart">
                  <c:ext xmlns:c16="http://schemas.microsoft.com/office/drawing/2014/chart" uri="{C3380CC4-5D6E-409C-BE32-E72D297353CC}">
                    <c16:uniqueId val="{00000023-AFB4-45D8-8702-502D016F7D6E}"/>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'4.2alg'!$B$145</c15:sqref>
                        </c15:formulaRef>
                      </c:ext>
                    </c:extLst>
                    <c:strCache>
                      <c:ptCount val="1"/>
                      <c:pt idx="0">
                        <c:v>Serbia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'4.2alg'!$C$145:$M$145</c15:sqref>
                        </c15:formulaRef>
                      </c:ext>
                    </c:extLst>
                    <c:numCache>
                      <c:formatCode>0%</c:formatCode>
                      <c:ptCount val="11"/>
                      <c:pt idx="0">
                        <c:v>0</c:v>
                      </c:pt>
                      <c:pt idx="1">
                        <c:v>0.20428009702155869</c:v>
                      </c:pt>
                      <c:pt idx="2">
                        <c:v>0.26930455310755119</c:v>
                      </c:pt>
                      <c:pt idx="3">
                        <c:v>0.24271223122609636</c:v>
                      </c:pt>
                      <c:pt idx="4">
                        <c:v>0</c:v>
                      </c:pt>
                      <c:pt idx="5">
                        <c:v>0</c:v>
                      </c:pt>
                      <c:pt idx="6">
                        <c:v>0</c:v>
                      </c:pt>
                      <c:pt idx="7">
                        <c:v>0.2643857028007135</c:v>
                      </c:pt>
                      <c:pt idx="8">
                        <c:v>0.3044516237852426</c:v>
                      </c:pt>
                      <c:pt idx="9">
                        <c:v>0.32838999763350951</c:v>
                      </c:pt>
                      <c:pt idx="10">
                        <c:v>0.31491522069513189</c:v>
                      </c:pt>
                    </c:numCache>
                  </c:numRef>
                </c:val>
                <c:smooth val="0"/>
                <c:extLst xmlns:c15="http://schemas.microsoft.com/office/drawing/2012/chart">
                  <c:ext xmlns:c16="http://schemas.microsoft.com/office/drawing/2014/chart" uri="{C3380CC4-5D6E-409C-BE32-E72D297353CC}">
                    <c16:uniqueId val="{00000024-AFB4-45D8-8702-502D016F7D6E}"/>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'4.2alg'!$B$146</c15:sqref>
                        </c15:formulaRef>
                      </c:ext>
                    </c:extLst>
                    <c:strCache>
                      <c:ptCount val="1"/>
                      <c:pt idx="0">
                        <c:v>Türgi</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'4.2alg'!$C$146:$M$146</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5-AFB4-45D8-8702-502D016F7D6E}"/>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'4.2alg'!$B$147</c15:sqref>
                        </c15:formulaRef>
                      </c:ext>
                    </c:extLst>
                    <c:strCache>
                      <c:ptCount val="1"/>
                      <c:pt idx="0">
                        <c:v>Bosnia ja Hertsegoviina</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'4.2alg'!$C$147:$M$147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6-AFB4-45D8-8702-502D016F7D6E}"/>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'4.2alg'!$B$148</c15:sqref>
                        </c15:formulaRef>
                      </c:ext>
                    </c:extLst>
                    <c:strCache>
                      <c:ptCount val="1"/>
                      <c:pt idx="0">
                        <c:v>Venemaa</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'4.2alg'!$C$148:$M$148</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27-AFB4-45D8-8702-502D016F7D6E}"/>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'4.2alg'!$B$149</c15:sqref>
                        </c15:formulaRef>
                      </c:ext>
                    </c:extLst>
                    <c:strCache>
                      <c:ptCount val="1"/>
                      <c:pt idx="0">
                        <c:v>USA</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'4.2alg'!$C$149:$M$149</c15:sqref>
                        </c15:formulaRef>
                      </c:ext>
                    </c:extLst>
                    <c:numCache>
                      <c:formatCode>0%</c:formatCode>
                      <c:ptCount val="11"/>
                      <c:pt idx="0">
                        <c:v>0.63774255014778525</c:v>
                      </c:pt>
                      <c:pt idx="1">
                        <c:v>0.62894895531709194</c:v>
                      </c:pt>
                      <c:pt idx="2">
                        <c:v>0.60936177863628593</c:v>
                      </c:pt>
                      <c:pt idx="3">
                        <c:v>0.62848075422645444</c:v>
                      </c:pt>
                      <c:pt idx="4">
                        <c:v>0.62913463552966498</c:v>
                      </c:pt>
                      <c:pt idx="5">
                        <c:v>0.63133350811312283</c:v>
                      </c:pt>
                      <c:pt idx="6">
                        <c:v>0.63274699255253264</c:v>
                      </c:pt>
                      <c:pt idx="7">
                        <c:v>0.63202341395624406</c:v>
                      </c:pt>
                      <c:pt idx="8">
                        <c:v>0.62362415194734</c:v>
                      </c:pt>
                      <c:pt idx="9">
                        <c:v>0.63320971181062491</c:v>
                      </c:pt>
                      <c:pt idx="10">
                        <c:v>0.63371180219595091</c:v>
                      </c:pt>
                    </c:numCache>
                  </c:numRef>
                </c:val>
                <c:smooth val="0"/>
                <c:extLst xmlns:c15="http://schemas.microsoft.com/office/drawing/2012/chart">
                  <c:ext xmlns:c16="http://schemas.microsoft.com/office/drawing/2014/chart" uri="{C3380CC4-5D6E-409C-BE32-E72D297353CC}">
                    <c16:uniqueId val="{00000028-AFB4-45D8-8702-502D016F7D6E}"/>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'4.2alg'!$B$150</c15:sqref>
                        </c15:formulaRef>
                      </c:ext>
                    </c:extLst>
                    <c:strCache>
                      <c:ptCount val="1"/>
                      <c:pt idx="0">
                        <c:v>Hiina (v.a. Hong Kong)</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'4.2alg'!$C$150:$M$150</c15:sqref>
                        </c15:formulaRef>
                      </c:ext>
                    </c:extLst>
                    <c:numCache>
                      <c:formatCode>0%</c:formatCode>
                      <c:ptCount val="11"/>
                      <c:pt idx="0">
                        <c:v>0.82756139723348388</c:v>
                      </c:pt>
                      <c:pt idx="1">
                        <c:v>0.82746311430016251</c:v>
                      </c:pt>
                      <c:pt idx="2">
                        <c:v>0.82750192003815604</c:v>
                      </c:pt>
                      <c:pt idx="3">
                        <c:v>0.83421173599697762</c:v>
                      </c:pt>
                      <c:pt idx="4">
                        <c:v>0.83873443548394655</c:v>
                      </c:pt>
                      <c:pt idx="5">
                        <c:v>0.84602613910235092</c:v>
                      </c:pt>
                      <c:pt idx="6">
                        <c:v>0.84541115445300652</c:v>
                      </c:pt>
                      <c:pt idx="7">
                        <c:v>0.84158281438911475</c:v>
                      </c:pt>
                      <c:pt idx="8">
                        <c:v>0.84477732076711809</c:v>
                      </c:pt>
                      <c:pt idx="9">
                        <c:v>0.83956162474838747</c:v>
                      </c:pt>
                      <c:pt idx="10">
                        <c:v>0.83325259286651909</c:v>
                      </c:pt>
                    </c:numCache>
                  </c:numRef>
                </c:val>
                <c:smooth val="0"/>
                <c:extLst xmlns:c15="http://schemas.microsoft.com/office/drawing/2012/chart">
                  <c:ext xmlns:c16="http://schemas.microsoft.com/office/drawing/2014/chart" uri="{C3380CC4-5D6E-409C-BE32-E72D297353CC}">
                    <c16:uniqueId val="{00000029-AFB4-45D8-8702-502D016F7D6E}"/>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'4.2alg'!$B$151</c15:sqref>
                        </c15:formulaRef>
                      </c:ext>
                    </c:extLst>
                    <c:strCache>
                      <c:ptCount val="1"/>
                      <c:pt idx="0">
                        <c:v>Jaapan</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'4.2alg'!$C$151:$M$151</c15:sqref>
                        </c15:formulaRef>
                      </c:ext>
                    </c:extLst>
                    <c:numCache>
                      <c:formatCode>0%</c:formatCode>
                      <c:ptCount val="11"/>
                      <c:pt idx="0">
                        <c:v>0.6260221179454144</c:v>
                      </c:pt>
                      <c:pt idx="1">
                        <c:v>0.60485993795814774</c:v>
                      </c:pt>
                      <c:pt idx="2">
                        <c:v>0.61941573394429761</c:v>
                      </c:pt>
                      <c:pt idx="3">
                        <c:v>0.62117491146805537</c:v>
                      </c:pt>
                      <c:pt idx="4">
                        <c:v>0.62077167157321222</c:v>
                      </c:pt>
                      <c:pt idx="5">
                        <c:v>0.61833617400014007</c:v>
                      </c:pt>
                      <c:pt idx="6">
                        <c:v>0.63426532335809283</c:v>
                      </c:pt>
                      <c:pt idx="7">
                        <c:v>0.63685615181489508</c:v>
                      </c:pt>
                      <c:pt idx="8">
                        <c:v>0.64039675271455287</c:v>
                      </c:pt>
                      <c:pt idx="9">
                        <c:v>0.63891201897993743</c:v>
                      </c:pt>
                      <c:pt idx="10">
                        <c:v>0.64274864209162863</c:v>
                      </c:pt>
                    </c:numCache>
                  </c:numRef>
                </c:val>
                <c:smooth val="0"/>
                <c:extLst xmlns:c15="http://schemas.microsoft.com/office/drawing/2012/chart">
                  <c:ext xmlns:c16="http://schemas.microsoft.com/office/drawing/2014/chart" uri="{C3380CC4-5D6E-409C-BE32-E72D297353CC}">
                    <c16:uniqueId val="{0000002A-AFB4-45D8-8702-502D016F7D6E}"/>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'4.2alg'!$B$152</c15:sqref>
                        </c15:formulaRef>
                      </c:ext>
                    </c:extLst>
                    <c:strCache>
                      <c:ptCount val="1"/>
                      <c:pt idx="0">
                        <c:v>Lõuna-Korea</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'4.2alg'!$C$108:$M$108</c15:sqref>
                        </c15:formulaRef>
                      </c:ext>
                    </c:extLst>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extLst xmlns:c15="http://schemas.microsoft.com/office/drawing/2012/chart">
                      <c:ext xmlns:c15="http://schemas.microsoft.com/office/drawing/2012/chart" uri="{02D57815-91ED-43cb-92C2-25804820EDAC}">
                        <c15:formulaRef>
                          <c15:sqref>'4.2alg'!$C$152:$M$152</c15:sqref>
                        </c15:formulaRef>
                      </c:ext>
                    </c:extLst>
                    <c:numCache>
                      <c:formatCode>0%</c:formatCode>
                      <c:ptCount val="11"/>
                      <c:pt idx="0">
                        <c:v>0.64314046580262219</c:v>
                      </c:pt>
                      <c:pt idx="1">
                        <c:v>0.61972177412362206</c:v>
                      </c:pt>
                      <c:pt idx="2">
                        <c:v>0.61843011173718054</c:v>
                      </c:pt>
                      <c:pt idx="3">
                        <c:v>0.61656463247642401</c:v>
                      </c:pt>
                      <c:pt idx="4">
                        <c:v>0.6262232530693379</c:v>
                      </c:pt>
                      <c:pt idx="5">
                        <c:v>0.62932045237108813</c:v>
                      </c:pt>
                      <c:pt idx="6">
                        <c:v>0.63440155091575312</c:v>
                      </c:pt>
                      <c:pt idx="7">
                        <c:v>0.61936246371053727</c:v>
                      </c:pt>
                      <c:pt idx="8">
                        <c:v>0.61518798582866696</c:v>
                      </c:pt>
                      <c:pt idx="9">
                        <c:v>0.63564791123974329</c:v>
                      </c:pt>
                      <c:pt idx="10">
                        <c:v>0.63833377719774442</c:v>
                      </c:pt>
                    </c:numCache>
                  </c:numRef>
                </c:val>
                <c:smooth val="0"/>
                <c:extLst xmlns:c15="http://schemas.microsoft.com/office/drawing/2012/chart">
                  <c:ext xmlns:c16="http://schemas.microsoft.com/office/drawing/2014/chart" uri="{C3380CC4-5D6E-409C-BE32-E72D297353CC}">
                    <c16:uniqueId val="{0000002B-AFB4-45D8-8702-502D016F7D6E}"/>
                  </c:ext>
                </c:extLst>
              </c15:ser>
            </c15:filteredLineSeries>
          </c:ext>
        </c:extLst>
      </c:lineChart>
      <c:catAx>
        <c:axId val="93623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45639744"/>
        <c:crosses val="autoZero"/>
        <c:auto val="1"/>
        <c:lblAlgn val="ctr"/>
        <c:lblOffset val="100"/>
        <c:noMultiLvlLbl val="0"/>
      </c:catAx>
      <c:valAx>
        <c:axId val="845639744"/>
        <c:scaling>
          <c:orientation val="minMax"/>
          <c:max val="0.65000000000000013"/>
          <c:min val="5.000000000000001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1000" b="0" i="0" baseline="0">
                    <a:solidFill>
                      <a:sysClr val="windowText" lastClr="000000"/>
                    </a:solidFill>
                    <a:effectLst/>
                  </a:rPr>
                  <a:t>Eksperimentaal-arendustegevuse kulutatud osakaal TA rahastusest (%)</a:t>
                </a:r>
                <a:endParaRPr lang="et-EE" sz="400">
                  <a:solidFill>
                    <a:sysClr val="windowText" lastClr="000000"/>
                  </a:solidFill>
                  <a:effectLst/>
                </a:endParaRPr>
              </a:p>
            </c:rich>
          </c:tx>
          <c:layout>
            <c:manualLayout>
              <c:xMode val="edge"/>
              <c:yMode val="edge"/>
              <c:x val="6.0960959998974905E-3"/>
              <c:y val="8.897402402179874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36236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6603361880215E-2"/>
          <c:y val="4.8220606571153721E-2"/>
          <c:w val="0.87965028594689776"/>
          <c:h val="0.78051644944187071"/>
        </c:manualLayout>
      </c:layout>
      <c:scatterChart>
        <c:scatterStyle val="lineMarker"/>
        <c:varyColors val="0"/>
        <c:ser>
          <c:idx val="0"/>
          <c:order val="0"/>
          <c:spPr>
            <a:ln w="19050" cap="rnd">
              <a:noFill/>
              <a:round/>
            </a:ln>
            <a:effectLst/>
          </c:spPr>
          <c:marker>
            <c:symbol val="circle"/>
            <c:size val="5"/>
            <c:spPr>
              <a:solidFill>
                <a:schemeClr val="accent1">
                  <a:lumMod val="50000"/>
                </a:schemeClr>
              </a:solidFill>
              <a:ln w="15875">
                <a:solidFill>
                  <a:schemeClr val="accent1">
                    <a:lumMod val="50000"/>
                  </a:schemeClr>
                </a:solidFill>
              </a:ln>
              <a:effectLst/>
            </c:spPr>
          </c:marker>
          <c:dLbls>
            <c:dLbl>
              <c:idx val="0"/>
              <c:layout>
                <c:manualLayout>
                  <c:x val="-3.8050784028771927E-2"/>
                  <c:y val="-4.4460191913993759E-2"/>
                </c:manualLayout>
              </c:layout>
              <c:tx>
                <c:rich>
                  <a:bodyPr/>
                  <a:lstStyle/>
                  <a:p>
                    <a:fld id="{BF90C060-7D4B-4EE0-A140-255B4888506F}"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975-4452-8E7C-A8ED2B19A17E}"/>
                </c:ext>
              </c:extLst>
            </c:dLbl>
            <c:dLbl>
              <c:idx val="1"/>
              <c:tx>
                <c:rich>
                  <a:bodyPr/>
                  <a:lstStyle/>
                  <a:p>
                    <a:fld id="{3201293B-BC22-441A-AFF1-30A85FE21C67}"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75-4452-8E7C-A8ED2B19A17E}"/>
                </c:ext>
              </c:extLst>
            </c:dLbl>
            <c:dLbl>
              <c:idx val="2"/>
              <c:tx>
                <c:rich>
                  <a:bodyPr/>
                  <a:lstStyle/>
                  <a:p>
                    <a:fld id="{64348947-1851-4CFB-A428-75C66BB9FBDA}"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75-4452-8E7C-A8ED2B19A17E}"/>
                </c:ext>
              </c:extLst>
            </c:dLbl>
            <c:dLbl>
              <c:idx val="3"/>
              <c:tx>
                <c:rich>
                  <a:bodyPr/>
                  <a:lstStyle/>
                  <a:p>
                    <a:fld id="{79E9F52D-A774-4331-9A43-4B626023AFD7}"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75-4452-8E7C-A8ED2B19A17E}"/>
                </c:ext>
              </c:extLst>
            </c:dLbl>
            <c:dLbl>
              <c:idx val="4"/>
              <c:layout>
                <c:manualLayout>
                  <c:x val="3.6238841932163743E-3"/>
                  <c:y val="-4.8360822924434159E-2"/>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F0F9B4B4-327D-4A9C-8BF3-057C7EE2F2DA}" type="CELLRANGE">
                      <a:rPr lang="en-US"/>
                      <a:pPr>
                        <a:defRPr sz="1000" b="1">
                          <a:solidFill>
                            <a:sysClr val="windowText" lastClr="000000"/>
                          </a:solidFill>
                        </a:defRPr>
                      </a:pPr>
                      <a:t>[LAHTRIVAHEMIK]</a:t>
                    </a:fld>
                    <a:endParaRPr lang="et-EE"/>
                  </a:p>
                </c:rich>
              </c:tx>
              <c:spPr>
                <a:solidFill>
                  <a:schemeClr val="accent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975-4452-8E7C-A8ED2B19A17E}"/>
                </c:ext>
              </c:extLst>
            </c:dLbl>
            <c:dLbl>
              <c:idx val="5"/>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BD57E62F-FCA6-46BA-980E-D5F10ED2C65B}" type="CELLRANGE">
                      <a:rPr lang="et-EE"/>
                      <a:pPr>
                        <a:defRPr sz="1000" b="1">
                          <a:solidFill>
                            <a:sysClr val="windowText" lastClr="000000"/>
                          </a:solidFill>
                        </a:defRPr>
                      </a:pPr>
                      <a:t>[LAHTRIVAHEMIK]</a:t>
                    </a:fld>
                    <a:endParaRPr lang="et-EE"/>
                  </a:p>
                </c:rich>
              </c:tx>
              <c:spPr>
                <a:solidFill>
                  <a:schemeClr val="accent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975-4452-8E7C-A8ED2B19A17E}"/>
                </c:ext>
              </c:extLst>
            </c:dLbl>
            <c:dLbl>
              <c:idx val="6"/>
              <c:layout>
                <c:manualLayout>
                  <c:x val="3.6238841932163743E-2"/>
                  <c:y val="-4.2899689599294392E-17"/>
                </c:manualLayout>
              </c:layout>
              <c:tx>
                <c:rich>
                  <a:bodyPr/>
                  <a:lstStyle/>
                  <a:p>
                    <a:fld id="{B971F9AB-2EFA-41F9-A0C8-3AA44DC78D9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75-4452-8E7C-A8ED2B19A17E}"/>
                </c:ext>
              </c:extLst>
            </c:dLbl>
            <c:dLbl>
              <c:idx val="7"/>
              <c:layout>
                <c:manualLayout>
                  <c:x val="-1.630747886947375E-2"/>
                  <c:y val="3.0420131309574678E-2"/>
                </c:manualLayout>
              </c:layout>
              <c:tx>
                <c:rich>
                  <a:bodyPr/>
                  <a:lstStyle/>
                  <a:p>
                    <a:fld id="{A13D0C0B-39FD-4976-B42B-7A5AF14898B9}"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975-4452-8E7C-A8ED2B19A17E}"/>
                </c:ext>
              </c:extLst>
            </c:dLbl>
            <c:dLbl>
              <c:idx val="8"/>
              <c:tx>
                <c:rich>
                  <a:bodyPr/>
                  <a:lstStyle/>
                  <a:p>
                    <a:fld id="{09CFE661-51CC-4361-8F12-A03D98984361}"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975-4452-8E7C-A8ED2B19A17E}"/>
                </c:ext>
              </c:extLst>
            </c:dLbl>
            <c:dLbl>
              <c:idx val="9"/>
              <c:tx>
                <c:rich>
                  <a:bodyPr/>
                  <a:lstStyle/>
                  <a:p>
                    <a:fld id="{7B138891-1977-4FEB-A952-ABFDFF28B370}"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75-4452-8E7C-A8ED2B19A17E}"/>
                </c:ext>
              </c:extLst>
            </c:dLbl>
            <c:dLbl>
              <c:idx val="10"/>
              <c:layout>
                <c:manualLayout>
                  <c:x val="-3.6238841932164406E-3"/>
                  <c:y val="2.5740111108101638E-2"/>
                </c:manualLayout>
              </c:layout>
              <c:tx>
                <c:rich>
                  <a:bodyPr/>
                  <a:lstStyle/>
                  <a:p>
                    <a:fld id="{4379DA1C-F83D-416E-9E95-DC5BE7F67C2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975-4452-8E7C-A8ED2B19A17E}"/>
                </c:ext>
              </c:extLst>
            </c:dLbl>
            <c:dLbl>
              <c:idx val="11"/>
              <c:tx>
                <c:rich>
                  <a:bodyPr/>
                  <a:lstStyle/>
                  <a:p>
                    <a:fld id="{212B70E7-5060-48EE-BBA0-B4AD300D9DBA}"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75-4452-8E7C-A8ED2B19A17E}"/>
                </c:ext>
              </c:extLst>
            </c:dLbl>
            <c:dLbl>
              <c:idx val="12"/>
              <c:tx>
                <c:rich>
                  <a:bodyPr/>
                  <a:lstStyle/>
                  <a:p>
                    <a:fld id="{B297C015-6B54-4588-A0E7-3FF6499D0B9D}"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975-4452-8E7C-A8ED2B19A17E}"/>
                </c:ext>
              </c:extLst>
            </c:dLbl>
            <c:dLbl>
              <c:idx val="13"/>
              <c:tx>
                <c:rich>
                  <a:bodyPr/>
                  <a:lstStyle/>
                  <a:p>
                    <a:fld id="{119551B3-F0D3-427D-8C0F-4A472FF6266C}"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75-4452-8E7C-A8ED2B19A17E}"/>
                </c:ext>
              </c:extLst>
            </c:dLbl>
            <c:dLbl>
              <c:idx val="14"/>
              <c:layout>
                <c:manualLayout>
                  <c:x val="-7.9725452250760262E-2"/>
                  <c:y val="-5.2001657537863481E-3"/>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B52EE009-9D27-4209-8AA2-9E92A312CB4A}" type="CELLRANGE">
                      <a:rPr lang="en-US"/>
                      <a:pPr>
                        <a:defRPr sz="1000" b="1">
                          <a:solidFill>
                            <a:sysClr val="windowText" lastClr="000000"/>
                          </a:solidFill>
                        </a:defRPr>
                      </a:pPr>
                      <a:t>[LAHTRIVAHEMIK]</a:t>
                    </a:fld>
                    <a:endParaRPr lang="et-EE"/>
                  </a:p>
                </c:rich>
              </c:tx>
              <c:spPr>
                <a:solidFill>
                  <a:schemeClr val="accent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975-4452-8E7C-A8ED2B19A17E}"/>
                </c:ext>
              </c:extLst>
            </c:dLbl>
            <c:dLbl>
              <c:idx val="15"/>
              <c:layout>
                <c:manualLayout>
                  <c:x val="-1.6307478869473684E-2"/>
                  <c:y val="3.9780171712520733E-2"/>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606FF5B2-4116-4000-B113-F822F6CB04C3}" type="CELLRANGE">
                      <a:rPr lang="en-US"/>
                      <a:pPr>
                        <a:defRPr sz="1000" b="1">
                          <a:solidFill>
                            <a:sysClr val="windowText" lastClr="000000"/>
                          </a:solidFill>
                        </a:defRPr>
                      </a:pPr>
                      <a:t>[LAHTRIVAHEMIK]</a:t>
                    </a:fld>
                    <a:endParaRPr lang="et-EE"/>
                  </a:p>
                </c:rich>
              </c:tx>
              <c:spPr>
                <a:solidFill>
                  <a:schemeClr val="accent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975-4452-8E7C-A8ED2B19A17E}"/>
                </c:ext>
              </c:extLst>
            </c:dLbl>
            <c:dLbl>
              <c:idx val="16"/>
              <c:tx>
                <c:rich>
                  <a:bodyPr/>
                  <a:lstStyle/>
                  <a:p>
                    <a:fld id="{18E76F00-DF2F-47B0-9659-BEE3822EF612}"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75-4452-8E7C-A8ED2B19A17E}"/>
                </c:ext>
              </c:extLst>
            </c:dLbl>
            <c:dLbl>
              <c:idx val="17"/>
              <c:tx>
                <c:rich>
                  <a:bodyPr/>
                  <a:lstStyle/>
                  <a:p>
                    <a:fld id="{C4FB3800-B251-4E93-8302-26B28E0467B9}"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975-4452-8E7C-A8ED2B19A17E}"/>
                </c:ext>
              </c:extLst>
            </c:dLbl>
            <c:dLbl>
              <c:idx val="18"/>
              <c:layout>
                <c:manualLayout>
                  <c:x val="-5.4358262898245614E-3"/>
                  <c:y val="2.3400101007365136E-2"/>
                </c:manualLayout>
              </c:layout>
              <c:tx>
                <c:rich>
                  <a:bodyPr/>
                  <a:lstStyle/>
                  <a:p>
                    <a:fld id="{FF1BFE5C-5326-4507-B658-0EA5555F25C2}"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975-4452-8E7C-A8ED2B19A17E}"/>
                </c:ext>
              </c:extLst>
            </c:dLbl>
            <c:dLbl>
              <c:idx val="19"/>
              <c:tx>
                <c:rich>
                  <a:bodyPr/>
                  <a:lstStyle/>
                  <a:p>
                    <a:fld id="{9E91A403-1D0B-4B36-A1DE-B46F2B0C7A7B}"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975-4452-8E7C-A8ED2B19A17E}"/>
                </c:ext>
              </c:extLst>
            </c:dLbl>
            <c:dLbl>
              <c:idx val="20"/>
              <c:layout>
                <c:manualLayout>
                  <c:x val="1.8119420966081871E-3"/>
                  <c:y val="4.9140212115466611E-2"/>
                </c:manualLayout>
              </c:layout>
              <c:tx>
                <c:rich>
                  <a:bodyPr/>
                  <a:lstStyle/>
                  <a:p>
                    <a:fld id="{7690CDDC-7BD1-4F99-BA7C-3890D5E58EFF}"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975-4452-8E7C-A8ED2B19A17E}"/>
                </c:ext>
              </c:extLst>
            </c:dLbl>
            <c:dLbl>
              <c:idx val="21"/>
              <c:layout>
                <c:manualLayout>
                  <c:x val="3.0803015642339112E-2"/>
                  <c:y val="0"/>
                </c:manualLayout>
              </c:layout>
              <c:tx>
                <c:rich>
                  <a:bodyPr/>
                  <a:lstStyle/>
                  <a:p>
                    <a:fld id="{FFA9854D-2C6F-4452-8A6E-9197DD8F6171}"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975-4452-8E7C-A8ED2B19A17E}"/>
                </c:ext>
              </c:extLst>
            </c:dLbl>
            <c:dLbl>
              <c:idx val="22"/>
              <c:layout>
                <c:manualLayout>
                  <c:x val="-1.0871652579649123E-2"/>
                  <c:y val="1.4040060604418996E-2"/>
                </c:manualLayout>
              </c:layout>
              <c:tx>
                <c:rich>
                  <a:bodyPr/>
                  <a:lstStyle/>
                  <a:p>
                    <a:fld id="{F7BABD2C-E6AA-45DE-8C56-EAA461A7496A}"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975-4452-8E7C-A8ED2B19A17E}"/>
                </c:ext>
              </c:extLst>
            </c:dLbl>
            <c:dLbl>
              <c:idx val="23"/>
              <c:tx>
                <c:rich>
                  <a:bodyPr/>
                  <a:lstStyle/>
                  <a:p>
                    <a:fld id="{F4992082-9A63-4000-B0DB-8C625DDE2FED}"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975-4452-8E7C-A8ED2B19A17E}"/>
                </c:ext>
              </c:extLst>
            </c:dLbl>
            <c:dLbl>
              <c:idx val="24"/>
              <c:tx>
                <c:rich>
                  <a:bodyPr/>
                  <a:lstStyle/>
                  <a:p>
                    <a:fld id="{225DF805-F27A-43A0-87AD-6CF271B193F6}"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975-4452-8E7C-A8ED2B19A17E}"/>
                </c:ext>
              </c:extLst>
            </c:dLbl>
            <c:dLbl>
              <c:idx val="25"/>
              <c:tx>
                <c:rich>
                  <a:bodyPr/>
                  <a:lstStyle/>
                  <a:p>
                    <a:fld id="{D6C4B20B-3871-4225-A3E0-8C471A52C79E}"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975-4452-8E7C-A8ED2B19A17E}"/>
                </c:ext>
              </c:extLst>
            </c:dLbl>
            <c:dLbl>
              <c:idx val="26"/>
              <c:layout>
                <c:manualLayout>
                  <c:x val="-3.9862726125380152E-2"/>
                  <c:y val="-4.4460191913993842E-2"/>
                </c:manualLayout>
              </c:layout>
              <c:tx>
                <c:rich>
                  <a:bodyPr/>
                  <a:lstStyle/>
                  <a:p>
                    <a:fld id="{985AC748-F9B9-4608-84C8-2B0FAFE52712}" type="CELLRANGE">
                      <a:rPr lang="en-US"/>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975-4452-8E7C-A8ED2B19A17E}"/>
                </c:ext>
              </c:extLst>
            </c:dLbl>
            <c:dLbl>
              <c:idx val="27"/>
              <c:tx>
                <c:rich>
                  <a:bodyPr/>
                  <a:lstStyle/>
                  <a:p>
                    <a:fld id="{981328C5-470A-4AEE-B13D-54900D9C2D57}"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975-4452-8E7C-A8ED2B19A17E}"/>
                </c:ext>
              </c:extLst>
            </c:dLbl>
            <c:dLbl>
              <c:idx val="28"/>
              <c:tx>
                <c:rich>
                  <a:bodyPr/>
                  <a:lstStyle/>
                  <a:p>
                    <a:fld id="{CBDA3DED-0CA3-427A-8A05-F5F72958BA9B}" type="CELLRANGE">
                      <a:rPr lang="et-EE"/>
                      <a:pPr/>
                      <a:t>[LAHTRIVAHEMIK]</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75-4452-8E7C-A8ED2B19A1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'4.3c'!$C$6:$C$34</c:f>
              <c:numCache>
                <c:formatCode>0.0</c:formatCode>
                <c:ptCount val="29"/>
                <c:pt idx="0">
                  <c:v>9.74</c:v>
                </c:pt>
                <c:pt idx="1">
                  <c:v>10.67</c:v>
                </c:pt>
                <c:pt idx="2">
                  <c:v>5.0199999999999996</c:v>
                </c:pt>
                <c:pt idx="3">
                  <c:v>11.87</c:v>
                </c:pt>
                <c:pt idx="4">
                  <c:v>3.92</c:v>
                </c:pt>
                <c:pt idx="5">
                  <c:v>12.34</c:v>
                </c:pt>
                <c:pt idx="6">
                  <c:v>10.130000000000001</c:v>
                </c:pt>
                <c:pt idx="7">
                  <c:v>8.3699999999999992</c:v>
                </c:pt>
                <c:pt idx="8">
                  <c:v>2.94</c:v>
                </c:pt>
                <c:pt idx="9">
                  <c:v>6.26</c:v>
                </c:pt>
                <c:pt idx="10">
                  <c:v>7.87</c:v>
                </c:pt>
                <c:pt idx="11">
                  <c:v>4.12</c:v>
                </c:pt>
                <c:pt idx="12">
                  <c:v>9.14</c:v>
                </c:pt>
                <c:pt idx="13">
                  <c:v>16.63</c:v>
                </c:pt>
                <c:pt idx="14">
                  <c:v>2.94</c:v>
                </c:pt>
                <c:pt idx="15">
                  <c:v>1.1000000000000001</c:v>
                </c:pt>
                <c:pt idx="16">
                  <c:v>3.33</c:v>
                </c:pt>
                <c:pt idx="17">
                  <c:v>0.61</c:v>
                </c:pt>
                <c:pt idx="18">
                  <c:v>9.99</c:v>
                </c:pt>
                <c:pt idx="19">
                  <c:v>9.81</c:v>
                </c:pt>
                <c:pt idx="20">
                  <c:v>4.5</c:v>
                </c:pt>
                <c:pt idx="21">
                  <c:v>5.0999999999999996</c:v>
                </c:pt>
                <c:pt idx="22">
                  <c:v>2.19</c:v>
                </c:pt>
                <c:pt idx="23">
                  <c:v>7.55</c:v>
                </c:pt>
                <c:pt idx="24">
                  <c:v>3.67</c:v>
                </c:pt>
                <c:pt idx="25">
                  <c:v>16.34</c:v>
                </c:pt>
                <c:pt idx="26">
                  <c:v>3.64</c:v>
                </c:pt>
                <c:pt idx="27">
                  <c:v>5.54</c:v>
                </c:pt>
                <c:pt idx="28">
                  <c:v>6.63</c:v>
                </c:pt>
              </c:numCache>
            </c:numRef>
          </c:xVal>
          <c:yVal>
            <c:numRef>
              <c:f>'4.3c'!$D$6:$D$34</c:f>
              <c:numCache>
                <c:formatCode>0.0</c:formatCode>
                <c:ptCount val="29"/>
                <c:pt idx="0">
                  <c:v>76.440067999999997</c:v>
                </c:pt>
                <c:pt idx="1">
                  <c:v>81.464247999999998</c:v>
                </c:pt>
                <c:pt idx="2">
                  <c:v>47.372881999999997</c:v>
                </c:pt>
                <c:pt idx="3">
                  <c:v>84.571399</c:v>
                </c:pt>
                <c:pt idx="4">
                  <c:v>45.772872</c:v>
                </c:pt>
                <c:pt idx="5">
                  <c:v>69.153346999999997</c:v>
                </c:pt>
                <c:pt idx="6">
                  <c:v>77.181196999999997</c:v>
                </c:pt>
                <c:pt idx="7">
                  <c:v>74.192093</c:v>
                </c:pt>
                <c:pt idx="8">
                  <c:v>37.195973000000002</c:v>
                </c:pt>
                <c:pt idx="9">
                  <c:v>40.878632000000003</c:v>
                </c:pt>
                <c:pt idx="10">
                  <c:v>109.471598</c:v>
                </c:pt>
                <c:pt idx="11">
                  <c:v>61.260452000000001</c:v>
                </c:pt>
                <c:pt idx="12">
                  <c:v>46.79768</c:v>
                </c:pt>
                <c:pt idx="13">
                  <c:v>41.493122</c:v>
                </c:pt>
                <c:pt idx="14">
                  <c:v>47.754264999999997</c:v>
                </c:pt>
                <c:pt idx="15">
                  <c:v>41.059320999999997</c:v>
                </c:pt>
                <c:pt idx="16">
                  <c:v>107.11368299999999</c:v>
                </c:pt>
                <c:pt idx="17">
                  <c:v>22.198291999999999</c:v>
                </c:pt>
                <c:pt idx="18">
                  <c:v>74.816416000000004</c:v>
                </c:pt>
                <c:pt idx="19">
                  <c:v>93.216610000000003</c:v>
                </c:pt>
                <c:pt idx="20">
                  <c:v>43.874644000000004</c:v>
                </c:pt>
                <c:pt idx="21">
                  <c:v>44.553130000000003</c:v>
                </c:pt>
                <c:pt idx="22">
                  <c:v>42.904294999999998</c:v>
                </c:pt>
                <c:pt idx="23">
                  <c:v>51.323757999999998</c:v>
                </c:pt>
                <c:pt idx="24">
                  <c:v>58.135057000000003</c:v>
                </c:pt>
                <c:pt idx="25">
                  <c:v>76.017118999999994</c:v>
                </c:pt>
                <c:pt idx="26">
                  <c:v>44.308884999999997</c:v>
                </c:pt>
                <c:pt idx="27">
                  <c:v>64.286085</c:v>
                </c:pt>
                <c:pt idx="28">
                  <c:v>57.160957000000003</c:v>
                </c:pt>
              </c:numCache>
            </c:numRef>
          </c:yVal>
          <c:smooth val="0"/>
          <c:extLst>
            <c:ext xmlns:c15="http://schemas.microsoft.com/office/drawing/2012/chart" uri="{02D57815-91ED-43cb-92C2-25804820EDAC}">
              <c15:datalabelsRange>
                <c15:f>'4.3c'!$B$6:$B$37</c15:f>
                <c15:dlblRangeCache>
                  <c:ptCount val="32"/>
                  <c:pt idx="0">
                    <c:v>Austria</c:v>
                  </c:pt>
                  <c:pt idx="1">
                    <c:v>Belgia</c:v>
                  </c:pt>
                  <c:pt idx="2">
                    <c:v>Tšehhi</c:v>
                  </c:pt>
                  <c:pt idx="3">
                    <c:v>Taani</c:v>
                  </c:pt>
                  <c:pt idx="4">
                    <c:v>Eesti</c:v>
                  </c:pt>
                  <c:pt idx="5">
                    <c:v>Soome</c:v>
                  </c:pt>
                  <c:pt idx="6">
                    <c:v>Prantsusmaa</c:v>
                  </c:pt>
                  <c:pt idx="7">
                    <c:v>Saksamaa</c:v>
                  </c:pt>
                  <c:pt idx="8">
                    <c:v>Kreeka</c:v>
                  </c:pt>
                  <c:pt idx="9">
                    <c:v>Ungari</c:v>
                  </c:pt>
                  <c:pt idx="10">
                    <c:v>Iirimaa</c:v>
                  </c:pt>
                  <c:pt idx="11">
                    <c:v>Itaalia</c:v>
                  </c:pt>
                  <c:pt idx="12">
                    <c:v>Jaapan</c:v>
                  </c:pt>
                  <c:pt idx="13">
                    <c:v>Korea</c:v>
                  </c:pt>
                  <c:pt idx="14">
                    <c:v>Leedu</c:v>
                  </c:pt>
                  <c:pt idx="15">
                    <c:v>Läti</c:v>
                  </c:pt>
                  <c:pt idx="16">
                    <c:v>Luksemburg</c:v>
                  </c:pt>
                  <c:pt idx="17">
                    <c:v>Mehhiko</c:v>
                  </c:pt>
                  <c:pt idx="18">
                    <c:v>Holland</c:v>
                  </c:pt>
                  <c:pt idx="19">
                    <c:v>Norra</c:v>
                  </c:pt>
                  <c:pt idx="20">
                    <c:v>Poola</c:v>
                  </c:pt>
                  <c:pt idx="21">
                    <c:v>Portugal</c:v>
                  </c:pt>
                  <c:pt idx="22">
                    <c:v>Slovakkia</c:v>
                  </c:pt>
                  <c:pt idx="23">
                    <c:v>Sloveenia</c:v>
                  </c:pt>
                  <c:pt idx="24">
                    <c:v>Hispaana</c:v>
                  </c:pt>
                  <c:pt idx="25">
                    <c:v>Rootsi</c:v>
                  </c:pt>
                  <c:pt idx="26">
                    <c:v>Türgi</c:v>
                  </c:pt>
                  <c:pt idx="27">
                    <c:v>Suurbritannia</c:v>
                  </c:pt>
                  <c:pt idx="28">
                    <c:v>EL (al. 01.02.20)</c:v>
                  </c:pt>
                </c15:dlblRangeCache>
              </c15:datalabelsRange>
            </c:ext>
            <c:ext xmlns:c16="http://schemas.microsoft.com/office/drawing/2014/chart" uri="{C3380CC4-5D6E-409C-BE32-E72D297353CC}">
              <c16:uniqueId val="{00000000-2975-4452-8E7C-A8ED2B19A17E}"/>
            </c:ext>
          </c:extLst>
        </c:ser>
        <c:dLbls>
          <c:showLegendKey val="0"/>
          <c:showVal val="0"/>
          <c:showCatName val="0"/>
          <c:showSerName val="0"/>
          <c:showPercent val="0"/>
          <c:showBubbleSize val="0"/>
        </c:dLbls>
        <c:axId val="1176066575"/>
        <c:axId val="1176737087"/>
      </c:scatterChart>
      <c:valAx>
        <c:axId val="11760665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Teadlaste ja</a:t>
                </a:r>
                <a:r>
                  <a:rPr lang="et-EE" baseline="0">
                    <a:solidFill>
                      <a:sysClr val="windowText" lastClr="000000"/>
                    </a:solidFill>
                  </a:rPr>
                  <a:t> inseneride</a:t>
                </a:r>
                <a:r>
                  <a:rPr lang="et-EE">
                    <a:solidFill>
                      <a:sysClr val="windowText" lastClr="000000"/>
                    </a:solidFill>
                  </a:rPr>
                  <a:t> arv tuhande tööstussektori töötaja kohta</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76737087"/>
        <c:crosses val="autoZero"/>
        <c:crossBetween val="midCat"/>
      </c:valAx>
      <c:valAx>
        <c:axId val="1176737087"/>
        <c:scaling>
          <c:orientation val="minMax"/>
          <c:max val="11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solidFill>
                      <a:sysClr val="windowText" lastClr="000000"/>
                    </a:solidFill>
                  </a:rPr>
                  <a:t>Tootlikkus USD tunnis, ostujõu pariteedi alusel)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760665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8825396825396"/>
          <c:y val="6.2441418541307012E-2"/>
          <c:w val="0.87921174603174601"/>
          <c:h val="0.46022402317754318"/>
        </c:manualLayout>
      </c:layout>
      <c:barChart>
        <c:barDir val="col"/>
        <c:grouping val="clustered"/>
        <c:varyColors val="0"/>
        <c:ser>
          <c:idx val="0"/>
          <c:order val="0"/>
          <c:tx>
            <c:strRef>
              <c:f>'4.11_alg'!$D$6</c:f>
              <c:strCache>
                <c:ptCount val="1"/>
                <c:pt idx="0">
                  <c:v>2012</c:v>
                </c:pt>
              </c:strCache>
            </c:strRef>
          </c:tx>
          <c:spPr>
            <a:solidFill>
              <a:schemeClr val="bg2"/>
            </a:solidFill>
            <a:ln>
              <a:noFill/>
            </a:ln>
            <a:effectLst/>
          </c:spPr>
          <c:invertIfNegative val="0"/>
          <c:cat>
            <c:strRef>
              <c:f>'4.11_alg'!$A$7:$A$17</c:f>
              <c:strCache>
                <c:ptCount val="11"/>
                <c:pt idx="0">
                  <c:v>Andmeanalüüs ja infohaldus</c:v>
                </c:pt>
                <c:pt idx="1">
                  <c:v>Infoturve ja küberkaitse</c:v>
                </c:pt>
                <c:pt idx="2">
                  <c:v>Tootmise automatiseerimine, robootika, sardsüsteemid</c:v>
                </c:pt>
                <c:pt idx="3">
                  <c:v>Vahendid ja metoodikad tarkvaraarenduses</c:v>
                </c:pt>
                <c:pt idx="4">
                  <c:v>E-tervis</c:v>
                </c:pt>
                <c:pt idx="5">
                  <c:v>Punane biotehnoloogia</c:v>
                </c:pt>
                <c:pt idx="6">
                  <c:v>Energia- ja ressursitõhusus ehitusel ja ehitistes</c:v>
                </c:pt>
                <c:pt idx="7">
                  <c:v>Puidu väärindamine: puit ehituses</c:v>
                </c:pt>
                <c:pt idx="8">
                  <c:v>Nano- ja pinnakattetehnoloogiad</c:v>
                </c:pt>
                <c:pt idx="9">
                  <c:v>Maavarade väärindamine: põlevkivi keemiatööstuses</c:v>
                </c:pt>
                <c:pt idx="10">
                  <c:v>Toidutoorme väärindamine: tervist toetav toit</c:v>
                </c:pt>
              </c:strCache>
            </c:strRef>
          </c:cat>
          <c:val>
            <c:numRef>
              <c:f>'4.11_alg'!$D$7:$D$17</c:f>
              <c:numCache>
                <c:formatCode>#,##0</c:formatCode>
                <c:ptCount val="11"/>
                <c:pt idx="0">
                  <c:v>51.715000000000003</c:v>
                </c:pt>
                <c:pt idx="1">
                  <c:v>35.857999999999997</c:v>
                </c:pt>
                <c:pt idx="2">
                  <c:v>34.293999999999997</c:v>
                </c:pt>
                <c:pt idx="3">
                  <c:v>34.33</c:v>
                </c:pt>
                <c:pt idx="4">
                  <c:v>32.695</c:v>
                </c:pt>
                <c:pt idx="5">
                  <c:v>31.603000000000002</c:v>
                </c:pt>
                <c:pt idx="6">
                  <c:v>54.695999999999998</c:v>
                </c:pt>
                <c:pt idx="7">
                  <c:v>23.785</c:v>
                </c:pt>
                <c:pt idx="8">
                  <c:v>40.218000000000004</c:v>
                </c:pt>
                <c:pt idx="9">
                  <c:v>58.210999999999999</c:v>
                </c:pt>
                <c:pt idx="10">
                  <c:v>23.338999999999999</c:v>
                </c:pt>
              </c:numCache>
            </c:numRef>
          </c:val>
          <c:extLst>
            <c:ext xmlns:c16="http://schemas.microsoft.com/office/drawing/2014/chart" uri="{C3380CC4-5D6E-409C-BE32-E72D297353CC}">
              <c16:uniqueId val="{00000000-CF3D-43A0-9759-69B14D167872}"/>
            </c:ext>
          </c:extLst>
        </c:ser>
        <c:ser>
          <c:idx val="1"/>
          <c:order val="1"/>
          <c:tx>
            <c:strRef>
              <c:f>'4.11_alg'!$E$6</c:f>
              <c:strCache>
                <c:ptCount val="1"/>
                <c:pt idx="0">
                  <c:v>2016</c:v>
                </c:pt>
              </c:strCache>
            </c:strRef>
          </c:tx>
          <c:spPr>
            <a:solidFill>
              <a:schemeClr val="accent1">
                <a:lumMod val="75000"/>
              </a:schemeClr>
            </a:solidFill>
            <a:ln>
              <a:noFill/>
            </a:ln>
            <a:effectLst/>
          </c:spPr>
          <c:invertIfNegative val="0"/>
          <c:cat>
            <c:strRef>
              <c:f>'4.11_alg'!$A$7:$A$17</c:f>
              <c:strCache>
                <c:ptCount val="11"/>
                <c:pt idx="0">
                  <c:v>Andmeanalüüs ja infohaldus</c:v>
                </c:pt>
                <c:pt idx="1">
                  <c:v>Infoturve ja küberkaitse</c:v>
                </c:pt>
                <c:pt idx="2">
                  <c:v>Tootmise automatiseerimine, robootika, sardsüsteemid</c:v>
                </c:pt>
                <c:pt idx="3">
                  <c:v>Vahendid ja metoodikad tarkvaraarenduses</c:v>
                </c:pt>
                <c:pt idx="4">
                  <c:v>E-tervis</c:v>
                </c:pt>
                <c:pt idx="5">
                  <c:v>Punane biotehnoloogia</c:v>
                </c:pt>
                <c:pt idx="6">
                  <c:v>Energia- ja ressursitõhusus ehitusel ja ehitistes</c:v>
                </c:pt>
                <c:pt idx="7">
                  <c:v>Puidu väärindamine: puit ehituses</c:v>
                </c:pt>
                <c:pt idx="8">
                  <c:v>Nano- ja pinnakattetehnoloogiad</c:v>
                </c:pt>
                <c:pt idx="9">
                  <c:v>Maavarade väärindamine: põlevkivi keemiatööstuses</c:v>
                </c:pt>
                <c:pt idx="10">
                  <c:v>Toidutoorme väärindamine: tervist toetav toit</c:v>
                </c:pt>
              </c:strCache>
            </c:strRef>
          </c:cat>
          <c:val>
            <c:numRef>
              <c:f>'4.11_alg'!$E$7:$E$17</c:f>
              <c:numCache>
                <c:formatCode>#,##0</c:formatCode>
                <c:ptCount val="11"/>
                <c:pt idx="0">
                  <c:v>61.145000000000003</c:v>
                </c:pt>
                <c:pt idx="1">
                  <c:v>59.561999999999998</c:v>
                </c:pt>
                <c:pt idx="2">
                  <c:v>36.368000000000002</c:v>
                </c:pt>
                <c:pt idx="3">
                  <c:v>43.436999999999998</c:v>
                </c:pt>
                <c:pt idx="4">
                  <c:v>49.801000000000002</c:v>
                </c:pt>
                <c:pt idx="5">
                  <c:v>43.673000000000002</c:v>
                </c:pt>
                <c:pt idx="6">
                  <c:v>65.373000000000005</c:v>
                </c:pt>
                <c:pt idx="7">
                  <c:v>29.132000000000001</c:v>
                </c:pt>
                <c:pt idx="8">
                  <c:v>34.526000000000003</c:v>
                </c:pt>
                <c:pt idx="9">
                  <c:v>72.849000000000004</c:v>
                </c:pt>
                <c:pt idx="10">
                  <c:v>26.527999999999999</c:v>
                </c:pt>
              </c:numCache>
            </c:numRef>
          </c:val>
          <c:extLst>
            <c:ext xmlns:c16="http://schemas.microsoft.com/office/drawing/2014/chart" uri="{C3380CC4-5D6E-409C-BE32-E72D297353CC}">
              <c16:uniqueId val="{00000001-CF3D-43A0-9759-69B14D167872}"/>
            </c:ext>
          </c:extLst>
        </c:ser>
        <c:dLbls>
          <c:showLegendKey val="0"/>
          <c:showVal val="0"/>
          <c:showCatName val="0"/>
          <c:showSerName val="0"/>
          <c:showPercent val="0"/>
          <c:showBubbleSize val="0"/>
        </c:dLbls>
        <c:gapWidth val="219"/>
        <c:overlap val="-27"/>
        <c:axId val="951157599"/>
        <c:axId val="951376143"/>
      </c:barChart>
      <c:catAx>
        <c:axId val="951157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951376143"/>
        <c:crosses val="autoZero"/>
        <c:auto val="1"/>
        <c:lblAlgn val="ctr"/>
        <c:lblOffset val="100"/>
        <c:noMultiLvlLbl val="0"/>
      </c:catAx>
      <c:valAx>
        <c:axId val="951376143"/>
        <c:scaling>
          <c:orientation val="minMax"/>
          <c:max val="7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Lisandväärtus töötaja kohta (tuhat eurot)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951157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'1.7alg'!$A$6</c:f>
              <c:strCache>
                <c:ptCount val="1"/>
                <c:pt idx="0">
                  <c:v>Avalik sektor (sh tõukefondid)</c:v>
                </c:pt>
              </c:strCache>
            </c:strRef>
          </c:tx>
          <c:spPr>
            <a:solidFill>
              <a:schemeClr val="accent1">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'1.7alg'!$B$6:$K$6</c:f>
              <c:numCache>
                <c:formatCode>0.0</c:formatCode>
                <c:ptCount val="10"/>
                <c:pt idx="0">
                  <c:v>104.1168784</c:v>
                </c:pt>
                <c:pt idx="1">
                  <c:v>127.2522843</c:v>
                </c:pt>
                <c:pt idx="2">
                  <c:v>147.21663030000002</c:v>
                </c:pt>
                <c:pt idx="3">
                  <c:v>154.9411298</c:v>
                </c:pt>
                <c:pt idx="4">
                  <c:v>144.44019519999998</c:v>
                </c:pt>
                <c:pt idx="5">
                  <c:v>141.19987549999999</c:v>
                </c:pt>
                <c:pt idx="6">
                  <c:v>102.5420472</c:v>
                </c:pt>
                <c:pt idx="7">
                  <c:v>125.420946</c:v>
                </c:pt>
                <c:pt idx="8">
                  <c:v>161.65959099999998</c:v>
                </c:pt>
                <c:pt idx="9">
                  <c:v>169.64160150000001</c:v>
                </c:pt>
              </c:numCache>
            </c:numRef>
          </c:val>
          <c:extLst>
            <c:ext xmlns:c16="http://schemas.microsoft.com/office/drawing/2014/chart" uri="{C3380CC4-5D6E-409C-BE32-E72D297353CC}">
              <c16:uniqueId val="{00000000-0752-4B7D-BFFB-BA73BED2E35F}"/>
            </c:ext>
          </c:extLst>
        </c:ser>
        <c:ser>
          <c:idx val="1"/>
          <c:order val="1"/>
          <c:tx>
            <c:strRef>
              <c:f>'1.7alg'!$A$7</c:f>
              <c:strCache>
                <c:ptCount val="1"/>
                <c:pt idx="0">
                  <c:v>Erasektor</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'1.7alg'!$B$7:$K$7</c:f>
              <c:numCache>
                <c:formatCode>#\ ##0.0</c:formatCode>
                <c:ptCount val="10"/>
                <c:pt idx="0">
                  <c:v>102.01211919999999</c:v>
                </c:pt>
                <c:pt idx="1">
                  <c:v>206.58474570000004</c:v>
                </c:pt>
                <c:pt idx="2">
                  <c:v>187.13829010000001</c:v>
                </c:pt>
                <c:pt idx="3">
                  <c:v>136.03303459999998</c:v>
                </c:pt>
                <c:pt idx="4">
                  <c:v>110.25783279999999</c:v>
                </c:pt>
                <c:pt idx="5">
                  <c:v>124.30819929999998</c:v>
                </c:pt>
                <c:pt idx="6">
                  <c:v>124.78427339999999</c:v>
                </c:pt>
                <c:pt idx="7">
                  <c:v>128.05252279999999</c:v>
                </c:pt>
                <c:pt idx="8">
                  <c:v>142.37112450000001</c:v>
                </c:pt>
                <c:pt idx="9">
                  <c:v>215.51566629999999</c:v>
                </c:pt>
              </c:numCache>
            </c:numRef>
          </c:val>
          <c:extLst>
            <c:ext xmlns:c16="http://schemas.microsoft.com/office/drawing/2014/chart" uri="{C3380CC4-5D6E-409C-BE32-E72D297353CC}">
              <c16:uniqueId val="{00000001-0752-4B7D-BFFB-BA73BED2E35F}"/>
            </c:ext>
          </c:extLst>
        </c:ser>
        <c:ser>
          <c:idx val="2"/>
          <c:order val="2"/>
          <c:tx>
            <c:strRef>
              <c:f>'1.7alg'!$A$8</c:f>
              <c:strCache>
                <c:ptCount val="1"/>
                <c:pt idx="0">
                  <c:v>Välismaa allikad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'1.7alg'!$B$8:$K$8</c:f>
              <c:numCache>
                <c:formatCode>#\ ##0.0</c:formatCode>
                <c:ptCount val="10"/>
                <c:pt idx="0">
                  <c:v>26.630502400000001</c:v>
                </c:pt>
                <c:pt idx="1">
                  <c:v>40.1672479</c:v>
                </c:pt>
                <c:pt idx="2">
                  <c:v>42.1787347</c:v>
                </c:pt>
                <c:pt idx="3">
                  <c:v>33.670426200000001</c:v>
                </c:pt>
                <c:pt idx="4">
                  <c:v>31.0393416</c:v>
                </c:pt>
                <c:pt idx="5">
                  <c:v>33.542667099999996</c:v>
                </c:pt>
                <c:pt idx="6">
                  <c:v>34.100549800000003</c:v>
                </c:pt>
                <c:pt idx="7">
                  <c:v>41.222971599999994</c:v>
                </c:pt>
                <c:pt idx="8">
                  <c:v>53.251051500000003</c:v>
                </c:pt>
                <c:pt idx="9">
                  <c:v>54.049416100000002</c:v>
                </c:pt>
              </c:numCache>
            </c:numRef>
          </c:val>
          <c:extLst>
            <c:ext xmlns:c16="http://schemas.microsoft.com/office/drawing/2014/chart" uri="{C3380CC4-5D6E-409C-BE32-E72D297353CC}">
              <c16:uniqueId val="{00000002-0752-4B7D-BFFB-BA73BED2E35F}"/>
            </c:ext>
          </c:extLst>
        </c:ser>
        <c:dLbls>
          <c:showLegendKey val="0"/>
          <c:showVal val="0"/>
          <c:showCatName val="0"/>
          <c:showSerName val="0"/>
          <c:showPercent val="0"/>
          <c:showBubbleSize val="0"/>
        </c:dLbls>
        <c:gapWidth val="150"/>
        <c:overlap val="100"/>
        <c:axId val="1107444480"/>
        <c:axId val="874790240"/>
      </c:barChart>
      <c:catAx>
        <c:axId val="1107444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74790240"/>
        <c:crosses val="autoZero"/>
        <c:auto val="1"/>
        <c:lblAlgn val="ctr"/>
        <c:lblOffset val="100"/>
        <c:noMultiLvlLbl val="0"/>
      </c:catAx>
      <c:valAx>
        <c:axId val="874790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0744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'1.7alg'!$A$6</c:f>
              <c:strCache>
                <c:ptCount val="1"/>
                <c:pt idx="0">
                  <c:v>Avalik sektor (sh tõukefondid)</c:v>
                </c:pt>
              </c:strCache>
            </c:strRef>
          </c:tx>
          <c:spPr>
            <a:solidFill>
              <a:schemeClr val="accent1">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'1.7alg'!$B$6:$K$6</c:f>
              <c:numCache>
                <c:formatCode>0.0</c:formatCode>
                <c:ptCount val="10"/>
                <c:pt idx="0">
                  <c:v>104.1168784</c:v>
                </c:pt>
                <c:pt idx="1">
                  <c:v>127.2522843</c:v>
                </c:pt>
                <c:pt idx="2">
                  <c:v>147.21663030000002</c:v>
                </c:pt>
                <c:pt idx="3">
                  <c:v>154.9411298</c:v>
                </c:pt>
                <c:pt idx="4">
                  <c:v>144.44019519999998</c:v>
                </c:pt>
                <c:pt idx="5">
                  <c:v>141.19987549999999</c:v>
                </c:pt>
                <c:pt idx="6">
                  <c:v>102.5420472</c:v>
                </c:pt>
                <c:pt idx="7">
                  <c:v>125.420946</c:v>
                </c:pt>
                <c:pt idx="8">
                  <c:v>161.65959099999998</c:v>
                </c:pt>
                <c:pt idx="9">
                  <c:v>169.64160150000001</c:v>
                </c:pt>
              </c:numCache>
            </c:numRef>
          </c:val>
          <c:extLst>
            <c:ext xmlns:c16="http://schemas.microsoft.com/office/drawing/2014/chart" uri="{C3380CC4-5D6E-409C-BE32-E72D297353CC}">
              <c16:uniqueId val="{00000000-0EAA-40CD-BA45-C86752526B63}"/>
            </c:ext>
          </c:extLst>
        </c:ser>
        <c:ser>
          <c:idx val="1"/>
          <c:order val="1"/>
          <c:tx>
            <c:strRef>
              <c:f>'1.7alg'!$A$7</c:f>
              <c:strCache>
                <c:ptCount val="1"/>
                <c:pt idx="0">
                  <c:v>Erasektor</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'1.7alg'!$B$7:$K$7</c:f>
              <c:numCache>
                <c:formatCode>#\ ##0.0</c:formatCode>
                <c:ptCount val="10"/>
                <c:pt idx="0">
                  <c:v>102.01211919999999</c:v>
                </c:pt>
                <c:pt idx="1">
                  <c:v>206.58474570000004</c:v>
                </c:pt>
                <c:pt idx="2">
                  <c:v>187.13829010000001</c:v>
                </c:pt>
                <c:pt idx="3">
                  <c:v>136.03303459999998</c:v>
                </c:pt>
                <c:pt idx="4">
                  <c:v>110.25783279999999</c:v>
                </c:pt>
                <c:pt idx="5">
                  <c:v>124.30819929999998</c:v>
                </c:pt>
                <c:pt idx="6">
                  <c:v>124.78427339999999</c:v>
                </c:pt>
                <c:pt idx="7">
                  <c:v>128.05252279999999</c:v>
                </c:pt>
                <c:pt idx="8">
                  <c:v>142.37112450000001</c:v>
                </c:pt>
                <c:pt idx="9">
                  <c:v>215.51566629999999</c:v>
                </c:pt>
              </c:numCache>
            </c:numRef>
          </c:val>
          <c:extLst>
            <c:ext xmlns:c16="http://schemas.microsoft.com/office/drawing/2014/chart" uri="{C3380CC4-5D6E-409C-BE32-E72D297353CC}">
              <c16:uniqueId val="{00000001-0EAA-40CD-BA45-C86752526B63}"/>
            </c:ext>
          </c:extLst>
        </c:ser>
        <c:ser>
          <c:idx val="2"/>
          <c:order val="2"/>
          <c:tx>
            <c:strRef>
              <c:f>'1.7alg'!$A$8</c:f>
              <c:strCache>
                <c:ptCount val="1"/>
                <c:pt idx="0">
                  <c:v>Välismaa allikad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'1.7alg'!$B$5:$K$5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'1.7alg'!$B$8:$K$8</c:f>
              <c:numCache>
                <c:formatCode>#\ ##0.0</c:formatCode>
                <c:ptCount val="10"/>
                <c:pt idx="0">
                  <c:v>26.630502400000001</c:v>
                </c:pt>
                <c:pt idx="1">
                  <c:v>40.1672479</c:v>
                </c:pt>
                <c:pt idx="2">
                  <c:v>42.1787347</c:v>
                </c:pt>
                <c:pt idx="3">
                  <c:v>33.670426200000001</c:v>
                </c:pt>
                <c:pt idx="4">
                  <c:v>31.0393416</c:v>
                </c:pt>
                <c:pt idx="5">
                  <c:v>33.542667099999996</c:v>
                </c:pt>
                <c:pt idx="6">
                  <c:v>34.100549800000003</c:v>
                </c:pt>
                <c:pt idx="7">
                  <c:v>41.222971599999994</c:v>
                </c:pt>
                <c:pt idx="8">
                  <c:v>53.251051500000003</c:v>
                </c:pt>
                <c:pt idx="9">
                  <c:v>54.049416100000002</c:v>
                </c:pt>
              </c:numCache>
            </c:numRef>
          </c:val>
          <c:extLst>
            <c:ext xmlns:c16="http://schemas.microsoft.com/office/drawing/2014/chart" uri="{C3380CC4-5D6E-409C-BE32-E72D297353CC}">
              <c16:uniqueId val="{00000002-0EAA-40CD-BA45-C86752526B63}"/>
            </c:ext>
          </c:extLst>
        </c:ser>
        <c:dLbls>
          <c:showLegendKey val="0"/>
          <c:showVal val="0"/>
          <c:showCatName val="0"/>
          <c:showSerName val="0"/>
          <c:showPercent val="0"/>
          <c:showBubbleSize val="0"/>
        </c:dLbls>
        <c:gapWidth val="150"/>
        <c:overlap val="100"/>
        <c:axId val="1107444480"/>
        <c:axId val="874790240"/>
      </c:barChart>
      <c:catAx>
        <c:axId val="1107444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74790240"/>
        <c:crosses val="autoZero"/>
        <c:auto val="1"/>
        <c:lblAlgn val="ctr"/>
        <c:lblOffset val="100"/>
        <c:noMultiLvlLbl val="0"/>
      </c:catAx>
      <c:valAx>
        <c:axId val="874790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0744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9128293673163"/>
          <c:y val="3.7312974391600869E-2"/>
          <c:w val="0.86763608245337731"/>
          <c:h val="0.64564105933590921"/>
        </c:manualLayout>
      </c:layout>
      <c:barChart>
        <c:barDir val="col"/>
        <c:grouping val="percentStacked"/>
        <c:varyColors val="0"/>
        <c:ser>
          <c:idx val="0"/>
          <c:order val="0"/>
          <c:tx>
            <c:strRef>
              <c:f>'1.12vana'!$J$7</c:f>
              <c:strCache>
                <c:ptCount val="1"/>
                <c:pt idx="0">
                  <c:v>Loodusteadused</c:v>
                </c:pt>
              </c:strCache>
            </c:strRef>
          </c:tx>
          <c:spPr>
            <a:solidFill>
              <a:schemeClr val="accent1">
                <a:lumMod val="75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'1.12vana'!$J$8:$J$24</c:f>
              <c:numCache>
                <c:formatCode>0%</c:formatCode>
                <c:ptCount val="17"/>
                <c:pt idx="0">
                  <c:v>0.19237120720831907</c:v>
                </c:pt>
                <c:pt idx="1">
                  <c:v>0.2157571066098998</c:v>
                </c:pt>
                <c:pt idx="2">
                  <c:v>0.35055824523268447</c:v>
                </c:pt>
                <c:pt idx="3">
                  <c:v>0.24500764490571278</c:v>
                </c:pt>
                <c:pt idx="4">
                  <c:v>0.16871759452912966</c:v>
                </c:pt>
                <c:pt idx="5">
                  <c:v>0.24543659075406962</c:v>
                </c:pt>
                <c:pt idx="6">
                  <c:v>0.23972243822578601</c:v>
                </c:pt>
                <c:pt idx="7">
                  <c:v>0.28382950300432536</c:v>
                </c:pt>
                <c:pt idx="8">
                  <c:v>0.24175779503231834</c:v>
                </c:pt>
                <c:pt idx="9">
                  <c:v>0.19836867862969004</c:v>
                </c:pt>
                <c:pt idx="10">
                  <c:v>0.2712433775051144</c:v>
                </c:pt>
                <c:pt idx="11">
                  <c:v>0.32898336446777804</c:v>
                </c:pt>
                <c:pt idx="12">
                  <c:v>0.20985740855548668</c:v>
                </c:pt>
                <c:pt idx="13">
                  <c:v>0.23220155806727608</c:v>
                </c:pt>
                <c:pt idx="14">
                  <c:v>0.12634300821723821</c:v>
                </c:pt>
                <c:pt idx="15">
                  <c:v>0.21456987021402987</c:v>
                </c:pt>
                <c:pt idx="16">
                  <c:v>0.45619885025888024</c:v>
                </c:pt>
              </c:numCache>
            </c:numRef>
          </c:val>
          <c:extLst>
            <c:ext xmlns:c16="http://schemas.microsoft.com/office/drawing/2014/chart" uri="{C3380CC4-5D6E-409C-BE32-E72D297353CC}">
              <c16:uniqueId val="{00000000-E814-427B-9E3E-073821D8F186}"/>
            </c:ext>
          </c:extLst>
        </c:ser>
        <c:ser>
          <c:idx val="1"/>
          <c:order val="1"/>
          <c:tx>
            <c:strRef>
              <c:f>'1.12vana'!$K$7</c:f>
              <c:strCache>
                <c:ptCount val="1"/>
                <c:pt idx="0">
                  <c:v>Tehnika ja tehnoloogia</c:v>
                </c:pt>
              </c:strCache>
            </c:strRef>
          </c:tx>
          <c:spPr>
            <a:solidFill>
              <a:schemeClr val="accent1">
                <a:lumMod val="9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'1.12vana'!$K$8:$K$24</c:f>
              <c:numCache>
                <c:formatCode>0%</c:formatCode>
                <c:ptCount val="17"/>
                <c:pt idx="0">
                  <c:v>0.34422964521554694</c:v>
                </c:pt>
                <c:pt idx="1">
                  <c:v>0.1765793661032985</c:v>
                </c:pt>
                <c:pt idx="2">
                  <c:v>0.15181306195040015</c:v>
                </c:pt>
                <c:pt idx="3">
                  <c:v>0.244868646620025</c:v>
                </c:pt>
                <c:pt idx="4">
                  <c:v>0.22111110030253212</c:v>
                </c:pt>
                <c:pt idx="5">
                  <c:v>0.11699939935048408</c:v>
                </c:pt>
                <c:pt idx="6">
                  <c:v>0.17168748716602203</c:v>
                </c:pt>
                <c:pt idx="7">
                  <c:v>0.20519535280479162</c:v>
                </c:pt>
                <c:pt idx="8">
                  <c:v>0.33212732224887187</c:v>
                </c:pt>
                <c:pt idx="9">
                  <c:v>0.19575856443719414</c:v>
                </c:pt>
                <c:pt idx="10">
                  <c:v>0.2290495868086754</c:v>
                </c:pt>
                <c:pt idx="11">
                  <c:v>0.23692574656266877</c:v>
                </c:pt>
                <c:pt idx="12">
                  <c:v>0.22876627402355859</c:v>
                </c:pt>
                <c:pt idx="13">
                  <c:v>0.16076012068266762</c:v>
                </c:pt>
                <c:pt idx="14">
                  <c:v>0.26047124261785298</c:v>
                </c:pt>
                <c:pt idx="15">
                  <c:v>0.16072939355210342</c:v>
                </c:pt>
                <c:pt idx="16">
                  <c:v>0.315185849671618</c:v>
                </c:pt>
              </c:numCache>
            </c:numRef>
          </c:val>
          <c:extLst>
            <c:ext xmlns:c16="http://schemas.microsoft.com/office/drawing/2014/chart" uri="{C3380CC4-5D6E-409C-BE32-E72D297353CC}">
              <c16:uniqueId val="{00000001-E814-427B-9E3E-073821D8F186}"/>
            </c:ext>
          </c:extLst>
        </c:ser>
        <c:ser>
          <c:idx val="2"/>
          <c:order val="2"/>
          <c:tx>
            <c:strRef>
              <c:f>'1.12vana'!$L$7</c:f>
              <c:strCache>
                <c:ptCount val="1"/>
                <c:pt idx="0">
                  <c:v>Arsti- ja terviseteadused</c:v>
                </c:pt>
              </c:strCache>
            </c:strRef>
          </c:tx>
          <c:spPr>
            <a:solidFill>
              <a:schemeClr val="accent1"/>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'1.12vana'!$L$8:$L$24</c:f>
              <c:numCache>
                <c:formatCode>0%</c:formatCode>
                <c:ptCount val="17"/>
                <c:pt idx="0">
                  <c:v>0.2023256679007138</c:v>
                </c:pt>
                <c:pt idx="1">
                  <c:v>0.34558981636778052</c:v>
                </c:pt>
                <c:pt idx="2">
                  <c:v>0.19034680367552612</c:v>
                </c:pt>
                <c:pt idx="3">
                  <c:v>0.16814159292035397</c:v>
                </c:pt>
                <c:pt idx="4">
                  <c:v>0.25784297512621718</c:v>
                </c:pt>
                <c:pt idx="5">
                  <c:v>0.23270078491657079</c:v>
                </c:pt>
                <c:pt idx="6">
                  <c:v>0.23477287085006662</c:v>
                </c:pt>
                <c:pt idx="7">
                  <c:v>0.18522232545318768</c:v>
                </c:pt>
                <c:pt idx="8">
                  <c:v>0.10671165494532296</c:v>
                </c:pt>
                <c:pt idx="9">
                  <c:v>0.27422512234910279</c:v>
                </c:pt>
                <c:pt idx="10">
                  <c:v>0.15671165459006942</c:v>
                </c:pt>
                <c:pt idx="11">
                  <c:v>9.5109088601842098E-2</c:v>
                </c:pt>
                <c:pt idx="12">
                  <c:v>0.22876627402355859</c:v>
                </c:pt>
                <c:pt idx="13">
                  <c:v>0.35950376007565182</c:v>
                </c:pt>
                <c:pt idx="14">
                  <c:v>0.26083179633266695</c:v>
                </c:pt>
                <c:pt idx="15">
                  <c:v>0.21037567728115492</c:v>
                </c:pt>
                <c:pt idx="16">
                  <c:v>7.6843545771441812E-2</c:v>
                </c:pt>
              </c:numCache>
            </c:numRef>
          </c:val>
          <c:extLst>
            <c:ext xmlns:c16="http://schemas.microsoft.com/office/drawing/2014/chart" uri="{C3380CC4-5D6E-409C-BE32-E72D297353CC}">
              <c16:uniqueId val="{00000002-E814-427B-9E3E-073821D8F186}"/>
            </c:ext>
          </c:extLst>
        </c:ser>
        <c:ser>
          <c:idx val="3"/>
          <c:order val="3"/>
          <c:tx>
            <c:strRef>
              <c:f>'1.12vana'!$M$7</c:f>
              <c:strCache>
                <c:ptCount val="1"/>
                <c:pt idx="0">
                  <c:v>Põllumajandusteadused ja veterinaaria</c:v>
                </c:pt>
              </c:strCache>
            </c:strRef>
          </c:tx>
          <c:spPr>
            <a:solidFill>
              <a:schemeClr val="tx1">
                <a:lumMod val="65000"/>
                <a:lumOff val="35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'1.12vana'!$M$8:$M$24</c:f>
              <c:numCache>
                <c:formatCode>0%</c:formatCode>
                <c:ptCount val="17"/>
                <c:pt idx="0">
                  <c:v>8.5133678182164732E-2</c:v>
                </c:pt>
                <c:pt idx="1">
                  <c:v>5.3197436889863677E-2</c:v>
                </c:pt>
                <c:pt idx="2">
                  <c:v>4.8117774923426539E-2</c:v>
                </c:pt>
                <c:pt idx="3">
                  <c:v>6.4958532178103129E-2</c:v>
                </c:pt>
                <c:pt idx="4">
                  <c:v>5.4465510364886817E-2</c:v>
                </c:pt>
                <c:pt idx="5">
                  <c:v>6.8662384069553176E-2</c:v>
                </c:pt>
                <c:pt idx="6">
                  <c:v>0.11736343244811147</c:v>
                </c:pt>
                <c:pt idx="7">
                  <c:v>6.8485770213954869E-2</c:v>
                </c:pt>
                <c:pt idx="8">
                  <c:v>6.9649172730598785E-2</c:v>
                </c:pt>
                <c:pt idx="9">
                  <c:v>7.960848287112561E-2</c:v>
                </c:pt>
                <c:pt idx="10">
                  <c:v>4.195202776731935E-2</c:v>
                </c:pt>
                <c:pt idx="11">
                  <c:v>0.10008174636199177</c:v>
                </c:pt>
                <c:pt idx="12">
                  <c:v>6.8660880347179168E-2</c:v>
                </c:pt>
                <c:pt idx="13">
                  <c:v>5.0794794434187419E-2</c:v>
                </c:pt>
                <c:pt idx="14">
                  <c:v>6.3868805051045308E-2</c:v>
                </c:pt>
                <c:pt idx="15">
                  <c:v>3.3499540978885037E-2</c:v>
                </c:pt>
                <c:pt idx="16">
                  <c:v>8.2425231806990032E-2</c:v>
                </c:pt>
              </c:numCache>
            </c:numRef>
          </c:val>
          <c:extLst>
            <c:ext xmlns:c16="http://schemas.microsoft.com/office/drawing/2014/chart" uri="{C3380CC4-5D6E-409C-BE32-E72D297353CC}">
              <c16:uniqueId val="{00000003-E814-427B-9E3E-073821D8F186}"/>
            </c:ext>
          </c:extLst>
        </c:ser>
        <c:ser>
          <c:idx val="4"/>
          <c:order val="4"/>
          <c:tx>
            <c:strRef>
              <c:f>'1.12vana'!$N$7</c:f>
              <c:strCache>
                <c:ptCount val="1"/>
                <c:pt idx="0">
                  <c:v>Sotsaalteadused</c:v>
                </c:pt>
              </c:strCache>
            </c:strRef>
          </c:tx>
          <c:spPr>
            <a:solidFill>
              <a:schemeClr val="bg2">
                <a:lumMod val="75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'1.12vana'!$N$8:$N$24</c:f>
              <c:numCache>
                <c:formatCode>0%</c:formatCode>
                <c:ptCount val="17"/>
                <c:pt idx="0">
                  <c:v>0.11720179365990649</c:v>
                </c:pt>
                <c:pt idx="1">
                  <c:v>0.13232701156839977</c:v>
                </c:pt>
                <c:pt idx="2">
                  <c:v>0.1673747653393933</c:v>
                </c:pt>
                <c:pt idx="3">
                  <c:v>0.2113237270073669</c:v>
                </c:pt>
                <c:pt idx="4">
                  <c:v>0.13938851545248493</c:v>
                </c:pt>
                <c:pt idx="5">
                  <c:v>0.24692294379345803</c:v>
                </c:pt>
                <c:pt idx="6">
                  <c:v>0.18961746610427196</c:v>
                </c:pt>
                <c:pt idx="7">
                  <c:v>0.1737515205312819</c:v>
                </c:pt>
                <c:pt idx="8">
                  <c:v>0.15043700963453796</c:v>
                </c:pt>
                <c:pt idx="9">
                  <c:v>0.17569331158238172</c:v>
                </c:pt>
                <c:pt idx="10">
                  <c:v>0.1894027762699676</c:v>
                </c:pt>
                <c:pt idx="11">
                  <c:v>0.13587012657406014</c:v>
                </c:pt>
                <c:pt idx="12">
                  <c:v>0.18025418474891505</c:v>
                </c:pt>
                <c:pt idx="13">
                  <c:v>0.14033863196289459</c:v>
                </c:pt>
                <c:pt idx="14">
                  <c:v>0.18938452812901516</c:v>
                </c:pt>
                <c:pt idx="15">
                  <c:v>0.21861105610858103</c:v>
                </c:pt>
                <c:pt idx="16">
                  <c:v>2.8114241380982397E-2</c:v>
                </c:pt>
              </c:numCache>
            </c:numRef>
          </c:val>
          <c:extLst>
            <c:ext xmlns:c16="http://schemas.microsoft.com/office/drawing/2014/chart" uri="{C3380CC4-5D6E-409C-BE32-E72D297353CC}">
              <c16:uniqueId val="{00000004-E814-427B-9E3E-073821D8F186}"/>
            </c:ext>
          </c:extLst>
        </c:ser>
        <c:ser>
          <c:idx val="5"/>
          <c:order val="5"/>
          <c:tx>
            <c:strRef>
              <c:f>'1.12vana'!$O$7</c:f>
              <c:strCache>
                <c:ptCount val="1"/>
                <c:pt idx="0">
                  <c:v>Humanitaarteadused ja kunstid</c:v>
                </c:pt>
              </c:strCache>
            </c:strRef>
          </c:tx>
          <c:spPr>
            <a:solidFill>
              <a:schemeClr val="bg2"/>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14-427B-9E3E-073821D8F18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'1.12vana'!$B$8:$B$24</c:f>
              <c:strCache>
                <c:ptCount val="17"/>
                <c:pt idx="0">
                  <c:v>Belgia</c:v>
                </c:pt>
                <c:pt idx="1">
                  <c:v>Taani</c:v>
                </c:pt>
                <c:pt idx="2">
                  <c:v>Eesti</c:v>
                </c:pt>
                <c:pt idx="3">
                  <c:v>Soome</c:v>
                </c:pt>
                <c:pt idx="4">
                  <c:v>Kreeka</c:v>
                </c:pt>
                <c:pt idx="5">
                  <c:v>Island</c:v>
                </c:pt>
                <c:pt idx="6">
                  <c:v>Iirimaa</c:v>
                </c:pt>
                <c:pt idx="7">
                  <c:v>Itaalia</c:v>
                </c:pt>
                <c:pt idx="8">
                  <c:v>Leedu</c:v>
                </c:pt>
                <c:pt idx="9">
                  <c:v>Holland</c:v>
                </c:pt>
                <c:pt idx="10">
                  <c:v>Portugal</c:v>
                </c:pt>
                <c:pt idx="11">
                  <c:v>Slovakkia</c:v>
                </c:pt>
                <c:pt idx="12">
                  <c:v>Hispaana</c:v>
                </c:pt>
                <c:pt idx="13">
                  <c:v>Rootsi</c:v>
                </c:pt>
                <c:pt idx="14">
                  <c:v>Türgi</c:v>
                </c:pt>
                <c:pt idx="15">
                  <c:v>Suurbritannia</c:v>
                </c:pt>
                <c:pt idx="16">
                  <c:v>Rumeenia</c:v>
                </c:pt>
              </c:strCache>
            </c:strRef>
          </c:cat>
          <c:val>
            <c:numRef>
              <c:f>'1.12vana'!$O$8:$O$24</c:f>
              <c:numCache>
                <c:formatCode>0%</c:formatCode>
                <c:ptCount val="17"/>
                <c:pt idx="0">
                  <c:v>5.8738007833349155E-2</c:v>
                </c:pt>
                <c:pt idx="1">
                  <c:v>7.6549262460757758E-2</c:v>
                </c:pt>
                <c:pt idx="2">
                  <c:v>9.1789348878569293E-2</c:v>
                </c:pt>
                <c:pt idx="3">
                  <c:v>6.5699856368438128E-2</c:v>
                </c:pt>
                <c:pt idx="4">
                  <c:v>0.15847430422474926</c:v>
                </c:pt>
                <c:pt idx="5">
                  <c:v>8.9277897115864271E-2</c:v>
                </c:pt>
                <c:pt idx="6">
                  <c:v>4.6836305205741995E-2</c:v>
                </c:pt>
                <c:pt idx="7">
                  <c:v>8.3515527992458816E-2</c:v>
                </c:pt>
                <c:pt idx="8">
                  <c:v>9.9317045408349916E-2</c:v>
                </c:pt>
                <c:pt idx="9">
                  <c:v>7.6345840130505715E-2</c:v>
                </c:pt>
                <c:pt idx="10">
                  <c:v>0.11164057705885387</c:v>
                </c:pt>
                <c:pt idx="11">
                  <c:v>0.10302992743165915</c:v>
                </c:pt>
                <c:pt idx="12">
                  <c:v>8.3694978301301917E-2</c:v>
                </c:pt>
                <c:pt idx="13">
                  <c:v>5.6401134777322469E-2</c:v>
                </c:pt>
                <c:pt idx="14">
                  <c:v>9.9100619652181393E-2</c:v>
                </c:pt>
                <c:pt idx="15">
                  <c:v>0.16221446186524582</c:v>
                </c:pt>
                <c:pt idx="16">
                  <c:v>4.1232281110087442E-2</c:v>
                </c:pt>
              </c:numCache>
            </c:numRef>
          </c:val>
          <c:extLst>
            <c:ext xmlns:c16="http://schemas.microsoft.com/office/drawing/2014/chart" uri="{C3380CC4-5D6E-409C-BE32-E72D297353CC}">
              <c16:uniqueId val="{00000005-E814-427B-9E3E-073821D8F186}"/>
            </c:ext>
          </c:extLst>
        </c:ser>
        <c:dLbls>
          <c:showLegendKey val="0"/>
          <c:showVal val="0"/>
          <c:showCatName val="0"/>
          <c:showSerName val="0"/>
          <c:showPercent val="0"/>
          <c:showBubbleSize val="0"/>
        </c:dLbls>
        <c:gapWidth val="150"/>
        <c:overlap val="100"/>
        <c:axId val="1496618175"/>
        <c:axId val="1427064063"/>
      </c:barChart>
      <c:catAx>
        <c:axId val="149661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27064063"/>
        <c:crosses val="autoZero"/>
        <c:auto val="1"/>
        <c:lblAlgn val="ctr"/>
        <c:lblOffset val="100"/>
        <c:noMultiLvlLbl val="0"/>
      </c:catAx>
      <c:valAx>
        <c:axId val="1427064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a:t>Valdkonna osakaal TA rahastuses (%)</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9661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69467408297911E-2"/>
          <c:y val="4.3937467748807552E-2"/>
          <c:w val="0.7920166695923796"/>
          <c:h val="0.83329576515729531"/>
        </c:manualLayout>
      </c:layout>
      <c:lineChart>
        <c:grouping val="standard"/>
        <c:varyColors val="0"/>
        <c:ser>
          <c:idx val="5"/>
          <c:order val="5"/>
          <c:tx>
            <c:strRef>
              <c:f>'1.3a_S'!$B$13</c:f>
              <c:strCache>
                <c:ptCount val="1"/>
                <c:pt idx="0">
                  <c:v>Eesti</c:v>
                </c:pt>
              </c:strCache>
            </c:strRef>
          </c:tx>
          <c:spPr>
            <a:ln w="28575" cap="rnd">
              <a:solidFill>
                <a:schemeClr val="accent6"/>
              </a:solidFill>
              <a:round/>
            </a:ln>
            <a:effectLst/>
          </c:spPr>
          <c:marker>
            <c:symbol val="none"/>
          </c:marker>
          <c:dLbls>
            <c:dLbl>
              <c:idx val="9"/>
              <c:layout>
                <c:manualLayout>
                  <c:x val="1.8122424828007407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7-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'1.3a_S'!$C$13:$M$13</c15:sqref>
                  </c15:fullRef>
                </c:ext>
              </c:extLst>
              <c:f>'1.3a_S'!$C$13:$L$13</c:f>
              <c:numCache>
                <c:formatCode>General</c:formatCode>
                <c:ptCount val="10"/>
                <c:pt idx="0">
                  <c:v>0.38</c:v>
                </c:pt>
                <c:pt idx="1">
                  <c:v>0.43</c:v>
                </c:pt>
                <c:pt idx="2">
                  <c:v>0.44</c:v>
                </c:pt>
                <c:pt idx="3">
                  <c:v>0.45</c:v>
                </c:pt>
                <c:pt idx="4">
                  <c:v>0.46</c:v>
                </c:pt>
                <c:pt idx="5">
                  <c:v>0.43</c:v>
                </c:pt>
                <c:pt idx="6">
                  <c:v>0.39</c:v>
                </c:pt>
                <c:pt idx="7">
                  <c:v>0.34</c:v>
                </c:pt>
                <c:pt idx="8">
                  <c:v>0.35</c:v>
                </c:pt>
                <c:pt idx="9">
                  <c:v>0.38</c:v>
                </c:pt>
              </c:numCache>
            </c:numRef>
          </c:val>
          <c:smooth val="0"/>
          <c:extLst>
            <c:ext xmlns:c16="http://schemas.microsoft.com/office/drawing/2014/chart" uri="{C3380CC4-5D6E-409C-BE32-E72D297353CC}">
              <c16:uniqueId val="{00000005-C711-4422-8A2E-F4CBA334B6DA}"/>
            </c:ext>
          </c:extLst>
        </c:ser>
        <c:ser>
          <c:idx val="6"/>
          <c:order val="6"/>
          <c:tx>
            <c:strRef>
              <c:f>'1.3a_S'!$B$14</c:f>
              <c:strCache>
                <c:ptCount val="1"/>
                <c:pt idx="0">
                  <c:v>Prantsusmaa</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'1.3a_S'!$C$14:$M$14</c15:sqref>
                  </c15:fullRef>
                </c:ext>
              </c:extLst>
              <c:f>'1.3a_S'!$C$14:$L$14</c:f>
              <c:numCache>
                <c:formatCode>General</c:formatCode>
                <c:ptCount val="10"/>
                <c:pt idx="0">
                  <c:v>0.57999999999999996</c:v>
                </c:pt>
                <c:pt idx="1">
                  <c:v>0.55000000000000004</c:v>
                </c:pt>
                <c:pt idx="2">
                  <c:v>0.53</c:v>
                </c:pt>
                <c:pt idx="3">
                  <c:v>0.54</c:v>
                </c:pt>
                <c:pt idx="4">
                  <c:v>0.54</c:v>
                </c:pt>
                <c:pt idx="5">
                  <c:v>0.54</c:v>
                </c:pt>
                <c:pt idx="6">
                  <c:v>0.54</c:v>
                </c:pt>
                <c:pt idx="7">
                  <c:v>0.5</c:v>
                </c:pt>
                <c:pt idx="8">
                  <c:v>0.5</c:v>
                </c:pt>
                <c:pt idx="9">
                  <c:v>0.5</c:v>
                </c:pt>
              </c:numCache>
            </c:numRef>
          </c:val>
          <c:smooth val="0"/>
          <c:extLst>
            <c:ext xmlns:c16="http://schemas.microsoft.com/office/drawing/2014/chart" uri="{C3380CC4-5D6E-409C-BE32-E72D297353CC}">
              <c16:uniqueId val="{00000006-C711-4422-8A2E-F4CBA334B6DA}"/>
            </c:ext>
          </c:extLst>
        </c:ser>
        <c:ser>
          <c:idx val="8"/>
          <c:order val="8"/>
          <c:tx>
            <c:strRef>
              <c:f>'1.3a_S'!$B$16</c:f>
              <c:strCache>
                <c:ptCount val="1"/>
                <c:pt idx="0">
                  <c:v>Ungari</c:v>
                </c:pt>
              </c:strCache>
            </c:strRef>
          </c:tx>
          <c:spPr>
            <a:ln w="28575" cap="rnd">
              <a:solidFill>
                <a:schemeClr val="accent3">
                  <a:lumMod val="60000"/>
                </a:schemeClr>
              </a:solidFill>
              <a:round/>
            </a:ln>
            <a:effectLst/>
          </c:spPr>
          <c:marker>
            <c:symbol val="none"/>
          </c:marker>
          <c:dLbls>
            <c:dLbl>
              <c:idx val="9"/>
              <c:layout>
                <c:manualLayout>
                  <c:x val="6.0408082760024691E-3"/>
                  <c:y val="3.041824690302067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'1.3a_S'!$C$16:$M$16</c15:sqref>
                  </c15:fullRef>
                </c:ext>
              </c:extLst>
              <c:f>'1.3a_S'!$C$16:$L$16</c:f>
              <c:numCache>
                <c:formatCode>General</c:formatCode>
                <c:ptCount val="10"/>
                <c:pt idx="0">
                  <c:v>0.25</c:v>
                </c:pt>
                <c:pt idx="1">
                  <c:v>0.25</c:v>
                </c:pt>
                <c:pt idx="2">
                  <c:v>0.25</c:v>
                </c:pt>
                <c:pt idx="3">
                  <c:v>0.25</c:v>
                </c:pt>
                <c:pt idx="4">
                  <c:v>0.27</c:v>
                </c:pt>
                <c:pt idx="5">
                  <c:v>0.25</c:v>
                </c:pt>
                <c:pt idx="6">
                  <c:v>0.25</c:v>
                </c:pt>
                <c:pt idx="7">
                  <c:v>0.22</c:v>
                </c:pt>
                <c:pt idx="8">
                  <c:v>0.25</c:v>
                </c:pt>
                <c:pt idx="9">
                  <c:v>0.28000000000000003</c:v>
                </c:pt>
              </c:numCache>
            </c:numRef>
          </c:val>
          <c:smooth val="0"/>
          <c:extLst>
            <c:ext xmlns:c16="http://schemas.microsoft.com/office/drawing/2014/chart" uri="{C3380CC4-5D6E-409C-BE32-E72D297353CC}">
              <c16:uniqueId val="{00000008-C711-4422-8A2E-F4CBA334B6DA}"/>
            </c:ext>
          </c:extLst>
        </c:ser>
        <c:ser>
          <c:idx val="11"/>
          <c:order val="11"/>
          <c:tx>
            <c:strRef>
              <c:f>'1.3a_S'!$B$19</c:f>
              <c:strCache>
                <c:ptCount val="1"/>
                <c:pt idx="0">
                  <c:v>Iisrael</c:v>
                </c:pt>
              </c:strCache>
            </c:strRef>
          </c:tx>
          <c:spPr>
            <a:ln w="28575" cap="rnd">
              <a:solidFill>
                <a:schemeClr val="accent6">
                  <a:lumMod val="60000"/>
                </a:schemeClr>
              </a:solidFill>
              <a:round/>
            </a:ln>
            <a:effectLst/>
          </c:spPr>
          <c:marker>
            <c:symbol val="none"/>
          </c:marker>
          <c:dLbls>
            <c:dLbl>
              <c:idx val="9"/>
              <c:layout>
                <c:manualLayout>
                  <c:x val="-2.0136027586674897E-3"/>
                  <c:y val="-2.365863648012714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F-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'1.3a_S'!$C$19:$M$19</c15:sqref>
                  </c15:fullRef>
                </c:ext>
              </c:extLst>
              <c:f>'1.3a_S'!$C$19:$L$19</c:f>
              <c:numCache>
                <c:formatCode>General</c:formatCode>
                <c:ptCount val="10"/>
                <c:pt idx="0">
                  <c:v>0.52</c:v>
                </c:pt>
                <c:pt idx="1">
                  <c:v>0.51</c:v>
                </c:pt>
                <c:pt idx="2">
                  <c:v>0.5</c:v>
                </c:pt>
                <c:pt idx="3">
                  <c:v>0.51</c:v>
                </c:pt>
                <c:pt idx="4">
                  <c:v>0.52</c:v>
                </c:pt>
                <c:pt idx="5">
                  <c:v>0.52</c:v>
                </c:pt>
                <c:pt idx="6">
                  <c:v>0.52</c:v>
                </c:pt>
                <c:pt idx="7">
                  <c:v>0.52</c:v>
                </c:pt>
                <c:pt idx="8">
                  <c:v>0.5</c:v>
                </c:pt>
                <c:pt idx="9">
                  <c:v>0.5</c:v>
                </c:pt>
              </c:numCache>
            </c:numRef>
          </c:val>
          <c:smooth val="0"/>
          <c:extLst>
            <c:ext xmlns:c16="http://schemas.microsoft.com/office/drawing/2014/chart" uri="{C3380CC4-5D6E-409C-BE32-E72D297353CC}">
              <c16:uniqueId val="{0000000B-C711-4422-8A2E-F4CBA334B6DA}"/>
            </c:ext>
          </c:extLst>
        </c:ser>
        <c:ser>
          <c:idx val="13"/>
          <c:order val="13"/>
          <c:tx>
            <c:strRef>
              <c:f>'1.3a_S'!$B$21</c:f>
              <c:strCache>
                <c:ptCount val="1"/>
                <c:pt idx="0">
                  <c:v>Jaapan</c:v>
                </c:pt>
              </c:strCache>
            </c:strRef>
          </c:tx>
          <c:spPr>
            <a:ln w="28575" cap="rnd">
              <a:solidFill>
                <a:schemeClr val="bg2"/>
              </a:solidFill>
              <a:round/>
            </a:ln>
            <a:effectLst/>
          </c:spPr>
          <c:marker>
            <c:symbol val="none"/>
          </c:marker>
          <c:dLbls>
            <c:dLbl>
              <c:idx val="9"/>
              <c:layout>
                <c:manualLayout>
                  <c:x val="2.0136027586674897E-3"/>
                  <c:y val="-3.37980521144673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'1.3a_S'!$C$21:$M$21</c15:sqref>
                  </c15:fullRef>
                </c:ext>
              </c:extLst>
              <c:f>'1.3a_S'!$C$21:$L$21</c:f>
              <c:numCache>
                <c:formatCode>General</c:formatCode>
                <c:ptCount val="10"/>
                <c:pt idx="0">
                  <c:v>0.4</c:v>
                </c:pt>
                <c:pt idx="1">
                  <c:v>0.38</c:v>
                </c:pt>
                <c:pt idx="2">
                  <c:v>0.4</c:v>
                </c:pt>
                <c:pt idx="3">
                  <c:v>0.4</c:v>
                </c:pt>
                <c:pt idx="4">
                  <c:v>0.42</c:v>
                </c:pt>
                <c:pt idx="5">
                  <c:v>0.42</c:v>
                </c:pt>
                <c:pt idx="6">
                  <c:v>0.39</c:v>
                </c:pt>
                <c:pt idx="7">
                  <c:v>0.4</c:v>
                </c:pt>
                <c:pt idx="8">
                  <c:v>0.42</c:v>
                </c:pt>
                <c:pt idx="9">
                  <c:v>0.41</c:v>
                </c:pt>
              </c:numCache>
            </c:numRef>
          </c:val>
          <c:smooth val="0"/>
          <c:extLst>
            <c:ext xmlns:c16="http://schemas.microsoft.com/office/drawing/2014/chart" uri="{C3380CC4-5D6E-409C-BE32-E72D297353CC}">
              <c16:uniqueId val="{0000000D-C711-4422-8A2E-F4CBA334B6DA}"/>
            </c:ext>
          </c:extLst>
        </c:ser>
        <c:ser>
          <c:idx val="15"/>
          <c:order val="15"/>
          <c:tx>
            <c:strRef>
              <c:f>'1.3a_S'!$B$23</c:f>
              <c:strCache>
                <c:ptCount val="1"/>
                <c:pt idx="0">
                  <c:v>Leedu</c:v>
                </c:pt>
              </c:strCache>
            </c:strRef>
          </c:tx>
          <c:spPr>
            <a:ln w="28575" cap="rnd">
              <a:solidFill>
                <a:schemeClr val="accent4">
                  <a:lumMod val="80000"/>
                  <a:lumOff val="20000"/>
                </a:schemeClr>
              </a:solidFill>
              <a:round/>
            </a:ln>
            <a:effectLst/>
          </c:spPr>
          <c:marker>
            <c:symbol val="none"/>
          </c:marker>
          <c:dLbls>
            <c:dLbl>
              <c:idx val="9"/>
              <c:layout>
                <c:manualLayout>
                  <c:x val="-2.0136027586674897E-3"/>
                  <c:y val="2.365863648012714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'1.3a_S'!$C$23:$M$23</c15:sqref>
                  </c15:fullRef>
                </c:ext>
              </c:extLst>
              <c:f>'1.3a_S'!$C$23:$L$23</c:f>
              <c:numCache>
                <c:formatCode>General</c:formatCode>
                <c:ptCount val="10"/>
                <c:pt idx="0">
                  <c:v>0.28999999999999998</c:v>
                </c:pt>
                <c:pt idx="1">
                  <c:v>0.26</c:v>
                </c:pt>
                <c:pt idx="2">
                  <c:v>0.34</c:v>
                </c:pt>
                <c:pt idx="3">
                  <c:v>0.28000000000000003</c:v>
                </c:pt>
                <c:pt idx="4">
                  <c:v>0.28999999999999998</c:v>
                </c:pt>
                <c:pt idx="5">
                  <c:v>0.28000000000000003</c:v>
                </c:pt>
                <c:pt idx="6">
                  <c:v>0.32</c:v>
                </c:pt>
                <c:pt idx="7">
                  <c:v>0.22</c:v>
                </c:pt>
                <c:pt idx="8">
                  <c:v>0.24</c:v>
                </c:pt>
                <c:pt idx="9">
                  <c:v>0.2</c:v>
                </c:pt>
              </c:numCache>
            </c:numRef>
          </c:val>
          <c:smooth val="0"/>
          <c:extLst>
            <c:ext xmlns:c16="http://schemas.microsoft.com/office/drawing/2014/chart" uri="{C3380CC4-5D6E-409C-BE32-E72D297353CC}">
              <c16:uniqueId val="{0000000F-C711-4422-8A2E-F4CBA334B6DA}"/>
            </c:ext>
          </c:extLst>
        </c:ser>
        <c:ser>
          <c:idx val="16"/>
          <c:order val="16"/>
          <c:tx>
            <c:strRef>
              <c:f>'1.3a_S'!$B$24</c:f>
              <c:strCache>
                <c:ptCount val="1"/>
                <c:pt idx="0">
                  <c:v>Läti</c:v>
                </c:pt>
              </c:strCache>
            </c:strRef>
          </c:tx>
          <c:spPr>
            <a:ln w="28575" cap="rnd">
              <a:solidFill>
                <a:schemeClr val="bg1">
                  <a:lumMod val="50000"/>
                </a:schemeClr>
              </a:solidFill>
              <a:round/>
            </a:ln>
            <a:effectLst/>
          </c:spPr>
          <c:marker>
            <c:symbol val="none"/>
          </c:marker>
          <c:dLbls>
            <c:dLbl>
              <c:idx val="9"/>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'1.3a_S'!$C$24:$M$24</c15:sqref>
                  </c15:fullRef>
                </c:ext>
              </c:extLst>
              <c:f>'1.3a_S'!$C$24:$L$24</c:f>
              <c:numCache>
                <c:formatCode>General</c:formatCode>
                <c:ptCount val="10"/>
                <c:pt idx="0">
                  <c:v>0.13</c:v>
                </c:pt>
                <c:pt idx="1">
                  <c:v>0.19</c:v>
                </c:pt>
                <c:pt idx="2">
                  <c:v>0.2</c:v>
                </c:pt>
                <c:pt idx="3">
                  <c:v>0.21</c:v>
                </c:pt>
                <c:pt idx="4">
                  <c:v>0.15</c:v>
                </c:pt>
                <c:pt idx="5">
                  <c:v>0.2</c:v>
                </c:pt>
                <c:pt idx="6">
                  <c:v>0.21</c:v>
                </c:pt>
                <c:pt idx="7">
                  <c:v>0.13</c:v>
                </c:pt>
                <c:pt idx="8">
                  <c:v>0.16</c:v>
                </c:pt>
                <c:pt idx="9">
                  <c:v>0.23</c:v>
                </c:pt>
              </c:numCache>
            </c:numRef>
          </c:val>
          <c:smooth val="0"/>
          <c:extLst>
            <c:ext xmlns:c16="http://schemas.microsoft.com/office/drawing/2014/chart" uri="{C3380CC4-5D6E-409C-BE32-E72D297353CC}">
              <c16:uniqueId val="{00000010-C711-4422-8A2E-F4CBA334B6DA}"/>
            </c:ext>
          </c:extLst>
        </c:ser>
        <c:ser>
          <c:idx val="22"/>
          <c:order val="22"/>
          <c:tx>
            <c:strRef>
              <c:f>'1.3a_S'!$B$30</c:f>
              <c:strCache>
                <c:ptCount val="1"/>
                <c:pt idx="0">
                  <c:v>Poola</c:v>
                </c:pt>
              </c:strCache>
            </c:strRef>
          </c:tx>
          <c:spPr>
            <a:ln w="28575" cap="rnd">
              <a:solidFill>
                <a:schemeClr val="accent1">
                  <a:lumMod val="50000"/>
                </a:schemeClr>
              </a:solidFill>
              <a:round/>
            </a:ln>
            <a:effectLst/>
          </c:spPr>
          <c:marker>
            <c:symbol val="none"/>
          </c:marker>
          <c:dLbls>
            <c:dLbl>
              <c:idx val="9"/>
              <c:layout>
                <c:manualLayout>
                  <c:x val="1.6108822069339918E-2"/>
                  <c:y val="-2.027883126868047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8-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'1.3a_S'!$C$30:$M$30</c15:sqref>
                  </c15:fullRef>
                </c:ext>
              </c:extLst>
              <c:f>'1.3a_S'!$C$30:$L$30</c:f>
              <c:numCache>
                <c:formatCode>General</c:formatCode>
                <c:ptCount val="10"/>
                <c:pt idx="0">
                  <c:v>0.2</c:v>
                </c:pt>
                <c:pt idx="1">
                  <c:v>0.21</c:v>
                </c:pt>
                <c:pt idx="2">
                  <c:v>0.2</c:v>
                </c:pt>
                <c:pt idx="3">
                  <c:v>0.23</c:v>
                </c:pt>
                <c:pt idx="4">
                  <c:v>0.31</c:v>
                </c:pt>
                <c:pt idx="5">
                  <c:v>0.32</c:v>
                </c:pt>
                <c:pt idx="6">
                  <c:v>0.32</c:v>
                </c:pt>
                <c:pt idx="7">
                  <c:v>0.28999999999999998</c:v>
                </c:pt>
                <c:pt idx="8">
                  <c:v>0.3</c:v>
                </c:pt>
                <c:pt idx="9">
                  <c:v>0.39</c:v>
                </c:pt>
              </c:numCache>
            </c:numRef>
          </c:val>
          <c:smooth val="0"/>
          <c:extLst>
            <c:ext xmlns:c16="http://schemas.microsoft.com/office/drawing/2014/chart" uri="{C3380CC4-5D6E-409C-BE32-E72D297353CC}">
              <c16:uniqueId val="{00000016-C711-4422-8A2E-F4CBA334B6DA}"/>
            </c:ext>
          </c:extLst>
        </c:ser>
        <c:ser>
          <c:idx val="24"/>
          <c:order val="24"/>
          <c:tx>
            <c:strRef>
              <c:f>'1.3a_S'!$B$32</c:f>
              <c:strCache>
                <c:ptCount val="1"/>
                <c:pt idx="0">
                  <c:v>Slovakkia</c:v>
                </c:pt>
              </c:strCache>
            </c:strRef>
          </c:tx>
          <c:spPr>
            <a:ln w="28575" cap="rnd">
              <a:solidFill>
                <a:schemeClr val="accent1">
                  <a:lumMod val="60000"/>
                  <a:lumOff val="40000"/>
                </a:schemeClr>
              </a:solidFill>
              <a:round/>
            </a:ln>
            <a:effectLst/>
          </c:spPr>
          <c:marker>
            <c:symbol val="none"/>
          </c:marker>
          <c:dLbls>
            <c:dLbl>
              <c:idx val="9"/>
              <c:layout>
                <c:manualLayout>
                  <c:x val="6.0408082760024691E-3"/>
                  <c:y val="2.027883126868040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'1.3a_S'!$C$32:$M$32</c15:sqref>
                  </c15:fullRef>
                </c:ext>
              </c:extLst>
              <c:f>'1.3a_S'!$C$32:$L$32</c:f>
              <c:numCache>
                <c:formatCode>General</c:formatCode>
                <c:ptCount val="10"/>
                <c:pt idx="0">
                  <c:v>0.22</c:v>
                </c:pt>
                <c:pt idx="1">
                  <c:v>0.28000000000000003</c:v>
                </c:pt>
                <c:pt idx="2">
                  <c:v>0.32</c:v>
                </c:pt>
                <c:pt idx="3">
                  <c:v>0.38</c:v>
                </c:pt>
                <c:pt idx="4">
                  <c:v>0.36</c:v>
                </c:pt>
                <c:pt idx="5">
                  <c:v>0.4</c:v>
                </c:pt>
                <c:pt idx="6">
                  <c:v>0.5</c:v>
                </c:pt>
                <c:pt idx="7">
                  <c:v>0.32</c:v>
                </c:pt>
                <c:pt idx="8">
                  <c:v>0.33</c:v>
                </c:pt>
                <c:pt idx="9">
                  <c:v>0.34</c:v>
                </c:pt>
              </c:numCache>
            </c:numRef>
          </c:val>
          <c:smooth val="0"/>
          <c:extLst>
            <c:ext xmlns:c16="http://schemas.microsoft.com/office/drawing/2014/chart" uri="{C3380CC4-5D6E-409C-BE32-E72D297353CC}">
              <c16:uniqueId val="{00000018-C711-4422-8A2E-F4CBA334B6DA}"/>
            </c:ext>
          </c:extLst>
        </c:ser>
        <c:ser>
          <c:idx val="25"/>
          <c:order val="25"/>
          <c:tx>
            <c:strRef>
              <c:f>'1.3a_S'!$B$33</c:f>
              <c:strCache>
                <c:ptCount val="1"/>
                <c:pt idx="0">
                  <c:v>Sloveenia</c:v>
                </c:pt>
              </c:strCache>
            </c:strRef>
          </c:tx>
          <c:spPr>
            <a:ln w="28575" cap="rnd">
              <a:solidFill>
                <a:schemeClr val="bg2">
                  <a:lumMod val="50000"/>
                </a:schemeClr>
              </a:solidFill>
              <a:round/>
            </a:ln>
            <a:effectLst/>
          </c:spPr>
          <c:marker>
            <c:symbol val="none"/>
          </c:marker>
          <c:dLbls>
            <c:dLbl>
              <c:idx val="9"/>
              <c:layout>
                <c:manualLayout>
                  <c:x val="6.0408082760024691E-3"/>
                  <c:y val="1.689902605723367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6-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'1.3a_S'!$C$33:$M$33</c15:sqref>
                  </c15:fullRef>
                </c:ext>
              </c:extLst>
              <c:f>'1.3a_S'!$C$33:$L$33</c:f>
              <c:numCache>
                <c:formatCode>General</c:formatCode>
                <c:ptCount val="10"/>
                <c:pt idx="0">
                  <c:v>0.25</c:v>
                </c:pt>
                <c:pt idx="1">
                  <c:v>0.27</c:v>
                </c:pt>
                <c:pt idx="2">
                  <c:v>0.32</c:v>
                </c:pt>
                <c:pt idx="3">
                  <c:v>0.34</c:v>
                </c:pt>
                <c:pt idx="4">
                  <c:v>0.35</c:v>
                </c:pt>
                <c:pt idx="5">
                  <c:v>0.43</c:v>
                </c:pt>
                <c:pt idx="6">
                  <c:v>0.39</c:v>
                </c:pt>
                <c:pt idx="7">
                  <c:v>0.35</c:v>
                </c:pt>
                <c:pt idx="8">
                  <c:v>0.33</c:v>
                </c:pt>
                <c:pt idx="9">
                  <c:v>0.37</c:v>
                </c:pt>
              </c:numCache>
            </c:numRef>
          </c:val>
          <c:smooth val="0"/>
          <c:extLst>
            <c:ext xmlns:c16="http://schemas.microsoft.com/office/drawing/2014/chart" uri="{C3380CC4-5D6E-409C-BE32-E72D297353CC}">
              <c16:uniqueId val="{00000019-C711-4422-8A2E-F4CBA334B6DA}"/>
            </c:ext>
          </c:extLst>
        </c:ser>
        <c:ser>
          <c:idx val="28"/>
          <c:order val="28"/>
          <c:tx>
            <c:strRef>
              <c:f>'1.3a_S'!$B$36</c:f>
              <c:strCache>
                <c:ptCount val="1"/>
                <c:pt idx="0">
                  <c:v>Suurbritannia</c:v>
                </c:pt>
              </c:strCache>
            </c:strRef>
          </c:tx>
          <c:spPr>
            <a:ln w="28575" cap="rnd">
              <a:solidFill>
                <a:schemeClr val="tx2">
                  <a:lumMod val="40000"/>
                  <a:lumOff val="60000"/>
                </a:schemeClr>
              </a:solidFill>
              <a:round/>
            </a:ln>
            <a:effectLst/>
          </c:spPr>
          <c:marker>
            <c:symbol val="none"/>
          </c:marker>
          <c:dLbls>
            <c:dLbl>
              <c:idx val="9"/>
              <c:layout>
                <c:manualLayout>
                  <c:x val="0"/>
                  <c:y val="3.717785732591408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B-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'1.3a_S'!$C$36:$M$36</c15:sqref>
                  </c15:fullRef>
                </c:ext>
              </c:extLst>
              <c:f>'1.3a_S'!$C$36:$L$36</c:f>
              <c:numCache>
                <c:formatCode>General</c:formatCode>
                <c:ptCount val="10"/>
                <c:pt idx="0">
                  <c:v>0.28000000000000003</c:v>
                </c:pt>
                <c:pt idx="1">
                  <c:v>0.28999999999999998</c:v>
                </c:pt>
                <c:pt idx="2">
                  <c:v>0.27</c:v>
                </c:pt>
                <c:pt idx="3">
                  <c:v>0.26</c:v>
                </c:pt>
                <c:pt idx="4">
                  <c:v>0.27</c:v>
                </c:pt>
                <c:pt idx="5">
                  <c:v>0.28000000000000003</c:v>
                </c:pt>
                <c:pt idx="6">
                  <c:v>0.27</c:v>
                </c:pt>
                <c:pt idx="7">
                  <c:v>0.3</c:v>
                </c:pt>
                <c:pt idx="8">
                  <c:v>0.28999999999999998</c:v>
                </c:pt>
                <c:pt idx="9">
                  <c:v>0.32</c:v>
                </c:pt>
              </c:numCache>
            </c:numRef>
          </c:val>
          <c:smooth val="0"/>
          <c:extLst>
            <c:ext xmlns:c16="http://schemas.microsoft.com/office/drawing/2014/chart" uri="{C3380CC4-5D6E-409C-BE32-E72D297353CC}">
              <c16:uniqueId val="{0000001C-C711-4422-8A2E-F4CBA334B6DA}"/>
            </c:ext>
          </c:extLst>
        </c:ser>
        <c:ser>
          <c:idx val="29"/>
          <c:order val="29"/>
          <c:tx>
            <c:strRef>
              <c:f>'1.3a_S'!$B$37</c:f>
              <c:strCache>
                <c:ptCount val="1"/>
                <c:pt idx="0">
                  <c:v>USA</c:v>
                </c:pt>
              </c:strCache>
            </c:strRef>
          </c:tx>
          <c:spPr>
            <a:ln w="28575" cap="rnd">
              <a:solidFill>
                <a:schemeClr val="accent6">
                  <a:lumMod val="60000"/>
                  <a:lumOff val="40000"/>
                </a:schemeClr>
              </a:solidFill>
              <a:round/>
            </a:ln>
            <a:effectLst/>
          </c:spPr>
          <c:marker>
            <c:symbol val="none"/>
          </c:marker>
          <c:dLbls>
            <c:dLbl>
              <c:idx val="9"/>
              <c:layout>
                <c:manualLayout>
                  <c:x val="2.021044322934238E-2"/>
                  <c:y val="1.013941563434020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5-C711-4422-8A2E-F4CBA334B6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'1.3a_S'!$C$7:$M$7</c15:sqref>
                  </c15:fullRef>
                </c:ext>
              </c:extLst>
              <c:f>'1.3a_S'!$C$7:$L$7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'1.3a_S'!$C$37:$M$37</c15:sqref>
                  </c15:fullRef>
                </c:ext>
              </c:extLst>
              <c:f>'1.3a_S'!$C$37:$L$37</c:f>
              <c:numCache>
                <c:formatCode>General</c:formatCode>
                <c:ptCount val="10"/>
                <c:pt idx="0">
                  <c:v>0.51</c:v>
                </c:pt>
                <c:pt idx="1">
                  <c:v>0.5</c:v>
                </c:pt>
                <c:pt idx="2">
                  <c:v>0.48</c:v>
                </c:pt>
                <c:pt idx="3">
                  <c:v>0.45</c:v>
                </c:pt>
                <c:pt idx="4">
                  <c:v>0.47</c:v>
                </c:pt>
                <c:pt idx="5">
                  <c:v>0.47</c:v>
                </c:pt>
                <c:pt idx="6">
                  <c:v>0.46</c:v>
                </c:pt>
                <c:pt idx="7">
                  <c:v>0.48</c:v>
                </c:pt>
                <c:pt idx="8">
                  <c:v>0.48</c:v>
                </c:pt>
                <c:pt idx="9">
                  <c:v>0.49</c:v>
                </c:pt>
              </c:numCache>
            </c:numRef>
          </c:val>
          <c:smooth val="0"/>
          <c:extLst>
            <c:ext xmlns:c16="http://schemas.microsoft.com/office/drawing/2014/chart" uri="{C3380CC4-5D6E-409C-BE32-E72D297353CC}">
              <c16:uniqueId val="{0000001D-C711-4422-8A2E-F4CBA334B6D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1590028176"/>
        <c:axId val="1606089312"/>
        <c:extLst>
          <c:ext xmlns:c15="http://schemas.microsoft.com/office/drawing/2012/chart" uri="{02D57815-91ED-43cb-92C2-25804820EDAC}">
            <c15:filteredLineSeries>
              <c15:ser>
                <c:idx val="0"/>
                <c:order val="0"/>
                <c:tx>
                  <c:strRef>
                    <c:extLst>
                      <c:ext uri="{02D57815-91ED-43cb-92C2-25804820EDAC}">
                        <c15:formulaRef>
                          <c15:sqref>'1.3a_S'!$B$8</c15:sqref>
                        </c15:formulaRef>
                      </c:ext>
                    </c:extLst>
                    <c:strCache>
                      <c:ptCount val="1"/>
                      <c:pt idx="0">
                        <c:v>Austria</c:v>
                      </c:pt>
                    </c:strCache>
                  </c:strRef>
                </c:tx>
                <c:spPr>
                  <a:ln w="28575" cap="rnd">
                    <a:solidFill>
                      <a:schemeClr val="accent1"/>
                    </a:solidFill>
                    <a:round/>
                  </a:ln>
                  <a:effectLst/>
                </c:spPr>
                <c:marker>
                  <c:symbol val="none"/>
                </c:marker>
                <c:cat>
                  <c:numRef>
                    <c:extLst>
                      <c:ex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uri="{02D57815-91ED-43cb-92C2-25804820EDAC}">
                        <c15:fullRef>
                          <c15:sqref>'1.3a_S'!$C$8:$M$8</c15:sqref>
                        </c15:fullRef>
                        <c15:formulaRef>
                          <c15:sqref>'1.3a_S'!$C$8:$L$8</c15:sqref>
                        </c15:formulaRef>
                      </c:ext>
                    </c:extLst>
                    <c:numCache>
                      <c:formatCode>General</c:formatCode>
                      <c:ptCount val="10"/>
                      <c:pt idx="0">
                        <c:v>0.48</c:v>
                      </c:pt>
                      <c:pt idx="1">
                        <c:v>0</c:v>
                      </c:pt>
                      <c:pt idx="2">
                        <c:v>0.51</c:v>
                      </c:pt>
                      <c:pt idx="3">
                        <c:v>0</c:v>
                      </c:pt>
                      <c:pt idx="4">
                        <c:v>0.56000000000000005</c:v>
                      </c:pt>
                      <c:pt idx="5">
                        <c:v>0</c:v>
                      </c:pt>
                      <c:pt idx="6">
                        <c:v>0.54</c:v>
                      </c:pt>
                      <c:pt idx="7">
                        <c:v>0</c:v>
                      </c:pt>
                      <c:pt idx="8">
                        <c:v>0.54</c:v>
                      </c:pt>
                      <c:pt idx="9">
                        <c:v>0</c:v>
                      </c:pt>
                    </c:numCache>
                  </c:numRef>
                </c:val>
                <c:smooth val="0"/>
                <c:extLst>
                  <c:ext xmlns:c16="http://schemas.microsoft.com/office/drawing/2014/chart" uri="{C3380CC4-5D6E-409C-BE32-E72D297353CC}">
                    <c16:uniqueId val="{00000000-C711-4422-8A2E-F4CBA334B6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'1.3a_S'!$B$9</c15:sqref>
                        </c15:formulaRef>
                      </c:ext>
                    </c:extLst>
                    <c:strCache>
                      <c:ptCount val="1"/>
                      <c:pt idx="0">
                        <c:v>Belgia</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'1.3a_S'!$C$9:$M$9</c15:sqref>
                        </c15:fullRef>
                        <c15:formulaRef>
                          <c15:sqref>'1.3a_S'!$C$9:$L$9</c15:sqref>
                        </c15:formulaRef>
                      </c:ext>
                    </c:extLst>
                    <c:numCache>
                      <c:formatCode>General</c:formatCode>
                      <c:ptCount val="10"/>
                      <c:pt idx="0">
                        <c:v>0</c:v>
                      </c:pt>
                      <c:pt idx="1">
                        <c:v>0</c:v>
                      </c:pt>
                      <c:pt idx="2">
                        <c:v>0</c:v>
                      </c:pt>
                      <c:pt idx="3">
                        <c:v>0</c:v>
                      </c:pt>
                      <c:pt idx="4">
                        <c:v>0.46</c:v>
                      </c:pt>
                      <c:pt idx="5">
                        <c:v>0</c:v>
                      </c:pt>
                      <c:pt idx="6">
                        <c:v>0.38</c:v>
                      </c:pt>
                      <c:pt idx="7">
                        <c:v>0</c:v>
                      </c:pt>
                      <c:pt idx="8">
                        <c:v>0.28999999999999998</c:v>
                      </c:pt>
                      <c:pt idx="9">
                        <c:v>0</c:v>
                      </c:pt>
                    </c:numCache>
                  </c:numRef>
                </c:val>
                <c:smooth val="0"/>
                <c:extLst xmlns:c15="http://schemas.microsoft.com/office/drawing/2012/chart">
                  <c:ext xmlns:c16="http://schemas.microsoft.com/office/drawing/2014/chart" uri="{C3380CC4-5D6E-409C-BE32-E72D297353CC}">
                    <c16:uniqueId val="{00000001-C711-4422-8A2E-F4CBA334B6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'1.3a_S'!$B$10</c15:sqref>
                        </c15:formulaRef>
                      </c:ext>
                    </c:extLst>
                    <c:strCache>
                      <c:ptCount val="1"/>
                      <c:pt idx="0">
                        <c:v>Tšiili</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'1.3a_S'!$C$10:$M$10</c15:sqref>
                        </c15:fullRef>
                        <c15:formulaRef>
                          <c15:sqref>'1.3a_S'!$C$10:$L$10</c15:sqref>
                        </c15:formulaRef>
                      </c:ext>
                    </c:extLst>
                    <c:numCache>
                      <c:formatCode>General</c:formatCode>
                      <c:ptCount val="10"/>
                      <c:pt idx="0">
                        <c:v>0.06</c:v>
                      </c:pt>
                      <c:pt idx="1">
                        <c:v>0.06</c:v>
                      </c:pt>
                      <c:pt idx="2">
                        <c:v>0.08</c:v>
                      </c:pt>
                      <c:pt idx="3">
                        <c:v>0.09</c:v>
                      </c:pt>
                      <c:pt idx="4">
                        <c:v>0.11</c:v>
                      </c:pt>
                      <c:pt idx="5">
                        <c:v>0.11</c:v>
                      </c:pt>
                      <c:pt idx="6">
                        <c:v>0.13</c:v>
                      </c:pt>
                      <c:pt idx="7">
                        <c:v>0.11</c:v>
                      </c:pt>
                      <c:pt idx="8">
                        <c:v>0.11</c:v>
                      </c:pt>
                      <c:pt idx="9">
                        <c:v>0.12</c:v>
                      </c:pt>
                    </c:numCache>
                  </c:numRef>
                </c:val>
                <c:smooth val="0"/>
                <c:extLst xmlns:c15="http://schemas.microsoft.com/office/drawing/2012/chart">
                  <c:ext xmlns:c16="http://schemas.microsoft.com/office/drawing/2014/chart" uri="{C3380CC4-5D6E-409C-BE32-E72D297353CC}">
                    <c16:uniqueId val="{00000002-C711-4422-8A2E-F4CBA334B6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'1.3a_S'!$B$11</c15:sqref>
                        </c15:formulaRef>
                      </c:ext>
                    </c:extLst>
                    <c:strCache>
                      <c:ptCount val="1"/>
                      <c:pt idx="0">
                        <c:v>Tšehhi</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'1.3a_S'!$C$11:$M$11</c15:sqref>
                        </c15:fullRef>
                        <c15:formulaRef>
                          <c15:sqref>'1.3a_S'!$C$11:$L$11</c15:sqref>
                        </c15:formulaRef>
                      </c:ext>
                    </c:extLst>
                    <c:numCache>
                      <c:formatCode>General</c:formatCode>
                      <c:ptCount val="10"/>
                      <c:pt idx="0">
                        <c:v>0.43</c:v>
                      </c:pt>
                      <c:pt idx="1">
                        <c:v>0.4</c:v>
                      </c:pt>
                      <c:pt idx="2">
                        <c:v>0.44</c:v>
                      </c:pt>
                      <c:pt idx="3">
                        <c:v>0.53</c:v>
                      </c:pt>
                      <c:pt idx="4">
                        <c:v>0.62</c:v>
                      </c:pt>
                      <c:pt idx="5">
                        <c:v>0.61</c:v>
                      </c:pt>
                      <c:pt idx="6">
                        <c:v>0.61</c:v>
                      </c:pt>
                      <c:pt idx="7">
                        <c:v>0.48</c:v>
                      </c:pt>
                      <c:pt idx="8">
                        <c:v>0.48</c:v>
                      </c:pt>
                      <c:pt idx="9">
                        <c:v>0.49</c:v>
                      </c:pt>
                    </c:numCache>
                  </c:numRef>
                </c:val>
                <c:smooth val="0"/>
                <c:extLst xmlns:c15="http://schemas.microsoft.com/office/drawing/2012/chart">
                  <c:ext xmlns:c16="http://schemas.microsoft.com/office/drawing/2014/chart" uri="{C3380CC4-5D6E-409C-BE32-E72D297353CC}">
                    <c16:uniqueId val="{00000003-C711-4422-8A2E-F4CBA334B6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'1.3a_S'!$B$12</c15:sqref>
                        </c15:formulaRef>
                      </c:ext>
                    </c:extLst>
                    <c:strCache>
                      <c:ptCount val="1"/>
                      <c:pt idx="0">
                        <c:v>Taani</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'1.3a_S'!$C$12:$M$12</c15:sqref>
                        </c15:fullRef>
                        <c15:formulaRef>
                          <c15:sqref>'1.3a_S'!$C$12:$L$12</c15:sqref>
                        </c15:formulaRef>
                      </c:ext>
                    </c:extLst>
                    <c:numCache>
                      <c:formatCode>General</c:formatCode>
                      <c:ptCount val="10"/>
                      <c:pt idx="0">
                        <c:v>0.49</c:v>
                      </c:pt>
                      <c:pt idx="1">
                        <c:v>0.55000000000000004</c:v>
                      </c:pt>
                      <c:pt idx="2">
                        <c:v>0.55000000000000004</c:v>
                      </c:pt>
                      <c:pt idx="3">
                        <c:v>0.55000000000000004</c:v>
                      </c:pt>
                      <c:pt idx="4">
                        <c:v>0.56999999999999995</c:v>
                      </c:pt>
                      <c:pt idx="5">
                        <c:v>0.59</c:v>
                      </c:pt>
                      <c:pt idx="6">
                        <c:v>0.57999999999999996</c:v>
                      </c:pt>
                      <c:pt idx="7">
                        <c:v>0</c:v>
                      </c:pt>
                      <c:pt idx="8">
                        <c:v>0.56000000000000005</c:v>
                      </c:pt>
                      <c:pt idx="9">
                        <c:v>0</c:v>
                      </c:pt>
                    </c:numCache>
                  </c:numRef>
                </c:val>
                <c:smooth val="0"/>
                <c:extLst xmlns:c15="http://schemas.microsoft.com/office/drawing/2012/chart">
                  <c:ext xmlns:c16="http://schemas.microsoft.com/office/drawing/2014/chart" uri="{C3380CC4-5D6E-409C-BE32-E72D297353CC}">
                    <c16:uniqueId val="{00000004-C711-4422-8A2E-F4CBA334B6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'1.3a_S'!$B$15</c15:sqref>
                        </c15:formulaRef>
                      </c:ext>
                    </c:extLst>
                    <c:strCache>
                      <c:ptCount val="1"/>
                      <c:pt idx="0">
                        <c:v>Kreeka</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'1.3a_S'!$C$15:$M$15</c15:sqref>
                        </c15:fullRef>
                        <c15:formulaRef>
                          <c15:sqref>'1.3a_S'!$C$15:$L$15</c15:sqref>
                        </c15:formulaRef>
                      </c:ext>
                    </c:extLst>
                    <c:numCache>
                      <c:formatCode>General</c:formatCode>
                      <c:ptCount val="10"/>
                      <c:pt idx="0">
                        <c:v>0</c:v>
                      </c:pt>
                      <c:pt idx="1">
                        <c:v>0</c:v>
                      </c:pt>
                      <c:pt idx="2">
                        <c:v>0.2</c:v>
                      </c:pt>
                      <c:pt idx="3">
                        <c:v>0</c:v>
                      </c:pt>
                      <c:pt idx="4">
                        <c:v>0.28000000000000003</c:v>
                      </c:pt>
                      <c:pt idx="5">
                        <c:v>0</c:v>
                      </c:pt>
                      <c:pt idx="6">
                        <c:v>0.35</c:v>
                      </c:pt>
                      <c:pt idx="7">
                        <c:v>0</c:v>
                      </c:pt>
                      <c:pt idx="8">
                        <c:v>0.36</c:v>
                      </c:pt>
                      <c:pt idx="9">
                        <c:v>0</c:v>
                      </c:pt>
                    </c:numCache>
                  </c:numRef>
                </c:val>
                <c:smooth val="0"/>
                <c:extLst xmlns:c15="http://schemas.microsoft.com/office/drawing/2012/chart">
                  <c:ext xmlns:c16="http://schemas.microsoft.com/office/drawing/2014/chart" uri="{C3380CC4-5D6E-409C-BE32-E72D297353CC}">
                    <c16:uniqueId val="{00000007-C711-4422-8A2E-F4CBA334B6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'1.3a_S'!$B$17</c15:sqref>
                        </c15:formulaRef>
                      </c:ext>
                    </c:extLst>
                    <c:strCache>
                      <c:ptCount val="1"/>
                      <c:pt idx="0">
                        <c:v>Island</c:v>
                      </c:pt>
                    </c:strCache>
                  </c:strRef>
                </c:tx>
                <c:spPr>
                  <a:ln w="28575" cap="rnd">
                    <a:solidFill>
                      <a:schemeClr val="accent4">
                        <a:lumMod val="6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'1.3a_S'!$C$17:$M$17</c15:sqref>
                        </c15:fullRef>
                        <c15:formulaRef>
                          <c15:sqref>'1.3a_S'!$C$17:$L$17</c15:sqref>
                        </c15:formulaRef>
                      </c:ext>
                    </c:extLst>
                    <c:numCache>
                      <c:formatCode>General</c:formatCode>
                      <c:ptCount val="10"/>
                      <c:pt idx="0">
                        <c:v>0.43</c:v>
                      </c:pt>
                      <c:pt idx="1">
                        <c:v>0</c:v>
                      </c:pt>
                      <c:pt idx="2">
                        <c:v>0.6</c:v>
                      </c:pt>
                      <c:pt idx="3">
                        <c:v>0</c:v>
                      </c:pt>
                      <c:pt idx="4">
                        <c:v>0.45</c:v>
                      </c:pt>
                      <c:pt idx="5">
                        <c:v>0.45</c:v>
                      </c:pt>
                      <c:pt idx="6">
                        <c:v>0.45</c:v>
                      </c:pt>
                      <c:pt idx="7">
                        <c:v>0.45</c:v>
                      </c:pt>
                      <c:pt idx="8">
                        <c:v>0.44</c:v>
                      </c:pt>
                      <c:pt idx="9">
                        <c:v>0.42</c:v>
                      </c:pt>
                    </c:numCache>
                  </c:numRef>
                </c:val>
                <c:smooth val="0"/>
                <c:extLst xmlns:c15="http://schemas.microsoft.com/office/drawing/2012/chart">
                  <c:ext xmlns:c16="http://schemas.microsoft.com/office/drawing/2014/chart" uri="{C3380CC4-5D6E-409C-BE32-E72D297353CC}">
                    <c16:uniqueId val="{00000009-C711-4422-8A2E-F4CBA334B6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'1.3a_S'!$B$18</c15:sqref>
                        </c15:formulaRef>
                      </c:ext>
                    </c:extLst>
                    <c:strCache>
                      <c:ptCount val="1"/>
                      <c:pt idx="0">
                        <c:v>Iirimaa</c:v>
                      </c:pt>
                    </c:strCache>
                  </c:strRef>
                </c:tx>
                <c:spPr>
                  <a:ln w="28575" cap="rnd">
                    <a:solidFill>
                      <a:schemeClr val="accent5">
                        <a:lumMod val="6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'1.3a_S'!$C$18:$M$18</c15:sqref>
                        </c15:fullRef>
                        <c15:formulaRef>
                          <c15:sqref>'1.3a_S'!$C$18:$L$18</c15:sqref>
                        </c15:formulaRef>
                      </c:ext>
                    </c:extLst>
                    <c:numCache>
                      <c:formatCode>General</c:formatCode>
                      <c:ptCount val="10"/>
                      <c:pt idx="0">
                        <c:v>0.33</c:v>
                      </c:pt>
                      <c:pt idx="1">
                        <c:v>0.31</c:v>
                      </c:pt>
                      <c:pt idx="2">
                        <c:v>0.27</c:v>
                      </c:pt>
                      <c:pt idx="3">
                        <c:v>0</c:v>
                      </c:pt>
                      <c:pt idx="4">
                        <c:v>0.3</c:v>
                      </c:pt>
                      <c:pt idx="5">
                        <c:v>0</c:v>
                      </c:pt>
                      <c:pt idx="6">
                        <c:v>0.22</c:v>
                      </c:pt>
                      <c:pt idx="7">
                        <c:v>0</c:v>
                      </c:pt>
                      <c:pt idx="8">
                        <c:v>0.2</c:v>
                      </c:pt>
                      <c:pt idx="9">
                        <c:v>0</c:v>
                      </c:pt>
                    </c:numCache>
                  </c:numRef>
                </c:val>
                <c:smooth val="0"/>
                <c:extLst xmlns:c15="http://schemas.microsoft.com/office/drawing/2012/chart">
                  <c:ext xmlns:c16="http://schemas.microsoft.com/office/drawing/2014/chart" uri="{C3380CC4-5D6E-409C-BE32-E72D297353CC}">
                    <c16:uniqueId val="{0000000A-C711-4422-8A2E-F4CBA334B6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'1.3a_S'!$B$20</c15:sqref>
                        </c15:formulaRef>
                      </c:ext>
                    </c:extLst>
                    <c:strCache>
                      <c:ptCount val="1"/>
                      <c:pt idx="0">
                        <c:v>Itaalia</c:v>
                      </c:pt>
                    </c:strCache>
                  </c:strRef>
                </c:tx>
                <c:spPr>
                  <a:ln w="28575" cap="rnd">
                    <a:solidFill>
                      <a:schemeClr val="accent1">
                        <a:lumMod val="80000"/>
                        <a:lumOff val="2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'1.3a_S'!$C$20:$M$20</c15:sqref>
                        </c15:fullRef>
                        <c15:formulaRef>
                          <c15:sqref>'1.3a_S'!$C$20:$L$20</c15:sqref>
                        </c15:formulaRef>
                      </c:ext>
                    </c:extLst>
                    <c:numCache>
                      <c:formatCode>General</c:formatCode>
                      <c:ptCount val="10"/>
                      <c:pt idx="0">
                        <c:v>0.33</c:v>
                      </c:pt>
                      <c:pt idx="1">
                        <c:v>0.31</c:v>
                      </c:pt>
                      <c:pt idx="2">
                        <c:v>0.28999999999999998</c:v>
                      </c:pt>
                      <c:pt idx="3">
                        <c:v>0.32</c:v>
                      </c:pt>
                      <c:pt idx="4">
                        <c:v>0.33</c:v>
                      </c:pt>
                      <c:pt idx="5">
                        <c:v>0.32</c:v>
                      </c:pt>
                      <c:pt idx="6">
                        <c:v>0.33</c:v>
                      </c:pt>
                      <c:pt idx="7">
                        <c:v>0.32</c:v>
                      </c:pt>
                      <c:pt idx="8">
                        <c:v>0.3</c:v>
                      </c:pt>
                      <c:pt idx="9">
                        <c:v>0.31</c:v>
                      </c:pt>
                    </c:numCache>
                  </c:numRef>
                </c:val>
                <c:smooth val="0"/>
                <c:extLst xmlns:c15="http://schemas.microsoft.com/office/drawing/2012/chart">
                  <c:ext xmlns:c16="http://schemas.microsoft.com/office/drawing/2014/chart" uri="{C3380CC4-5D6E-409C-BE32-E72D297353CC}">
                    <c16:uniqueId val="{0000000C-C711-4422-8A2E-F4CBA334B6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'1.3a_S'!$B$22</c15:sqref>
                        </c15:formulaRef>
                      </c:ext>
                    </c:extLst>
                    <c:strCache>
                      <c:ptCount val="1"/>
                      <c:pt idx="0">
                        <c:v>Korea</c:v>
                      </c:pt>
                    </c:strCache>
                  </c:strRef>
                </c:tx>
                <c:spPr>
                  <a:ln w="28575" cap="rnd">
                    <a:solidFill>
                      <a:schemeClr val="accent3">
                        <a:lumMod val="80000"/>
                        <a:lumOff val="2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'1.3a_S'!$C$22:$M$22</c15:sqref>
                        </c15:fullRef>
                        <c15:formulaRef>
                          <c15:sqref>'1.3a_S'!$C$22:$L$22</c15:sqref>
                        </c15:formulaRef>
                      </c:ext>
                    </c:extLst>
                    <c:numCache>
                      <c:formatCode>General</c:formatCode>
                      <c:ptCount val="10"/>
                      <c:pt idx="0">
                        <c:v>0.56999999999999995</c:v>
                      </c:pt>
                      <c:pt idx="1">
                        <c:v>0.6</c:v>
                      </c:pt>
                      <c:pt idx="2">
                        <c:v>0.65</c:v>
                      </c:pt>
                      <c:pt idx="3">
                        <c:v>0.71</c:v>
                      </c:pt>
                      <c:pt idx="4">
                        <c:v>0.71</c:v>
                      </c:pt>
                      <c:pt idx="5">
                        <c:v>0.72</c:v>
                      </c:pt>
                      <c:pt idx="6">
                        <c:v>0.69</c:v>
                      </c:pt>
                      <c:pt idx="7">
                        <c:v>0.64</c:v>
                      </c:pt>
                      <c:pt idx="8">
                        <c:v>0.62</c:v>
                      </c:pt>
                      <c:pt idx="9">
                        <c:v>0.64</c:v>
                      </c:pt>
                    </c:numCache>
                  </c:numRef>
                </c:val>
                <c:smooth val="0"/>
                <c:extLst xmlns:c15="http://schemas.microsoft.com/office/drawing/2012/chart">
                  <c:ext xmlns:c16="http://schemas.microsoft.com/office/drawing/2014/chart" uri="{C3380CC4-5D6E-409C-BE32-E72D297353CC}">
                    <c16:uniqueId val="{0000000E-C711-4422-8A2E-F4CBA334B6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'1.3a_S'!$B$25</c15:sqref>
                        </c15:formulaRef>
                      </c:ext>
                    </c:extLst>
                    <c:strCache>
                      <c:ptCount val="1"/>
                      <c:pt idx="0">
                        <c:v>Luksemburg</c:v>
                      </c:pt>
                    </c:strCache>
                  </c:strRef>
                </c:tx>
                <c:spPr>
                  <a:ln w="28575" cap="rnd">
                    <a:solidFill>
                      <a:schemeClr val="accent6">
                        <a:lumMod val="80000"/>
                        <a:lumOff val="2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'1.3a_S'!$C$25:$M$25</c15:sqref>
                        </c15:fullRef>
                        <c15:formulaRef>
                          <c15:sqref>'1.3a_S'!$C$25:$L$25</c15:sqref>
                        </c15:formulaRef>
                      </c:ext>
                    </c:extLst>
                    <c:numCache>
                      <c:formatCode>General</c:formatCode>
                      <c:ptCount val="10"/>
                      <c:pt idx="0">
                        <c:v>0</c:v>
                      </c:pt>
                      <c:pt idx="1">
                        <c:v>0</c:v>
                      </c:pt>
                      <c:pt idx="2">
                        <c:v>0</c:v>
                      </c:pt>
                      <c:pt idx="3">
                        <c:v>0</c:v>
                      </c:pt>
                      <c:pt idx="4">
                        <c:v>0</c:v>
                      </c:pt>
                      <c:pt idx="5">
                        <c:v>0</c:v>
                      </c:pt>
                      <c:pt idx="6">
                        <c:v>0.49</c:v>
                      </c:pt>
                      <c:pt idx="7">
                        <c:v>0</c:v>
                      </c:pt>
                      <c:pt idx="8">
                        <c:v>0.46</c:v>
                      </c:pt>
                      <c:pt idx="9">
                        <c:v>0</c:v>
                      </c:pt>
                    </c:numCache>
                  </c:numRef>
                </c:val>
                <c:smooth val="0"/>
                <c:extLst xmlns:c15="http://schemas.microsoft.com/office/drawing/2012/chart">
                  <c:ext xmlns:c16="http://schemas.microsoft.com/office/drawing/2014/chart" uri="{C3380CC4-5D6E-409C-BE32-E72D297353CC}">
                    <c16:uniqueId val="{00000011-C711-4422-8A2E-F4CBA334B6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'1.3a_S'!$B$26</c15:sqref>
                        </c15:formulaRef>
                      </c:ext>
                    </c:extLst>
                    <c:strCache>
                      <c:ptCount val="1"/>
                      <c:pt idx="0">
                        <c:v>Mehhiko</c:v>
                      </c:pt>
                    </c:strCache>
                  </c:strRef>
                </c:tx>
                <c:spPr>
                  <a:ln w="28575" cap="rnd">
                    <a:solidFill>
                      <a:schemeClr val="accent1">
                        <a:lumMod val="8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'1.3a_S'!$C$26:$M$26</c15:sqref>
                        </c15:fullRef>
                        <c15:formulaRef>
                          <c15:sqref>'1.3a_S'!$C$26:$L$26</c15:sqref>
                        </c15:formulaRef>
                      </c:ext>
                    </c:extLst>
                    <c:numCache>
                      <c:formatCode>General</c:formatCode>
                      <c:ptCount val="10"/>
                      <c:pt idx="0">
                        <c:v>0.12</c:v>
                      </c:pt>
                      <c:pt idx="1">
                        <c:v>0.15</c:v>
                      </c:pt>
                      <c:pt idx="2">
                        <c:v>0.14000000000000001</c:v>
                      </c:pt>
                      <c:pt idx="3">
                        <c:v>0.13</c:v>
                      </c:pt>
                      <c:pt idx="4">
                        <c:v>0.13</c:v>
                      </c:pt>
                      <c:pt idx="5">
                        <c:v>0.14000000000000001</c:v>
                      </c:pt>
                      <c:pt idx="6">
                        <c:v>0.14000000000000001</c:v>
                      </c:pt>
                      <c:pt idx="7">
                        <c:v>0.12</c:v>
                      </c:pt>
                      <c:pt idx="8">
                        <c:v>0.1</c:v>
                      </c:pt>
                      <c:pt idx="9">
                        <c:v>0.09</c:v>
                      </c:pt>
                    </c:numCache>
                  </c:numRef>
                </c:val>
                <c:smooth val="0"/>
                <c:extLst xmlns:c15="http://schemas.microsoft.com/office/drawing/2012/chart">
                  <c:ext xmlns:c16="http://schemas.microsoft.com/office/drawing/2014/chart" uri="{C3380CC4-5D6E-409C-BE32-E72D297353CC}">
                    <c16:uniqueId val="{00000012-C711-4422-8A2E-F4CBA334B6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'1.3a_S'!$B$27</c15:sqref>
                        </c15:formulaRef>
                      </c:ext>
                    </c:extLst>
                    <c:strCache>
                      <c:ptCount val="1"/>
                      <c:pt idx="0">
                        <c:v>Holland</c:v>
                      </c:pt>
                    </c:strCache>
                  </c:strRef>
                </c:tx>
                <c:spPr>
                  <a:ln w="28575" cap="rnd">
                    <a:solidFill>
                      <a:schemeClr val="accent2">
                        <a:lumMod val="8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'1.3a_S'!$C$27:$M$27</c15:sqref>
                        </c15:fullRef>
                        <c15:formulaRef>
                          <c15:sqref>'1.3a_S'!$C$27:$L$27</c15:sqref>
                        </c15:formulaRef>
                      </c:ext>
                    </c:extLst>
                    <c:numCache>
                      <c:formatCode>General</c:formatCode>
                      <c:ptCount val="10"/>
                      <c:pt idx="0">
                        <c:v>0</c:v>
                      </c:pt>
                      <c:pt idx="1">
                        <c:v>0</c:v>
                      </c:pt>
                      <c:pt idx="2">
                        <c:v>0.56000000000000005</c:v>
                      </c:pt>
                      <c:pt idx="3">
                        <c:v>0.53</c:v>
                      </c:pt>
                      <c:pt idx="4">
                        <c:v>0.55000000000000004</c:v>
                      </c:pt>
                      <c:pt idx="5">
                        <c:v>0.54</c:v>
                      </c:pt>
                      <c:pt idx="6">
                        <c:v>0.54</c:v>
                      </c:pt>
                      <c:pt idx="7">
                        <c:v>0.53</c:v>
                      </c:pt>
                      <c:pt idx="8">
                        <c:v>0.52</c:v>
                      </c:pt>
                      <c:pt idx="9">
                        <c:v>0</c:v>
                      </c:pt>
                    </c:numCache>
                  </c:numRef>
                </c:val>
                <c:smooth val="0"/>
                <c:extLst xmlns:c15="http://schemas.microsoft.com/office/drawing/2012/chart">
                  <c:ext xmlns:c16="http://schemas.microsoft.com/office/drawing/2014/chart" uri="{C3380CC4-5D6E-409C-BE32-E72D297353CC}">
                    <c16:uniqueId val="{00000013-C711-4422-8A2E-F4CBA334B6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'1.3a_S'!$B$28</c15:sqref>
                        </c15:formulaRef>
                      </c:ext>
                    </c:extLst>
                    <c:strCache>
                      <c:ptCount val="1"/>
                      <c:pt idx="0">
                        <c:v>Uus-Meremaa</c:v>
                      </c:pt>
                    </c:strCache>
                  </c:strRef>
                </c:tx>
                <c:spPr>
                  <a:ln w="28575" cap="rnd">
                    <a:solidFill>
                      <a:schemeClr val="accent3">
                        <a:lumMod val="8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'1.3a_S'!$C$28:$M$28</c15:sqref>
                        </c15:fullRef>
                        <c15:formulaRef>
                          <c15:sqref>'1.3a_S'!$C$28:$L$28</c15:sqref>
                        </c15:formulaRef>
                      </c:ext>
                    </c:extLst>
                    <c:numCache>
                      <c:formatCode>General</c:formatCode>
                      <c:ptCount val="10"/>
                      <c:pt idx="0">
                        <c:v>0.34</c:v>
                      </c:pt>
                      <c:pt idx="1">
                        <c:v>0</c:v>
                      </c:pt>
                      <c:pt idx="2">
                        <c:v>0.32</c:v>
                      </c:pt>
                      <c:pt idx="3">
                        <c:v>0</c:v>
                      </c:pt>
                      <c:pt idx="4">
                        <c:v>0.28999999999999998</c:v>
                      </c:pt>
                      <c:pt idx="5">
                        <c:v>0</c:v>
                      </c:pt>
                      <c:pt idx="6">
                        <c:v>0.28000000000000003</c:v>
                      </c:pt>
                      <c:pt idx="7">
                        <c:v>0</c:v>
                      </c:pt>
                      <c:pt idx="8">
                        <c:v>0.33</c:v>
                      </c:pt>
                      <c:pt idx="9">
                        <c:v>0</c:v>
                      </c:pt>
                    </c:numCache>
                  </c:numRef>
                </c:val>
                <c:smooth val="0"/>
                <c:extLst xmlns:c15="http://schemas.microsoft.com/office/drawing/2012/chart">
                  <c:ext xmlns:c16="http://schemas.microsoft.com/office/drawing/2014/chart" uri="{C3380CC4-5D6E-409C-BE32-E72D297353CC}">
                    <c16:uniqueId val="{00000014-C711-4422-8A2E-F4CBA334B6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'1.3a_S'!$B$29</c15:sqref>
                        </c15:formulaRef>
                      </c:ext>
                    </c:extLst>
                    <c:strCache>
                      <c:ptCount val="1"/>
                      <c:pt idx="0">
                        <c:v>Norra</c:v>
                      </c:pt>
                    </c:strCache>
                  </c:strRef>
                </c:tx>
                <c:spPr>
                  <a:ln w="28575" cap="rnd">
                    <a:solidFill>
                      <a:schemeClr val="accent4">
                        <a:lumMod val="8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'1.3a_S'!$C$29:$M$29</c15:sqref>
                        </c15:fullRef>
                        <c15:formulaRef>
                          <c15:sqref>'1.3a_S'!$C$29:$L$29</c15:sqref>
                        </c15:formulaRef>
                      </c:ext>
                    </c:extLst>
                    <c:numCache>
                      <c:formatCode>General</c:formatCode>
                      <c:ptCount val="10"/>
                      <c:pt idx="0">
                        <c:v>0.32</c:v>
                      </c:pt>
                      <c:pt idx="1">
                        <c:v>0</c:v>
                      </c:pt>
                      <c:pt idx="2">
                        <c:v>0.28999999999999998</c:v>
                      </c:pt>
                      <c:pt idx="3">
                        <c:v>0</c:v>
                      </c:pt>
                      <c:pt idx="4">
                        <c:v>0.28999999999999998</c:v>
                      </c:pt>
                      <c:pt idx="5">
                        <c:v>0</c:v>
                      </c:pt>
                      <c:pt idx="6">
                        <c:v>0.36</c:v>
                      </c:pt>
                      <c:pt idx="7">
                        <c:v>0</c:v>
                      </c:pt>
                      <c:pt idx="8">
                        <c:v>0.38</c:v>
                      </c:pt>
                      <c:pt idx="9">
                        <c:v>0</c:v>
                      </c:pt>
                    </c:numCache>
                  </c:numRef>
                </c:val>
                <c:smooth val="0"/>
                <c:extLst xmlns:c15="http://schemas.microsoft.com/office/drawing/2012/chart">
                  <c:ext xmlns:c16="http://schemas.microsoft.com/office/drawing/2014/chart" uri="{C3380CC4-5D6E-409C-BE32-E72D297353CC}">
                    <c16:uniqueId val="{00000015-C711-4422-8A2E-F4CBA334B6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'1.3a_S'!$B$31</c15:sqref>
                        </c15:formulaRef>
                      </c:ext>
                    </c:extLst>
                    <c:strCache>
                      <c:ptCount val="1"/>
                      <c:pt idx="0">
                        <c:v>Portugal</c:v>
                      </c:pt>
                    </c:strCache>
                  </c:strRef>
                </c:tx>
                <c:spPr>
                  <a:ln w="28575" cap="rnd">
                    <a:solidFill>
                      <a:schemeClr val="accent6">
                        <a:lumMod val="8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'1.3a_S'!$C$31:$M$31</c15:sqref>
                        </c15:fullRef>
                        <c15:formulaRef>
                          <c15:sqref>'1.3a_S'!$C$31:$L$31</c15:sqref>
                        </c15:formulaRef>
                      </c:ext>
                    </c:extLst>
                    <c:numCache>
                      <c:formatCode>General</c:formatCode>
                      <c:ptCount val="10"/>
                      <c:pt idx="0">
                        <c:v>0.34</c:v>
                      </c:pt>
                      <c:pt idx="1">
                        <c:v>0.35</c:v>
                      </c:pt>
                      <c:pt idx="2">
                        <c:v>0.3</c:v>
                      </c:pt>
                      <c:pt idx="3">
                        <c:v>0.28999999999999998</c:v>
                      </c:pt>
                      <c:pt idx="4">
                        <c:v>0.3</c:v>
                      </c:pt>
                      <c:pt idx="5">
                        <c:v>0.3</c:v>
                      </c:pt>
                      <c:pt idx="6">
                        <c:v>0.28999999999999998</c:v>
                      </c:pt>
                      <c:pt idx="7">
                        <c:v>0.28999999999999998</c:v>
                      </c:pt>
                      <c:pt idx="8">
                        <c:v>0.28999999999999998</c:v>
                      </c:pt>
                      <c:pt idx="9">
                        <c:v>0.28999999999999998</c:v>
                      </c:pt>
                    </c:numCache>
                  </c:numRef>
                </c:val>
                <c:smooth val="0"/>
                <c:extLst xmlns:c15="http://schemas.microsoft.com/office/drawing/2012/chart">
                  <c:ext xmlns:c16="http://schemas.microsoft.com/office/drawing/2014/chart" uri="{C3380CC4-5D6E-409C-BE32-E72D297353CC}">
                    <c16:uniqueId val="{00000017-C711-4422-8A2E-F4CBA334B6D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'1.3a_S'!$B$34</c15:sqref>
                        </c15:formulaRef>
                      </c:ext>
                    </c:extLst>
                    <c:strCache>
                      <c:ptCount val="1"/>
                      <c:pt idx="0">
                        <c:v>Hispaana</c:v>
                      </c:pt>
                    </c:strCache>
                  </c:strRef>
                </c:tx>
                <c:spPr>
                  <a:ln w="28575" cap="rnd">
                    <a:solidFill>
                      <a:schemeClr val="accent3">
                        <a:lumMod val="60000"/>
                        <a:lumOff val="4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'1.3a_S'!$C$34:$M$34</c15:sqref>
                        </c15:fullRef>
                        <c15:formulaRef>
                          <c15:sqref>'1.3a_S'!$C$34:$L$34</c15:sqref>
                        </c15:formulaRef>
                      </c:ext>
                    </c:extLst>
                    <c:numCache>
                      <c:formatCode>General</c:formatCode>
                      <c:ptCount val="10"/>
                      <c:pt idx="0">
                        <c:v>0.26</c:v>
                      </c:pt>
                      <c:pt idx="1">
                        <c:v>0.26</c:v>
                      </c:pt>
                      <c:pt idx="2">
                        <c:v>0.27</c:v>
                      </c:pt>
                      <c:pt idx="3">
                        <c:v>0.27</c:v>
                      </c:pt>
                      <c:pt idx="4">
                        <c:v>0.28999999999999998</c:v>
                      </c:pt>
                      <c:pt idx="5">
                        <c:v>0.28000000000000003</c:v>
                      </c:pt>
                      <c:pt idx="6">
                        <c:v>0.27</c:v>
                      </c:pt>
                      <c:pt idx="7">
                        <c:v>0.26</c:v>
                      </c:pt>
                      <c:pt idx="8">
                        <c:v>0.26</c:v>
                      </c:pt>
                      <c:pt idx="9">
                        <c:v>0.26</c:v>
                      </c:pt>
                    </c:numCache>
                  </c:numRef>
                </c:val>
                <c:smooth val="0"/>
                <c:extLst xmlns:c15="http://schemas.microsoft.com/office/drawing/2012/chart">
                  <c:ext xmlns:c16="http://schemas.microsoft.com/office/drawing/2014/chart" uri="{C3380CC4-5D6E-409C-BE32-E72D297353CC}">
                    <c16:uniqueId val="{0000001A-C711-4422-8A2E-F4CBA334B6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'1.3a_S'!$B$35</c15:sqref>
                        </c15:formulaRef>
                      </c:ext>
                    </c:extLst>
                    <c:strCache>
                      <c:ptCount val="1"/>
                      <c:pt idx="0">
                        <c:v>Šveits</c:v>
                      </c:pt>
                    </c:strCache>
                  </c:strRef>
                </c:tx>
                <c:spPr>
                  <a:ln w="28575" cap="rnd">
                    <a:solidFill>
                      <a:schemeClr val="accent4">
                        <a:lumMod val="60000"/>
                        <a:lumOff val="4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'1.3a_S'!$C$35:$M$35</c15:sqref>
                        </c15:fullRef>
                        <c15:formulaRef>
                          <c15:sqref>'1.3a_S'!$C$35:$L$35</c15:sqref>
                        </c15:formulaRef>
                      </c:ext>
                    </c:extLst>
                    <c:numCache>
                      <c:formatCode>General</c:formatCode>
                      <c:ptCount val="10"/>
                      <c:pt idx="0">
                        <c:v>0</c:v>
                      </c:pt>
                      <c:pt idx="1">
                        <c:v>0</c:v>
                      </c:pt>
                      <c:pt idx="2">
                        <c:v>0</c:v>
                      </c:pt>
                      <c:pt idx="3">
                        <c:v>0.9</c:v>
                      </c:pt>
                      <c:pt idx="4">
                        <c:v>0</c:v>
                      </c:pt>
                      <c:pt idx="5">
                        <c:v>0</c:v>
                      </c:pt>
                      <c:pt idx="6">
                        <c:v>1.25</c:v>
                      </c:pt>
                      <c:pt idx="7">
                        <c:v>0</c:v>
                      </c:pt>
                      <c:pt idx="8">
                        <c:v>1.36</c:v>
                      </c:pt>
                      <c:pt idx="9">
                        <c:v>0</c:v>
                      </c:pt>
                    </c:numCache>
                  </c:numRef>
                </c:val>
                <c:smooth val="0"/>
                <c:extLst xmlns:c15="http://schemas.microsoft.com/office/drawing/2012/chart">
                  <c:ext xmlns:c16="http://schemas.microsoft.com/office/drawing/2014/chart" uri="{C3380CC4-5D6E-409C-BE32-E72D297353CC}">
                    <c16:uniqueId val="{0000001B-C711-4422-8A2E-F4CBA334B6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'1.3a_S'!$B$38</c15:sqref>
                        </c15:formulaRef>
                      </c:ext>
                    </c:extLst>
                    <c:strCache>
                      <c:ptCount val="1"/>
                      <c:pt idx="0">
                        <c:v>Argentiina</c:v>
                      </c:pt>
                    </c:strCache>
                  </c:strRef>
                </c:tx>
                <c:spPr>
                  <a:ln w="28575" cap="rnd">
                    <a:solidFill>
                      <a:schemeClr val="accent1">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'1.3a_S'!$C$38:$M$38</c15:sqref>
                        </c15:fullRef>
                        <c15:formulaRef>
                          <c15:sqref>'1.3a_S'!$C$38:$L$38</c15:sqref>
                        </c15:formulaRef>
                      </c:ext>
                    </c:extLst>
                    <c:numCache>
                      <c:formatCode>General</c:formatCode>
                      <c:ptCount val="10"/>
                      <c:pt idx="0">
                        <c:v>0</c:v>
                      </c:pt>
                      <c:pt idx="1">
                        <c:v>0</c:v>
                      </c:pt>
                      <c:pt idx="2">
                        <c:v>0</c:v>
                      </c:pt>
                      <c:pt idx="3">
                        <c:v>0</c:v>
                      </c:pt>
                      <c:pt idx="4">
                        <c:v>0</c:v>
                      </c:pt>
                      <c:pt idx="5">
                        <c:v>0</c:v>
                      </c:pt>
                      <c:pt idx="6">
                        <c:v>0.21</c:v>
                      </c:pt>
                      <c:pt idx="7">
                        <c:v>0.15</c:v>
                      </c:pt>
                      <c:pt idx="8">
                        <c:v>0.14000000000000001</c:v>
                      </c:pt>
                      <c:pt idx="9">
                        <c:v>0</c:v>
                      </c:pt>
                    </c:numCache>
                  </c:numRef>
                </c:val>
                <c:smooth val="0"/>
                <c:extLst xmlns:c15="http://schemas.microsoft.com/office/drawing/2012/chart">
                  <c:ext xmlns:c16="http://schemas.microsoft.com/office/drawing/2014/chart" uri="{C3380CC4-5D6E-409C-BE32-E72D297353CC}">
                    <c16:uniqueId val="{0000001E-C711-4422-8A2E-F4CBA334B6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'1.3a_S'!$B$39</c15:sqref>
                        </c15:formulaRef>
                      </c:ext>
                    </c:extLst>
                    <c:strCache>
                      <c:ptCount val="1"/>
                      <c:pt idx="0">
                        <c:v>Hiina Rahvavabariik</c:v>
                      </c:pt>
                    </c:strCache>
                  </c:strRef>
                </c:tx>
                <c:spPr>
                  <a:ln w="28575" cap="rnd">
                    <a:solidFill>
                      <a:schemeClr val="accent2">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'1.3a_S'!$C$39:$M$39</c15:sqref>
                        </c15:fullRef>
                        <c15:formulaRef>
                          <c15:sqref>'1.3a_S'!$C$39:$L$39</c15:sqref>
                        </c15:formulaRef>
                      </c:ext>
                    </c:extLst>
                    <c:numCache>
                      <c:formatCode>General</c:formatCode>
                      <c:ptCount val="10"/>
                      <c:pt idx="0">
                        <c:v>0.08</c:v>
                      </c:pt>
                      <c:pt idx="1">
                        <c:v>0.08</c:v>
                      </c:pt>
                      <c:pt idx="2">
                        <c:v>0.08</c:v>
                      </c:pt>
                      <c:pt idx="3">
                        <c:v>0.09</c:v>
                      </c:pt>
                      <c:pt idx="4">
                        <c:v>0.09</c:v>
                      </c:pt>
                      <c:pt idx="5">
                        <c:v>0.1</c:v>
                      </c:pt>
                      <c:pt idx="6">
                        <c:v>0.1</c:v>
                      </c:pt>
                      <c:pt idx="7">
                        <c:v>0.11</c:v>
                      </c:pt>
                      <c:pt idx="8">
                        <c:v>0.12</c:v>
                      </c:pt>
                      <c:pt idx="9">
                        <c:v>0.12</c:v>
                      </c:pt>
                    </c:numCache>
                  </c:numRef>
                </c:val>
                <c:smooth val="0"/>
                <c:extLst xmlns:c15="http://schemas.microsoft.com/office/drawing/2012/chart">
                  <c:ext xmlns:c16="http://schemas.microsoft.com/office/drawing/2014/chart" uri="{C3380CC4-5D6E-409C-BE32-E72D297353CC}">
                    <c16:uniqueId val="{0000001F-C711-4422-8A2E-F4CBA334B6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'1.3a_S'!$B$40</c15:sqref>
                        </c15:formulaRef>
                      </c:ext>
                    </c:extLst>
                    <c:strCache>
                      <c:ptCount val="1"/>
                      <c:pt idx="0">
                        <c:v>Rumeenia</c:v>
                      </c:pt>
                    </c:strCache>
                  </c:strRef>
                </c:tx>
                <c:spPr>
                  <a:ln w="28575" cap="rnd">
                    <a:solidFill>
                      <a:schemeClr val="accent3">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'1.3a_S'!$C$40:$M$40</c15:sqref>
                        </c15:fullRef>
                        <c15:formulaRef>
                          <c15:sqref>'1.3a_S'!$C$40:$L$40</c15:sqref>
                        </c15:formulaRef>
                      </c:ext>
                    </c:extLst>
                    <c:numCache>
                      <c:formatCode>General</c:formatCode>
                      <c:ptCount val="10"/>
                      <c:pt idx="0">
                        <c:v>0.19</c:v>
                      </c:pt>
                      <c:pt idx="1">
                        <c:v>0.2</c:v>
                      </c:pt>
                      <c:pt idx="2">
                        <c:v>0.22</c:v>
                      </c:pt>
                      <c:pt idx="3">
                        <c:v>0.2</c:v>
                      </c:pt>
                      <c:pt idx="4">
                        <c:v>0.15</c:v>
                      </c:pt>
                      <c:pt idx="5">
                        <c:v>0.13</c:v>
                      </c:pt>
                      <c:pt idx="6">
                        <c:v>0.15</c:v>
                      </c:pt>
                      <c:pt idx="7">
                        <c:v>0.12</c:v>
                      </c:pt>
                      <c:pt idx="8">
                        <c:v>0.1</c:v>
                      </c:pt>
                      <c:pt idx="9">
                        <c:v>0.1</c:v>
                      </c:pt>
                    </c:numCache>
                  </c:numRef>
                </c:val>
                <c:smooth val="0"/>
                <c:extLst xmlns:c15="http://schemas.microsoft.com/office/drawing/2012/chart">
                  <c:ext xmlns:c16="http://schemas.microsoft.com/office/drawing/2014/chart" uri="{C3380CC4-5D6E-409C-BE32-E72D297353CC}">
                    <c16:uniqueId val="{00000020-C711-4422-8A2E-F4CBA334B6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'1.3a_S'!$B$41</c15:sqref>
                        </c15:formulaRef>
                      </c:ext>
                    </c:extLst>
                    <c:strCache>
                      <c:ptCount val="1"/>
                      <c:pt idx="0">
                        <c:v>Venemaa</c:v>
                      </c:pt>
                    </c:strCache>
                  </c:strRef>
                </c:tx>
                <c:spPr>
                  <a:ln w="28575" cap="rnd">
                    <a:solidFill>
                      <a:schemeClr val="accent4">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'1.3a_S'!$C$41:$M$41</c15:sqref>
                        </c15:fullRef>
                        <c15:formulaRef>
                          <c15:sqref>'1.3a_S'!$C$41:$L$41</c15:sqref>
                        </c15:formulaRef>
                      </c:ext>
                    </c:extLst>
                    <c:numCache>
                      <c:formatCode>General</c:formatCode>
                      <c:ptCount val="10"/>
                      <c:pt idx="0">
                        <c:v>0.23</c:v>
                      </c:pt>
                      <c:pt idx="1">
                        <c:v>0.19</c:v>
                      </c:pt>
                      <c:pt idx="2">
                        <c:v>0.18</c:v>
                      </c:pt>
                      <c:pt idx="3">
                        <c:v>0.16</c:v>
                      </c:pt>
                      <c:pt idx="4">
                        <c:v>0.16</c:v>
                      </c:pt>
                      <c:pt idx="5">
                        <c:v>0.17</c:v>
                      </c:pt>
                      <c:pt idx="6">
                        <c:v>0.16</c:v>
                      </c:pt>
                      <c:pt idx="7">
                        <c:v>0.15</c:v>
                      </c:pt>
                      <c:pt idx="8">
                        <c:v>0</c:v>
                      </c:pt>
                      <c:pt idx="9">
                        <c:v>0</c:v>
                      </c:pt>
                    </c:numCache>
                  </c:numRef>
                </c:val>
                <c:smooth val="0"/>
                <c:extLst xmlns:c15="http://schemas.microsoft.com/office/drawing/2012/chart">
                  <c:ext xmlns:c16="http://schemas.microsoft.com/office/drawing/2014/chart" uri="{C3380CC4-5D6E-409C-BE32-E72D297353CC}">
                    <c16:uniqueId val="{00000021-C711-4422-8A2E-F4CBA334B6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'1.3a_S'!$B$42</c15:sqref>
                        </c15:formulaRef>
                      </c:ext>
                    </c:extLst>
                    <c:strCache>
                      <c:ptCount val="1"/>
                      <c:pt idx="0">
                        <c:v>Singapur</c:v>
                      </c:pt>
                    </c:strCache>
                  </c:strRef>
                </c:tx>
                <c:spPr>
                  <a:ln w="28575" cap="rnd">
                    <a:solidFill>
                      <a:schemeClr val="accent5">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'1.3a_S'!$C$42:$M$42</c15:sqref>
                        </c15:fullRef>
                        <c15:formulaRef>
                          <c15:sqref>'1.3a_S'!$C$42:$L$42</c15:sqref>
                        </c15:formulaRef>
                      </c:ext>
                    </c:extLst>
                    <c:numCache>
                      <c:formatCode>General</c:formatCode>
                      <c:ptCount val="10"/>
                      <c:pt idx="0">
                        <c:v>0.43</c:v>
                      </c:pt>
                      <c:pt idx="1">
                        <c:v>0.41</c:v>
                      </c:pt>
                      <c:pt idx="2">
                        <c:v>0.4</c:v>
                      </c:pt>
                      <c:pt idx="3">
                        <c:v>0.38</c:v>
                      </c:pt>
                      <c:pt idx="4">
                        <c:v>0.4</c:v>
                      </c:pt>
                      <c:pt idx="5">
                        <c:v>0.42</c:v>
                      </c:pt>
                      <c:pt idx="6">
                        <c:v>0.48</c:v>
                      </c:pt>
                      <c:pt idx="7">
                        <c:v>0.49</c:v>
                      </c:pt>
                      <c:pt idx="8">
                        <c:v>0.46</c:v>
                      </c:pt>
                      <c:pt idx="9">
                        <c:v>0.44</c:v>
                      </c:pt>
                    </c:numCache>
                  </c:numRef>
                </c:val>
                <c:smooth val="0"/>
                <c:extLst xmlns:c15="http://schemas.microsoft.com/office/drawing/2012/chart">
                  <c:ext xmlns:c16="http://schemas.microsoft.com/office/drawing/2014/chart" uri="{C3380CC4-5D6E-409C-BE32-E72D297353CC}">
                    <c16:uniqueId val="{00000022-C711-4422-8A2E-F4CBA334B6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'1.3a_S'!$B$43</c15:sqref>
                        </c15:formulaRef>
                      </c:ext>
                    </c:extLst>
                    <c:strCache>
                      <c:ptCount val="1"/>
                      <c:pt idx="0">
                        <c:v>Lõuna-Aafrika Vabariik</c:v>
                      </c:pt>
                    </c:strCache>
                  </c:strRef>
                </c:tx>
                <c:spPr>
                  <a:ln w="28575" cap="rnd">
                    <a:solidFill>
                      <a:schemeClr val="accent6">
                        <a:lumMod val="5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'1.3a_S'!$C$43:$M$43</c15:sqref>
                        </c15:fullRef>
                        <c15:formulaRef>
                          <c15:sqref>'1.3a_S'!$C$43:$L$43</c15:sqref>
                        </c15:formulaRef>
                      </c:ext>
                    </c:extLst>
                    <c:numCache>
                      <c:formatCode>General</c:formatCode>
                      <c:ptCount val="10"/>
                      <c:pt idx="0">
                        <c:v>0.19</c:v>
                      </c:pt>
                      <c:pt idx="1">
                        <c:v>0.18</c:v>
                      </c:pt>
                      <c:pt idx="2">
                        <c:v>0.18</c:v>
                      </c:pt>
                      <c:pt idx="3">
                        <c:v>0.19</c:v>
                      </c:pt>
                      <c:pt idx="4">
                        <c:v>0.17</c:v>
                      </c:pt>
                      <c:pt idx="5">
                        <c:v>0.19</c:v>
                      </c:pt>
                      <c:pt idx="6">
                        <c:v>0.2</c:v>
                      </c:pt>
                      <c:pt idx="7">
                        <c:v>0.22</c:v>
                      </c:pt>
                      <c:pt idx="8">
                        <c:v>0.22</c:v>
                      </c:pt>
                      <c:pt idx="9">
                        <c:v>0</c:v>
                      </c:pt>
                    </c:numCache>
                  </c:numRef>
                </c:val>
                <c:smooth val="0"/>
                <c:extLst xmlns:c15="http://schemas.microsoft.com/office/drawing/2012/chart">
                  <c:ext xmlns:c16="http://schemas.microsoft.com/office/drawing/2014/chart" uri="{C3380CC4-5D6E-409C-BE32-E72D297353CC}">
                    <c16:uniqueId val="{00000023-C711-4422-8A2E-F4CBA334B6DA}"/>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'1.3a_S'!$B$44</c15:sqref>
                        </c15:formulaRef>
                      </c:ext>
                    </c:extLst>
                    <c:strCache>
                      <c:ptCount val="1"/>
                      <c:pt idx="0">
                        <c:v>Hiina (Taipei)</c:v>
                      </c:pt>
                    </c:strCache>
                  </c:strRef>
                </c:tx>
                <c:spPr>
                  <a:ln w="28575" cap="rnd">
                    <a:solidFill>
                      <a:schemeClr val="accent1">
                        <a:lumMod val="70000"/>
                        <a:lumOff val="30000"/>
                      </a:schemeClr>
                    </a:solidFill>
                    <a:round/>
                  </a:ln>
                  <a:effectLst/>
                </c:spPr>
                <c:marker>
                  <c:symbol val="none"/>
                </c:marker>
                <c:cat>
                  <c:numRef>
                    <c:extLst>
                      <c:ext xmlns:c15="http://schemas.microsoft.com/office/drawing/2012/chart" uri="{02D57815-91ED-43cb-92C2-25804820EDAC}">
                        <c15:fullRef>
                          <c15:sqref>'1.3a_S'!$C$7:$M$7</c15:sqref>
                        </c15:fullRef>
                        <c15:formulaRef>
                          <c15:sqref>'1.3a_S'!$C$7:$L$7</c15:sqref>
                        </c15:formulaRef>
                      </c:ext>
                    </c:extLst>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'1.3a_S'!$C$44:$M$44</c15:sqref>
                        </c15:fullRef>
                        <c15:formulaRef>
                          <c15:sqref>'1.3a_S'!$C$44:$L$44</c15:sqref>
                        </c15:formulaRef>
                      </c:ext>
                    </c:extLst>
                    <c:numCache>
                      <c:formatCode>General</c:formatCode>
                      <c:ptCount val="10"/>
                      <c:pt idx="0">
                        <c:v>0.31</c:v>
                      </c:pt>
                      <c:pt idx="1">
                        <c:v>0.3</c:v>
                      </c:pt>
                      <c:pt idx="2">
                        <c:v>0.31</c:v>
                      </c:pt>
                      <c:pt idx="3">
                        <c:v>0.3</c:v>
                      </c:pt>
                      <c:pt idx="4">
                        <c:v>0.28999999999999998</c:v>
                      </c:pt>
                      <c:pt idx="5">
                        <c:v>0.28000000000000003</c:v>
                      </c:pt>
                      <c:pt idx="6">
                        <c:v>0.28000000000000003</c:v>
                      </c:pt>
                      <c:pt idx="7">
                        <c:v>0.27</c:v>
                      </c:pt>
                      <c:pt idx="8">
                        <c:v>0.26</c:v>
                      </c:pt>
                      <c:pt idx="9">
                        <c:v>0.24</c:v>
                      </c:pt>
                    </c:numCache>
                  </c:numRef>
                </c:val>
                <c:smooth val="0"/>
                <c:extLst xmlns:c15="http://schemas.microsoft.com/office/drawing/2012/chart">
                  <c:ext xmlns:c16="http://schemas.microsoft.com/office/drawing/2014/chart" uri="{C3380CC4-5D6E-409C-BE32-E72D297353CC}">
                    <c16:uniqueId val="{00000024-C711-4422-8A2E-F4CBA334B6DA}"/>
                  </c:ext>
                </c:extLst>
              </c15:ser>
            </c15:filteredLineSeries>
          </c:ext>
        </c:extLst>
      </c:lineChart>
      <c:catAx>
        <c:axId val="159002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06089312"/>
        <c:crosses val="autoZero"/>
        <c:auto val="1"/>
        <c:lblAlgn val="ctr"/>
        <c:lblOffset val="100"/>
        <c:noMultiLvlLbl val="0"/>
      </c:catAx>
      <c:valAx>
        <c:axId val="1606089312"/>
        <c:scaling>
          <c:orientation val="minMax"/>
          <c:max val="0.60000000000000009"/>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Alusuuringute</a:t>
                </a:r>
                <a:r>
                  <a:rPr lang="et-EE" baseline="0"/>
                  <a:t> osakaal SKP-st (%)</a:t>
                </a:r>
                <a:endParaRPr lang="et-EE"/>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90028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'1.3a_S'!$H$51</c:f>
              <c:strCache>
                <c:ptCount val="1"/>
                <c:pt idx="0">
                  <c:v>Alusuuringute osakaal avaliku sektori TA kulutustes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'1.3a_S'!$B$64:$B$75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'1.3a_S'!$H$64:$H$75</c:f>
              <c:numCache>
                <c:formatCode>0%</c:formatCode>
                <c:ptCount val="12"/>
                <c:pt idx="0">
                  <c:v>0.49178029176484939</c:v>
                </c:pt>
                <c:pt idx="1">
                  <c:v>0.53970108025278107</c:v>
                </c:pt>
                <c:pt idx="2">
                  <c:v>0.51394779163284565</c:v>
                </c:pt>
                <c:pt idx="3">
                  <c:v>0.47429508554353028</c:v>
                </c:pt>
                <c:pt idx="4">
                  <c:v>0.49050130504537726</c:v>
                </c:pt>
                <c:pt idx="5">
                  <c:v>0.52514026758739751</c:v>
                </c:pt>
                <c:pt idx="6">
                  <c:v>0.4909554637002817</c:v>
                </c:pt>
                <c:pt idx="7">
                  <c:v>0.54092631247292355</c:v>
                </c:pt>
                <c:pt idx="8">
                  <c:v>0.48996447670270149</c:v>
                </c:pt>
                <c:pt idx="9">
                  <c:v>0.44740792208667918</c:v>
                </c:pt>
                <c:pt idx="10">
                  <c:v>0.46321728714763033</c:v>
                </c:pt>
                <c:pt idx="11">
                  <c:v>0.40426411570907544</c:v>
                </c:pt>
              </c:numCache>
            </c:numRef>
          </c:val>
          <c:smooth val="0"/>
          <c:extLst>
            <c:ext xmlns:c16="http://schemas.microsoft.com/office/drawing/2014/chart" uri="{C3380CC4-5D6E-409C-BE32-E72D297353CC}">
              <c16:uniqueId val="{00000000-A4EF-4BC9-B757-00F2F49D7E4A}"/>
            </c:ext>
          </c:extLst>
        </c:ser>
        <c:ser>
          <c:idx val="1"/>
          <c:order val="1"/>
          <c:tx>
            <c:strRef>
              <c:f>'1.3a_S'!$I$51</c:f>
              <c:strCache>
                <c:ptCount val="1"/>
                <c:pt idx="0">
                  <c:v>Alusuuringute osakaal erasektori TA kulutustes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'1.3a_S'!$B$64:$B$75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'1.3a_S'!$I$64:$I$75</c:f>
              <c:numCache>
                <c:formatCode>0%</c:formatCode>
                <c:ptCount val="12"/>
                <c:pt idx="0">
                  <c:v>2.4355856941911169E-2</c:v>
                </c:pt>
                <c:pt idx="1">
                  <c:v>1.8930236483804468E-2</c:v>
                </c:pt>
                <c:pt idx="2">
                  <c:v>1.1039516964808723E-2</c:v>
                </c:pt>
                <c:pt idx="3">
                  <c:v>2.7782299271464053E-2</c:v>
                </c:pt>
                <c:pt idx="4">
                  <c:v>4.0425633613961204E-2</c:v>
                </c:pt>
                <c:pt idx="5">
                  <c:v>2.9040211082452524E-2</c:v>
                </c:pt>
                <c:pt idx="6">
                  <c:v>2.2498346978525215E-2</c:v>
                </c:pt>
                <c:pt idx="7">
                  <c:v>4.2223717843654862E-2</c:v>
                </c:pt>
                <c:pt idx="8">
                  <c:v>4.0411886875111554E-2</c:v>
                </c:pt>
                <c:pt idx="9">
                  <c:v>4.0084529719576011E-2</c:v>
                </c:pt>
                <c:pt idx="10">
                  <c:v>5.3315448317504961E-2</c:v>
                </c:pt>
              </c:numCache>
            </c:numRef>
          </c:val>
          <c:smooth val="0"/>
          <c:extLst>
            <c:ext xmlns:c16="http://schemas.microsoft.com/office/drawing/2014/chart" uri="{C3380CC4-5D6E-409C-BE32-E72D297353CC}">
              <c16:uniqueId val="{00000001-A4EF-4BC9-B757-00F2F49D7E4A}"/>
            </c:ext>
          </c:extLst>
        </c:ser>
        <c:dLbls>
          <c:showLegendKey val="0"/>
          <c:showVal val="0"/>
          <c:showCatName val="0"/>
          <c:showSerName val="0"/>
          <c:showPercent val="0"/>
          <c:showBubbleSize val="0"/>
        </c:dLbls>
        <c:marker val="1"/>
        <c:smooth val="0"/>
        <c:axId val="1473092512"/>
        <c:axId val="1610918928"/>
      </c:lineChart>
      <c:catAx>
        <c:axId val="14730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610918928"/>
        <c:crosses val="autoZero"/>
        <c:auto val="1"/>
        <c:lblAlgn val="ctr"/>
        <c:lblOffset val="100"/>
        <c:noMultiLvlLbl val="0"/>
      </c:catAx>
      <c:valAx>
        <c:axId val="1610918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4730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1777777777778"/>
          <c:y val="5.3541541068891522E-2"/>
          <c:w val="0.78722793650793654"/>
          <c:h val="0.70109222635845847"/>
        </c:manualLayout>
      </c:layout>
      <c:areaChart>
        <c:grouping val="standard"/>
        <c:varyColors val="0"/>
        <c:ser>
          <c:idx val="0"/>
          <c:order val="0"/>
          <c:tx>
            <c:strRef>
              <c:f>'2.6vana'!$L$6</c:f>
              <c:strCache>
                <c:ptCount val="1"/>
                <c:pt idx="0">
                  <c:v>Teadlasi (täistöökohti) 1000 elaniku kohta (avalik ja erasektor kokku)</c:v>
                </c:pt>
              </c:strCache>
            </c:strRef>
          </c:tx>
          <c:spPr>
            <a:solidFill>
              <a:schemeClr val="accent1"/>
            </a:solidFill>
            <a:ln>
              <a:noFill/>
            </a:ln>
            <a:effectLst/>
          </c:spPr>
          <c:cat>
            <c:numRef>
              <c:extLst>
                <c:ext xmlns:c15="http://schemas.microsoft.com/office/drawing/2012/chart" uri="{02D57815-91ED-43cb-92C2-25804820EDAC}">
                  <c15:fullRef>
                    <c15:sqref>'2.6vana'!$A$7:$A$27</c15:sqref>
                  </c15:fullRef>
                </c:ext>
              </c:extLst>
              <c:f>'2.6vana'!$A$7:$A$26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c:ext xmlns:c15="http://schemas.microsoft.com/office/drawing/2012/chart" uri="{02D57815-91ED-43cb-92C2-25804820EDAC}">
                  <c15:fullRef>
                    <c15:sqref>'2.6vana'!$L$7:$L$27</c15:sqref>
                  </c15:fullRef>
                </c:ext>
              </c:extLst>
              <c:f>'2.6vana'!$L$7:$L$26</c:f>
              <c:numCache>
                <c:formatCode>0.00</c:formatCode>
                <c:ptCount val="20"/>
                <c:pt idx="0">
                  <c:v>1.902658340767172</c:v>
                </c:pt>
                <c:pt idx="1">
                  <c:v>1.9251536561548623</c:v>
                </c:pt>
                <c:pt idx="2">
                  <c:v>2.2111874868992634</c:v>
                </c:pt>
                <c:pt idx="3">
                  <c:v>2.2687046880794655</c:v>
                </c:pt>
                <c:pt idx="4">
                  <c:v>2.4650686184812445</c:v>
                </c:pt>
                <c:pt idx="5">
                  <c:v>2.451337528056813</c:v>
                </c:pt>
                <c:pt idx="6">
                  <c:v>2.6010216924557636</c:v>
                </c:pt>
                <c:pt idx="7">
                  <c:v>2.7475203288356713</c:v>
                </c:pt>
                <c:pt idx="8">
                  <c:v>2.9726397896058097</c:v>
                </c:pt>
                <c:pt idx="9">
                  <c:v>3.2298201745848742</c:v>
                </c:pt>
                <c:pt idx="10">
                  <c:v>3.0582243922927494</c:v>
                </c:pt>
                <c:pt idx="11">
                  <c:v>3.3931230540138078</c:v>
                </c:pt>
                <c:pt idx="12">
                  <c:v>3.4572451153282819</c:v>
                </c:pt>
                <c:pt idx="13">
                  <c:v>3.3384235714383106</c:v>
                </c:pt>
                <c:pt idx="14">
                  <c:v>3.2860902601345625</c:v>
                </c:pt>
                <c:pt idx="15">
                  <c:v>3.1889076968881516</c:v>
                </c:pt>
                <c:pt idx="16">
                  <c:v>3.2965688509541442</c:v>
                </c:pt>
                <c:pt idx="17">
                  <c:v>3.5522770373241821</c:v>
                </c:pt>
                <c:pt idx="18">
                  <c:v>3.7661100131677396</c:v>
                </c:pt>
                <c:pt idx="19">
                  <c:v>3.7682855029362483</c:v>
                </c:pt>
              </c:numCache>
            </c:numRef>
          </c:val>
          <c:extLst>
            <c:ext xmlns:c16="http://schemas.microsoft.com/office/drawing/2014/chart" uri="{C3380CC4-5D6E-409C-BE32-E72D297353CC}">
              <c16:uniqueId val="{00000000-392D-4D89-B64E-B880D01040C7}"/>
            </c:ext>
          </c:extLst>
        </c:ser>
        <c:dLbls>
          <c:showLegendKey val="0"/>
          <c:showVal val="0"/>
          <c:showCatName val="0"/>
          <c:showSerName val="0"/>
          <c:showPercent val="0"/>
          <c:showBubbleSize val="0"/>
        </c:dLbls>
        <c:axId val="736140159"/>
        <c:axId val="365178463"/>
      </c:areaChart>
      <c:lineChart>
        <c:grouping val="standard"/>
        <c:varyColors val="0"/>
        <c:ser>
          <c:idx val="1"/>
          <c:order val="1"/>
          <c:tx>
            <c:strRef>
              <c:f>'2.6vana'!$M$6</c:f>
              <c:strCache>
                <c:ptCount val="1"/>
                <c:pt idx="0">
                  <c:v>Avalikus sektoris töötavaid teadlasi (täistöökohti) 1000 elaniku kohta</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'2.6vana'!$A$7:$A$27</c15:sqref>
                  </c15:fullRef>
                </c:ext>
              </c:extLst>
              <c:f>'2.6vana'!$A$7:$A$26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c:ext xmlns:c15="http://schemas.microsoft.com/office/drawing/2012/chart" uri="{02D57815-91ED-43cb-92C2-25804820EDAC}">
                  <c15:fullRef>
                    <c15:sqref>'2.6vana'!$M$7:$M$27</c15:sqref>
                  </c15:fullRef>
                </c:ext>
              </c:extLst>
              <c:f>'2.6vana'!$M$7:$M$26</c:f>
              <c:numCache>
                <c:formatCode>0.00</c:formatCode>
                <c:ptCount val="20"/>
                <c:pt idx="0">
                  <c:v>1.687564674397859</c:v>
                </c:pt>
                <c:pt idx="1">
                  <c:v>1.6065684416106611</c:v>
                </c:pt>
                <c:pt idx="2">
                  <c:v>1.845378782950611</c:v>
                </c:pt>
                <c:pt idx="3">
                  <c:v>1.8579250867152901</c:v>
                </c:pt>
                <c:pt idx="4">
                  <c:v>1.9377127172918569</c:v>
                </c:pt>
                <c:pt idx="5">
                  <c:v>1.7510394819148547</c:v>
                </c:pt>
                <c:pt idx="6">
                  <c:v>1.8917598282372101</c:v>
                </c:pt>
                <c:pt idx="7">
                  <c:v>1.9577487862270275</c:v>
                </c:pt>
                <c:pt idx="8">
                  <c:v>1.984997459729237</c:v>
                </c:pt>
                <c:pt idx="9">
                  <c:v>2.1783430907212482</c:v>
                </c:pt>
                <c:pt idx="10">
                  <c:v>2.0454664776605238</c:v>
                </c:pt>
                <c:pt idx="11">
                  <c:v>2.2064287110990781</c:v>
                </c:pt>
                <c:pt idx="12">
                  <c:v>2.3243740459109716</c:v>
                </c:pt>
                <c:pt idx="13">
                  <c:v>2.2354629011024305</c:v>
                </c:pt>
                <c:pt idx="14">
                  <c:v>2.2620132404228852</c:v>
                </c:pt>
                <c:pt idx="15">
                  <c:v>2.2424922198084021</c:v>
                </c:pt>
                <c:pt idx="16">
                  <c:v>2.2276023903752744</c:v>
                </c:pt>
                <c:pt idx="17">
                  <c:v>2.2807237569690679</c:v>
                </c:pt>
                <c:pt idx="18">
                  <c:v>2.4311422729929428</c:v>
                </c:pt>
                <c:pt idx="19">
                  <c:v>2.2386663848673782</c:v>
                </c:pt>
              </c:numCache>
            </c:numRef>
          </c:val>
          <c:smooth val="0"/>
          <c:extLst>
            <c:ext xmlns:c16="http://schemas.microsoft.com/office/drawing/2014/chart" uri="{C3380CC4-5D6E-409C-BE32-E72D297353CC}">
              <c16:uniqueId val="{00000001-392D-4D89-B64E-B880D01040C7}"/>
            </c:ext>
          </c:extLst>
        </c:ser>
        <c:ser>
          <c:idx val="2"/>
          <c:order val="2"/>
          <c:tx>
            <c:strRef>
              <c:f>'2.6vana'!$N$6</c:f>
              <c:strCache>
                <c:ptCount val="1"/>
                <c:pt idx="0">
                  <c:v>Erasektoris töötavaid teadlasi (täistöökohti) 1000 elaniku kohta</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'2.6vana'!$A$7:$A$27</c15:sqref>
                  </c15:fullRef>
                </c:ext>
              </c:extLst>
              <c:f>'2.6vana'!$A$7:$A$26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c:ext xmlns:c15="http://schemas.microsoft.com/office/drawing/2012/chart" uri="{02D57815-91ED-43cb-92C2-25804820EDAC}">
                  <c15:fullRef>
                    <c15:sqref>'2.6vana'!$N$7:$N$27</c15:sqref>
                  </c15:fullRef>
                </c:ext>
              </c:extLst>
              <c:f>'2.6vana'!$N$7:$N$26</c:f>
              <c:numCache>
                <c:formatCode>0.00</c:formatCode>
                <c:ptCount val="20"/>
                <c:pt idx="0">
                  <c:v>0.2150936663693131</c:v>
                </c:pt>
                <c:pt idx="1">
                  <c:v>0.31858521454420125</c:v>
                </c:pt>
                <c:pt idx="2">
                  <c:v>0.36580870394865234</c:v>
                </c:pt>
                <c:pt idx="3">
                  <c:v>0.41077960136417507</c:v>
                </c:pt>
                <c:pt idx="4">
                  <c:v>0.52735590118938702</c:v>
                </c:pt>
                <c:pt idx="5">
                  <c:v>0.70029804614195834</c:v>
                </c:pt>
                <c:pt idx="6">
                  <c:v>0.70926186421855331</c:v>
                </c:pt>
                <c:pt idx="7">
                  <c:v>0.7897715426086438</c:v>
                </c:pt>
                <c:pt idx="8">
                  <c:v>0.98764232987657274</c:v>
                </c:pt>
                <c:pt idx="9">
                  <c:v>1.051477083863626</c:v>
                </c:pt>
                <c:pt idx="10">
                  <c:v>1.0127579146322256</c:v>
                </c:pt>
                <c:pt idx="11">
                  <c:v>1.1866943429147301</c:v>
                </c:pt>
                <c:pt idx="12">
                  <c:v>1.1327956100774439</c:v>
                </c:pt>
                <c:pt idx="13">
                  <c:v>1.1028849227450321</c:v>
                </c:pt>
                <c:pt idx="14">
                  <c:v>1.0241530180062759</c:v>
                </c:pt>
                <c:pt idx="15">
                  <c:v>0.94588245685772399</c:v>
                </c:pt>
                <c:pt idx="16">
                  <c:v>1.0689664605788698</c:v>
                </c:pt>
                <c:pt idx="17">
                  <c:v>1.2716292892785612</c:v>
                </c:pt>
                <c:pt idx="18">
                  <c:v>1.3349677401747966</c:v>
                </c:pt>
                <c:pt idx="19">
                  <c:v>1.5319062212225059</c:v>
                </c:pt>
              </c:numCache>
            </c:numRef>
          </c:val>
          <c:smooth val="0"/>
          <c:extLst>
            <c:ext xmlns:c15="http://schemas.microsoft.com/office/drawing/2012/chart" uri="{02D57815-91ED-43cb-92C2-25804820EDAC}">
              <c15:categoryFilterExceptions>
                <c15:categoryFilterException>
                  <c15:sqref>'2.6vana'!$N$27</c15:sqref>
                  <c15:spPr xmlns:c15="http://schemas.microsoft.com/office/drawing/2012/chart">
                    <a:ln w="28575" cap="rnd">
                      <a:noFill/>
                      <a:round/>
                    </a:ln>
                    <a:effectLst/>
                  </c15:spPr>
                  <c15:bubble3D val="0"/>
                  <c15:marker>
                    <c:symbol val="circle"/>
                    <c:size val="5"/>
                    <c:spPr>
                      <a:solidFill>
                        <a:schemeClr val="bg1">
                          <a:lumMod val="50000"/>
                        </a:schemeClr>
                      </a:solidFill>
                      <a:ln w="9525">
                        <a:solidFill>
                          <a:schemeClr val="bg1">
                            <a:lumMod val="50000"/>
                          </a:schemeClr>
                        </a:solidFill>
                      </a:ln>
                      <a:effectLst/>
                    </c:spPr>
                  </c15:marker>
                </c15:categoryFilterException>
              </c15:categoryFilterExceptions>
            </c:ext>
            <c:ext xmlns:c16="http://schemas.microsoft.com/office/drawing/2014/chart" uri="{C3380CC4-5D6E-409C-BE32-E72D297353CC}">
              <c16:uniqueId val="{00000002-392D-4D89-B64E-B880D01040C7}"/>
            </c:ext>
          </c:extLst>
        </c:ser>
        <c:dLbls>
          <c:showLegendKey val="0"/>
          <c:showVal val="0"/>
          <c:showCatName val="0"/>
          <c:showSerName val="0"/>
          <c:showPercent val="0"/>
          <c:showBubbleSize val="0"/>
        </c:dLbls>
        <c:marker val="1"/>
        <c:smooth val="0"/>
        <c:axId val="459073039"/>
        <c:axId val="365186783"/>
      </c:lineChart>
      <c:catAx>
        <c:axId val="459073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crossAx val="365186783"/>
        <c:crosses val="autoZero"/>
        <c:auto val="1"/>
        <c:lblAlgn val="ctr"/>
        <c:lblOffset val="100"/>
        <c:noMultiLvlLbl val="0"/>
      </c:catAx>
      <c:valAx>
        <c:axId val="3651867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900" b="0" i="0" baseline="0">
                    <a:solidFill>
                      <a:sysClr val="windowText" lastClr="000000"/>
                    </a:solidFill>
                    <a:effectLst/>
                  </a:rPr>
                  <a:t>Teadlaste täistöökohti 1000 elaniku kohta (avalik ja erasektor)</a:t>
                </a:r>
                <a:endParaRPr lang="et-EE" sz="300">
                  <a:solidFill>
                    <a:sysClr val="windowText" lastClr="000000"/>
                  </a:solidFill>
                  <a:effectLst/>
                </a:endParaRPr>
              </a:p>
            </c:rich>
          </c:tx>
          <c:layout>
            <c:manualLayout>
              <c:xMode val="edge"/>
              <c:yMode val="edge"/>
              <c:x val="2.623650793650794E-2"/>
              <c:y val="0"/>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459073039"/>
        <c:crosses val="autoZero"/>
        <c:crossBetween val="between"/>
      </c:valAx>
      <c:valAx>
        <c:axId val="3651784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736140159"/>
        <c:crosses val="max"/>
        <c:crossBetween val="between"/>
      </c:valAx>
      <c:catAx>
        <c:axId val="736140159"/>
        <c:scaling>
          <c:orientation val="minMax"/>
        </c:scaling>
        <c:delete val="1"/>
        <c:axPos val="b"/>
        <c:numFmt formatCode="General" sourceLinked="1"/>
        <c:majorTickMark val="out"/>
        <c:minorTickMark val="none"/>
        <c:tickLblPos val="nextTo"/>
        <c:crossAx val="365178463"/>
        <c:crosses val="autoZero"/>
        <c:auto val="1"/>
        <c:lblAlgn val="ctr"/>
        <c:lblOffset val="100"/>
        <c:noMultiLvlLbl val="0"/>
      </c:catAx>
      <c:spPr>
        <a:noFill/>
        <a:ln>
          <a:noFill/>
        </a:ln>
        <a:effectLst/>
      </c:spPr>
    </c:plotArea>
    <c:legend>
      <c:legendPos val="b"/>
      <c:layout>
        <c:manualLayout>
          <c:xMode val="edge"/>
          <c:yMode val="edge"/>
          <c:x val="2.0734920634920641E-2"/>
          <c:y val="0.85903397569129702"/>
          <c:w val="0.93837142857142852"/>
          <c:h val="0.1208879464078684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80634061063"/>
          <c:y val="5.9992067520002357E-2"/>
          <c:w val="0.77424238095238096"/>
          <c:h val="0.73043458334959999"/>
        </c:manualLayout>
      </c:layout>
      <c:areaChart>
        <c:grouping val="stacked"/>
        <c:varyColors val="0"/>
        <c:ser>
          <c:idx val="0"/>
          <c:order val="0"/>
          <c:tx>
            <c:strRef>
              <c:f>'2.6vana'!$H$6</c:f>
              <c:strCache>
                <c:ptCount val="1"/>
                <c:pt idx="0">
                  <c:v>Avalik sektor</c:v>
                </c:pt>
              </c:strCache>
            </c:strRef>
          </c:tx>
          <c:spPr>
            <a:solidFill>
              <a:schemeClr val="accent1"/>
            </a:solidFill>
            <a:ln>
              <a:noFill/>
            </a:ln>
            <a:effectLst/>
          </c:spPr>
          <c:dLbls>
            <c:spPr>
              <a:noFill/>
              <a:ln>
                <a:noFill/>
              </a:ln>
              <a:effectLst/>
            </c:spPr>
            <c:txPr>
              <a:bodyPr rot="-5400000" spcFirstLastPara="1" vertOverflow="ellipsis" vert="horz" wrap="square" lIns="38100" tIns="19050" rIns="108000" bIns="19050" anchor="ctr" anchorCtr="0">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'2.6vana'!$A$7:$A$27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'2.6vana'!$H$7:$H$27</c:f>
              <c:numCache>
                <c:formatCode>#,##0</c:formatCode>
                <c:ptCount val="21"/>
                <c:pt idx="0">
                  <c:v>2364.6999999999998</c:v>
                </c:pt>
                <c:pt idx="1">
                  <c:v>2237.5</c:v>
                </c:pt>
                <c:pt idx="2">
                  <c:v>2553.1</c:v>
                </c:pt>
                <c:pt idx="3">
                  <c:v>2555</c:v>
                </c:pt>
                <c:pt idx="4">
                  <c:v>2647.3999999999996</c:v>
                </c:pt>
                <c:pt idx="5">
                  <c:v>2379.4</c:v>
                </c:pt>
                <c:pt idx="6">
                  <c:v>2555.1999999999998</c:v>
                </c:pt>
                <c:pt idx="7">
                  <c:v>2629.1</c:v>
                </c:pt>
                <c:pt idx="8">
                  <c:v>2656.8</c:v>
                </c:pt>
                <c:pt idx="9">
                  <c:v>2909.7</c:v>
                </c:pt>
                <c:pt idx="10">
                  <c:v>2727.2</c:v>
                </c:pt>
                <c:pt idx="11">
                  <c:v>2933.8</c:v>
                </c:pt>
                <c:pt idx="12">
                  <c:v>3080.3</c:v>
                </c:pt>
                <c:pt idx="13">
                  <c:v>2951.2</c:v>
                </c:pt>
                <c:pt idx="14">
                  <c:v>2976.4</c:v>
                </c:pt>
                <c:pt idx="15">
                  <c:v>2945</c:v>
                </c:pt>
                <c:pt idx="16">
                  <c:v>2931.4</c:v>
                </c:pt>
                <c:pt idx="17">
                  <c:v>3000.6</c:v>
                </c:pt>
                <c:pt idx="18">
                  <c:v>3207</c:v>
                </c:pt>
                <c:pt idx="19">
                  <c:v>2965.83</c:v>
                </c:pt>
                <c:pt idx="20">
                  <c:v>2905.26</c:v>
                </c:pt>
              </c:numCache>
            </c:numRef>
          </c:val>
          <c:extLst>
            <c:ext xmlns:c16="http://schemas.microsoft.com/office/drawing/2014/chart" uri="{C3380CC4-5D6E-409C-BE32-E72D297353CC}">
              <c16:uniqueId val="{00000000-5248-41F7-8785-268864BDA0C0}"/>
            </c:ext>
          </c:extLst>
        </c:ser>
        <c:ser>
          <c:idx val="1"/>
          <c:order val="1"/>
          <c:tx>
            <c:strRef>
              <c:f>'2.6vana'!$I$6</c:f>
              <c:strCache>
                <c:ptCount val="1"/>
                <c:pt idx="0">
                  <c:v>Erasektor</c:v>
                </c:pt>
              </c:strCache>
            </c:strRef>
          </c:tx>
          <c:spPr>
            <a:solidFill>
              <a:schemeClr val="bg2"/>
            </a:solidFill>
            <a:ln>
              <a:noFill/>
            </a:ln>
            <a:effectLst/>
          </c:spPr>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'2.6vana'!$A$7:$A$27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'2.6vana'!$I$7:$I$27</c:f>
              <c:numCache>
                <c:formatCode>#,##0</c:formatCode>
                <c:ptCount val="21"/>
                <c:pt idx="0">
                  <c:v>301.39999999999998</c:v>
                </c:pt>
                <c:pt idx="1">
                  <c:v>443.7</c:v>
                </c:pt>
                <c:pt idx="2">
                  <c:v>506.09999999999997</c:v>
                </c:pt>
                <c:pt idx="3">
                  <c:v>564.9</c:v>
                </c:pt>
                <c:pt idx="4">
                  <c:v>720.5</c:v>
                </c:pt>
                <c:pt idx="5">
                  <c:v>951.6</c:v>
                </c:pt>
                <c:pt idx="6">
                  <c:v>958</c:v>
                </c:pt>
                <c:pt idx="7">
                  <c:v>1060.5999999999999</c:v>
                </c:pt>
                <c:pt idx="8">
                  <c:v>1321.9</c:v>
                </c:pt>
                <c:pt idx="9">
                  <c:v>1404.5</c:v>
                </c:pt>
                <c:pt idx="10">
                  <c:v>1350.3</c:v>
                </c:pt>
                <c:pt idx="11">
                  <c:v>1577.9</c:v>
                </c:pt>
                <c:pt idx="12">
                  <c:v>1501.2</c:v>
                </c:pt>
                <c:pt idx="13">
                  <c:v>1456</c:v>
                </c:pt>
                <c:pt idx="14">
                  <c:v>1347.6</c:v>
                </c:pt>
                <c:pt idx="15">
                  <c:v>1242.2</c:v>
                </c:pt>
                <c:pt idx="16">
                  <c:v>1406.7</c:v>
                </c:pt>
                <c:pt idx="17">
                  <c:v>1673</c:v>
                </c:pt>
                <c:pt idx="18">
                  <c:v>1761</c:v>
                </c:pt>
                <c:pt idx="19">
                  <c:v>2029.5</c:v>
                </c:pt>
                <c:pt idx="20">
                  <c:v>88.580000000000013</c:v>
                </c:pt>
              </c:numCache>
            </c:numRef>
          </c:val>
          <c:extLst>
            <c:ext xmlns:c16="http://schemas.microsoft.com/office/drawing/2014/chart" uri="{C3380CC4-5D6E-409C-BE32-E72D297353CC}">
              <c16:uniqueId val="{00000001-5248-41F7-8785-268864BDA0C0}"/>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axId val="457839135"/>
        <c:axId val="619718543"/>
      </c:areaChart>
      <c:lineChart>
        <c:grouping val="standard"/>
        <c:varyColors val="0"/>
        <c:ser>
          <c:idx val="2"/>
          <c:order val="2"/>
          <c:tx>
            <c:strRef>
              <c:f>'2.6vana'!$O$6</c:f>
              <c:strCache>
                <c:ptCount val="1"/>
                <c:pt idx="0">
                  <c:v>Erasektori teadlaste täistöökohtade osakaal (%)</c:v>
                </c:pt>
              </c:strCache>
            </c:strRef>
          </c:tx>
          <c:spPr>
            <a:ln w="28575" cap="rnd">
              <a:solidFill>
                <a:schemeClr val="bg2">
                  <a:lumMod val="90000"/>
                </a:schemeClr>
              </a:solidFill>
              <a:round/>
            </a:ln>
            <a:effectLst/>
          </c:spPr>
          <c:marker>
            <c:symbol val="circle"/>
            <c:size val="5"/>
            <c:spPr>
              <a:solidFill>
                <a:schemeClr val="bg2">
                  <a:lumMod val="90000"/>
                </a:schemeClr>
              </a:solidFill>
              <a:ln w="9525">
                <a:solidFill>
                  <a:schemeClr val="bg2">
                    <a:lumMod val="90000"/>
                  </a:schemeClr>
                </a:solidFill>
              </a:ln>
              <a:effectLst/>
            </c:spPr>
          </c:marker>
          <c:val>
            <c:numRef>
              <c:f>'2.6vana'!$O$7:$O$27</c:f>
              <c:numCache>
                <c:formatCode>0%</c:formatCode>
                <c:ptCount val="21"/>
                <c:pt idx="0">
                  <c:v>0.11304902291736994</c:v>
                </c:pt>
                <c:pt idx="1">
                  <c:v>0.1654856034611368</c:v>
                </c:pt>
                <c:pt idx="2">
                  <c:v>0.16543540794979078</c:v>
                </c:pt>
                <c:pt idx="3">
                  <c:v>0.18106349562485977</c:v>
                </c:pt>
                <c:pt idx="4">
                  <c:v>0.21393153003355206</c:v>
                </c:pt>
                <c:pt idx="5">
                  <c:v>0.28567997598318823</c:v>
                </c:pt>
                <c:pt idx="6">
                  <c:v>0.27268587043151543</c:v>
                </c:pt>
                <c:pt idx="7">
                  <c:v>0.28744884407946447</c:v>
                </c:pt>
                <c:pt idx="8">
                  <c:v>0.33224420036695407</c:v>
                </c:pt>
                <c:pt idx="9">
                  <c:v>0.32555282555282555</c:v>
                </c:pt>
                <c:pt idx="10">
                  <c:v>0.33115879828326178</c:v>
                </c:pt>
                <c:pt idx="11">
                  <c:v>0.34973513309838866</c:v>
                </c:pt>
                <c:pt idx="12">
                  <c:v>0.32765845992666315</c:v>
                </c:pt>
                <c:pt idx="13">
                  <c:v>0.33036099199056113</c:v>
                </c:pt>
                <c:pt idx="14">
                  <c:v>0.31166308193991538</c:v>
                </c:pt>
                <c:pt idx="15">
                  <c:v>0.29661644260846731</c:v>
                </c:pt>
                <c:pt idx="16">
                  <c:v>0.32426638390078605</c:v>
                </c:pt>
                <c:pt idx="17">
                  <c:v>0.35797582111907567</c:v>
                </c:pt>
                <c:pt idx="18">
                  <c:v>0.35446859903381644</c:v>
                </c:pt>
                <c:pt idx="19">
                  <c:v>0.40652605011718046</c:v>
                </c:pt>
                <c:pt idx="20">
                  <c:v>0</c:v>
                </c:pt>
              </c:numCache>
            </c:numRef>
          </c:val>
          <c:smooth val="0"/>
          <c:extLst>
            <c:ext xmlns:c16="http://schemas.microsoft.com/office/drawing/2014/chart" uri="{C3380CC4-5D6E-409C-BE32-E72D297353CC}">
              <c16:uniqueId val="{00000004-5248-41F7-8785-268864BDA0C0}"/>
            </c:ext>
          </c:extLst>
        </c:ser>
        <c:dLbls>
          <c:showLegendKey val="0"/>
          <c:showVal val="0"/>
          <c:showCatName val="0"/>
          <c:showSerName val="0"/>
          <c:showPercent val="0"/>
          <c:showBubbleSize val="0"/>
        </c:dLbls>
        <c:marker val="1"/>
        <c:smooth val="0"/>
        <c:axId val="8154655"/>
        <c:axId val="14796399"/>
      </c:lineChart>
      <c:catAx>
        <c:axId val="45783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19718543"/>
        <c:crosses val="autoZero"/>
        <c:auto val="1"/>
        <c:lblAlgn val="ctr"/>
        <c:lblOffset val="100"/>
        <c:noMultiLvlLbl val="0"/>
      </c:catAx>
      <c:valAx>
        <c:axId val="619718543"/>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900"/>
                  <a:t>Teadlaste täistöökohti</a:t>
                </a:r>
              </a:p>
            </c:rich>
          </c:tx>
          <c:layout>
            <c:manualLayout>
              <c:xMode val="edge"/>
              <c:yMode val="edge"/>
              <c:x val="6.6007936507936496E-3"/>
              <c:y val="0.217209634172354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457839135"/>
        <c:crosses val="autoZero"/>
        <c:crossBetween val="between"/>
      </c:valAx>
      <c:valAx>
        <c:axId val="14796399"/>
        <c:scaling>
          <c:orientation val="minMax"/>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8154655"/>
        <c:crosses val="max"/>
        <c:crossBetween val="between"/>
      </c:valAx>
      <c:catAx>
        <c:axId val="8154655"/>
        <c:scaling>
          <c:orientation val="minMax"/>
        </c:scaling>
        <c:delete val="1"/>
        <c:axPos val="b"/>
        <c:majorTickMark val="out"/>
        <c:minorTickMark val="none"/>
        <c:tickLblPos val="nextTo"/>
        <c:crossAx val="14796399"/>
        <c:crosses val="autoZero"/>
        <c:auto val="1"/>
        <c:lblAlgn val="ctr"/>
        <c:lblOffset val="100"/>
        <c:noMultiLvlLbl val="0"/>
      </c:catAx>
      <c:spPr>
        <a:noFill/>
        <a:ln>
          <a:noFill/>
        </a:ln>
        <a:effectLst/>
      </c:spPr>
    </c:plotArea>
    <c:legend>
      <c:legendPos val="r"/>
      <c:layout>
        <c:manualLayout>
          <c:xMode val="edge"/>
          <c:yMode val="edge"/>
          <c:x val="0.15879535871441192"/>
          <c:y val="0.86607093230993171"/>
          <c:w val="0.73066436480433772"/>
          <c:h val="0.112395950506186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130969</xdr:colOff>
      <xdr:row>3</xdr:row>
      <xdr:rowOff>59531</xdr:rowOff>
    </xdr:from>
    <xdr:to>
      <xdr:col>17</xdr:col>
      <xdr:colOff>553950</xdr:colOff>
      <xdr:row>24</xdr:row>
      <xdr:rowOff>107721</xdr:rowOff>
    </xdr:to>
    <xdr:pic>
      <xdr:nvPicPr>
        <xdr:cNvPr id="3" name="Pilt 2">
          <a:extLst>
            <a:ext uri="{FF2B5EF4-FFF2-40B4-BE49-F238E27FC236}">
              <a16:creationId xmlns:a16="http://schemas.microsoft.com/office/drawing/2014/main" id="{A1621416-2CD3-45F8-AFF6-F749F18C36EB}"/>
            </a:ext>
          </a:extLst>
        </xdr:cNvPr>
        <xdr:cNvPicPr>
          <a:picLocks noChangeAspect="1"/>
        </xdr:cNvPicPr>
      </xdr:nvPicPr>
      <xdr:blipFill>
        <a:blip xmlns:r="http://schemas.openxmlformats.org/officeDocument/2006/relationships" r:embed="rId1"/>
        <a:stretch>
          <a:fillRect/>
        </a:stretch>
      </xdr:blipFill>
      <xdr:spPr>
        <a:xfrm>
          <a:off x="130969" y="631031"/>
          <a:ext cx="10745700" cy="40486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9524</xdr:colOff>
      <xdr:row>0</xdr:row>
      <xdr:rowOff>38100</xdr:rowOff>
    </xdr:from>
    <xdr:to>
      <xdr:col>21</xdr:col>
      <xdr:colOff>63500</xdr:colOff>
      <xdr:row>5</xdr:row>
      <xdr:rowOff>1028700</xdr:rowOff>
    </xdr:to>
    <xdr:sp macro="" textlink="">
      <xdr:nvSpPr>
        <xdr:cNvPr id="3" name="TextBox 2">
          <a:extLst>
            <a:ext uri="{FF2B5EF4-FFF2-40B4-BE49-F238E27FC236}">
              <a16:creationId xmlns:a16="http://schemas.microsoft.com/office/drawing/2014/main" id="{C9CCEE4B-9D64-48D4-94D8-B31FF632B143}"/>
            </a:ext>
          </a:extLst>
        </xdr:cNvPr>
        <xdr:cNvSpPr txBox="1"/>
      </xdr:nvSpPr>
      <xdr:spPr>
        <a:xfrm>
          <a:off x="9449857" y="38100"/>
          <a:ext cx="4551893" cy="19431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RIikide</a:t>
          </a:r>
          <a:r>
            <a:rPr lang="et-EE" sz="1100" baseline="0"/>
            <a:t> valik joonisel tuleneb peamiselt andmete kättesaadaavusest - kas olid olemas kõikide valdkondade andmed vähemasti 2017 a seisuga (varasema võtmine tundus juba liig). Nagu näha, siis 8 riigi puhul olid andmed 2018 a seisuga, 9 puhul 2017 a seisuga. OECD-s olid mõned üksikud riigid (ja ka siis mitte kõigi valdkondade kohta), millel oli andmeid 2019 a kohta - seega ei hakanud neid võtma (nende hulgas polnud ka Eesti). Peame mõtlema, kas need andmed on releavntsed, kuna ikkagi kogumiku aastaga neli aastat või rohkem vanemad. NB! SA andmete puhul (joonis 1.7) on humanitaaria 10% - see tuleb tn siis andmete komakohtadest jm-st, mis OECD- ja SA vahel lõppkokkuvõttes summasid leides tekitab.</a:t>
          </a:r>
        </a:p>
        <a:p>
          <a:endParaRPr lang="et-EE" sz="1100"/>
        </a:p>
      </xdr:txBody>
    </xdr:sp>
    <xdr:clientData/>
  </xdr:twoCellAnchor>
  <xdr:twoCellAnchor>
    <xdr:from>
      <xdr:col>15</xdr:col>
      <xdr:colOff>180142</xdr:colOff>
      <xdr:row>5</xdr:row>
      <xdr:rowOff>1136423</xdr:rowOff>
    </xdr:from>
    <xdr:to>
      <xdr:col>25</xdr:col>
      <xdr:colOff>169830</xdr:colOff>
      <xdr:row>18</xdr:row>
      <xdr:rowOff>117929</xdr:rowOff>
    </xdr:to>
    <xdr:graphicFrame macro="">
      <xdr:nvGraphicFramePr>
        <xdr:cNvPr id="4" name="Diagramm 3">
          <a:extLst>
            <a:ext uri="{FF2B5EF4-FFF2-40B4-BE49-F238E27FC236}">
              <a16:creationId xmlns:a16="http://schemas.microsoft.com/office/drawing/2014/main" id="{E50C2280-8BB0-4667-80A4-3C337D0CE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66673</xdr:colOff>
      <xdr:row>12</xdr:row>
      <xdr:rowOff>5291</xdr:rowOff>
    </xdr:from>
    <xdr:to>
      <xdr:col>15</xdr:col>
      <xdr:colOff>74082</xdr:colOff>
      <xdr:row>18</xdr:row>
      <xdr:rowOff>31750</xdr:rowOff>
    </xdr:to>
    <xdr:sp macro="" textlink="">
      <xdr:nvSpPr>
        <xdr:cNvPr id="2" name="TextBox 1">
          <a:extLst>
            <a:ext uri="{FF2B5EF4-FFF2-40B4-BE49-F238E27FC236}">
              <a16:creationId xmlns:a16="http://schemas.microsoft.com/office/drawing/2014/main" id="{C8581A1F-E9A7-4DCE-BC8B-273101A13092}"/>
            </a:ext>
          </a:extLst>
        </xdr:cNvPr>
        <xdr:cNvSpPr txBox="1"/>
      </xdr:nvSpPr>
      <xdr:spPr>
        <a:xfrm>
          <a:off x="66673" y="2291291"/>
          <a:ext cx="11405659" cy="11694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EU</a:t>
          </a:r>
          <a:r>
            <a:rPr lang="et-EE" sz="1100" baseline="0"/>
            <a:t> Structural Funds include</a:t>
          </a:r>
          <a:r>
            <a:rPr lang="et-EE" sz="1100"/>
            <a:t>: ASTRA, centres of excellence,</a:t>
          </a:r>
          <a:r>
            <a:rPr lang="et-EE" sz="1100" baseline="0"/>
            <a:t> internationalisation (DoRa, Mobilitas Pluss, Sekmo, Finest Twins), applied research in smart spetsialisation (incl. RESTA), RITA programme, national infrastructure, scientific collections, support R&amp;D in ICT, science communication, Norway EMP programme, Teame+</a:t>
          </a:r>
        </a:p>
        <a:p>
          <a:endParaRPr lang="et-EE" sz="1100" baseline="0"/>
        </a:p>
        <a:p>
          <a:r>
            <a:rPr lang="et-EE" sz="1100" baseline="0"/>
            <a:t>"Others" include: research libraries and databases, national programmes (language technology, Estonian language and culture in the digital age), scientific collections, Academy of Sciences, Estonian Research Council, science communication. The list of others is not complete as some of the activities for which money had already been budgeted were still being developed at the time compiling the data, so it was too early to say their exact names.</a:t>
          </a:r>
          <a:endParaRPr lang="et-E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28576</xdr:rowOff>
    </xdr:from>
    <xdr:to>
      <xdr:col>17</xdr:col>
      <xdr:colOff>190500</xdr:colOff>
      <xdr:row>3</xdr:row>
      <xdr:rowOff>142876</xdr:rowOff>
    </xdr:to>
    <xdr:sp macro="" textlink="">
      <xdr:nvSpPr>
        <xdr:cNvPr id="5" name="TextBox 4">
          <a:extLst>
            <a:ext uri="{FF2B5EF4-FFF2-40B4-BE49-F238E27FC236}">
              <a16:creationId xmlns:a16="http://schemas.microsoft.com/office/drawing/2014/main" id="{D9605C4E-BD19-4FD6-B665-FA8D0CC05945}"/>
            </a:ext>
          </a:extLst>
        </xdr:cNvPr>
        <xdr:cNvSpPr txBox="1"/>
      </xdr:nvSpPr>
      <xdr:spPr>
        <a:xfrm>
          <a:off x="66675" y="28576"/>
          <a:ext cx="108394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i="0" u="none" strike="noStrike">
              <a:solidFill>
                <a:schemeClr val="dk1"/>
              </a:solidFill>
              <a:effectLst/>
              <a:latin typeface="+mn-lt"/>
              <a:ea typeface="+mn-ea"/>
              <a:cs typeface="+mn-cs"/>
            </a:rPr>
            <a:t>The volume of research funding managed by Estonian Reserach Coundil (Estonian Science Foundation's grants, until 2017; institutional research funding, until 2020; personal research funding, including postdoctoral grants, from 2014; a proof-of-concept grants, from 2019) and baseline funding from the budget of Estonian Ministry of Education and Research in 2012-2022</a:t>
          </a:r>
          <a:r>
            <a:rPr lang="et-EE"/>
            <a:t> </a:t>
          </a:r>
          <a:endParaRPr lang="et-EE"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314325</xdr:colOff>
      <xdr:row>3</xdr:row>
      <xdr:rowOff>76201</xdr:rowOff>
    </xdr:to>
    <xdr:sp macro="" textlink="">
      <xdr:nvSpPr>
        <xdr:cNvPr id="3" name="TextBox 2">
          <a:extLst>
            <a:ext uri="{FF2B5EF4-FFF2-40B4-BE49-F238E27FC236}">
              <a16:creationId xmlns:a16="http://schemas.microsoft.com/office/drawing/2014/main" id="{62444EEC-EB45-4424-B83F-1FFA1861297F}"/>
            </a:ext>
          </a:extLst>
        </xdr:cNvPr>
        <xdr:cNvSpPr txBox="1"/>
      </xdr:nvSpPr>
      <xdr:spPr>
        <a:xfrm>
          <a:off x="0" y="1"/>
          <a:ext cx="1103947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Conversation to new grant system in 2013</a:t>
          </a:r>
          <a:r>
            <a:rPr lang="et-EE" sz="1100" b="1">
              <a:solidFill>
                <a:schemeClr val="dk1"/>
              </a:solidFill>
              <a:effectLst/>
              <a:latin typeface="+mn-lt"/>
              <a:ea typeface="+mn-ea"/>
              <a:cs typeface="+mn-cs"/>
              <a:sym typeface="Symbol" panose="05050102010706020507" pitchFamily="18" charset="2"/>
            </a:rPr>
            <a:t></a:t>
          </a:r>
          <a:r>
            <a:rPr lang="et-EE" sz="1100" b="1">
              <a:solidFill>
                <a:schemeClr val="dk1"/>
              </a:solidFill>
              <a:effectLst/>
              <a:latin typeface="+mn-lt"/>
              <a:ea typeface="+mn-ea"/>
              <a:cs typeface="+mn-cs"/>
            </a:rPr>
            <a:t>2021. Proportion of grant types: Estonian Science Foundation’s grants (ETF), targeted research funding (SF), institutional research funding (IUT), exploratory research grants (PUT OT), post-doctoral grants (PUT JD), team grants (PRG) and starting grants (PSG, incl. ST) and proof-of-concept grants (EAG). Projects actually funded this year have been taken into account.</a:t>
          </a:r>
          <a:endParaRPr lang="et-EE"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10</xdr:row>
      <xdr:rowOff>180975</xdr:rowOff>
    </xdr:from>
    <xdr:to>
      <xdr:col>11</xdr:col>
      <xdr:colOff>419100</xdr:colOff>
      <xdr:row>19</xdr:row>
      <xdr:rowOff>133351</xdr:rowOff>
    </xdr:to>
    <xdr:sp macro="" textlink="">
      <xdr:nvSpPr>
        <xdr:cNvPr id="2" name="TextBox 1">
          <a:extLst>
            <a:ext uri="{FF2B5EF4-FFF2-40B4-BE49-F238E27FC236}">
              <a16:creationId xmlns:a16="http://schemas.microsoft.com/office/drawing/2014/main" id="{F95220DA-CBA2-4390-9EB8-39659F0018E0}"/>
            </a:ext>
          </a:extLst>
        </xdr:cNvPr>
        <xdr:cNvSpPr txBox="1"/>
      </xdr:nvSpPr>
      <xdr:spPr>
        <a:xfrm>
          <a:off x="38100" y="2466975"/>
          <a:ext cx="5981700" cy="166687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Explanation of abbreviations:</a:t>
          </a:r>
        </a:p>
        <a:p>
          <a:r>
            <a:rPr lang="et-EE" sz="1100">
              <a:solidFill>
                <a:schemeClr val="dk1"/>
              </a:solidFill>
              <a:effectLst/>
              <a:latin typeface="+mn-lt"/>
              <a:ea typeface="+mn-ea"/>
              <a:cs typeface="+mn-cs"/>
            </a:rPr>
            <a:t>- personaalse uurimistoetuse otsinguprojektid (PUT OT) - exploratory research grants (PUT OT)</a:t>
          </a:r>
        </a:p>
        <a:p>
          <a:r>
            <a:rPr lang="et-EE" sz="1100">
              <a:solidFill>
                <a:schemeClr val="dk1"/>
              </a:solidFill>
              <a:effectLst/>
              <a:latin typeface="+mn-lt"/>
              <a:ea typeface="+mn-ea"/>
              <a:cs typeface="+mn-cs"/>
            </a:rPr>
            <a:t>- järeldoktori grandid (PUT JD) - post-doctoral grants (PUT JD)</a:t>
          </a:r>
        </a:p>
        <a:p>
          <a:r>
            <a:rPr lang="et-EE" sz="1100">
              <a:solidFill>
                <a:schemeClr val="dk1"/>
              </a:solidFill>
              <a:effectLst/>
              <a:latin typeface="+mn-lt"/>
              <a:ea typeface="+mn-ea"/>
              <a:cs typeface="+mn-cs"/>
            </a:rPr>
            <a:t>- rühmagrandid (PRG) - team grants (PRG)</a:t>
          </a:r>
        </a:p>
        <a:p>
          <a:r>
            <a:rPr lang="et-EE" sz="1100">
              <a:solidFill>
                <a:schemeClr val="dk1"/>
              </a:solidFill>
              <a:effectLst/>
              <a:latin typeface="+mn-lt"/>
              <a:ea typeface="+mn-ea"/>
              <a:cs typeface="+mn-cs"/>
            </a:rPr>
            <a:t>- personaalse uurimistoetuse starditoetused/stardigrandid (PSG, sh ST) - starting grants (PSG, incl ST)</a:t>
          </a:r>
        </a:p>
        <a:p>
          <a:r>
            <a:rPr lang="et-EE" sz="1100">
              <a:solidFill>
                <a:schemeClr val="dk1"/>
              </a:solidFill>
              <a:effectLst/>
              <a:latin typeface="+mn-lt"/>
              <a:ea typeface="+mn-ea"/>
              <a:cs typeface="+mn-cs"/>
            </a:rPr>
            <a:t>- arendusgrandid (EAG) – proof-of-concept grants (EAG)</a:t>
          </a:r>
          <a:endParaRPr lang="et-EE" sz="1100" baseline="0">
            <a:solidFill>
              <a:schemeClr val="dk1"/>
            </a:solidFill>
            <a:effectLst/>
            <a:latin typeface="+mn-lt"/>
            <a:ea typeface="+mn-ea"/>
            <a:cs typeface="+mn-cs"/>
          </a:endParaRPr>
        </a:p>
        <a:p>
          <a:r>
            <a:rPr lang="et-EE" sz="1100"/>
            <a:t>- sihtfinantseeritavad teadusteemad - targeted research funding (SF)</a:t>
          </a:r>
        </a:p>
        <a:p>
          <a:r>
            <a:rPr lang="et-EE" sz="1100"/>
            <a:t>-</a:t>
          </a:r>
          <a:r>
            <a:rPr lang="et-EE" sz="1100" baseline="0"/>
            <a:t> institutsionaalsed uurimistoetused - </a:t>
          </a:r>
          <a:r>
            <a:rPr lang="et-EE" sz="1100"/>
            <a:t>institutional research funding (IUT)</a:t>
          </a:r>
        </a:p>
        <a:p>
          <a:r>
            <a:rPr lang="et-EE" sz="1100" b="0">
              <a:solidFill>
                <a:schemeClr val="dk1"/>
              </a:solidFill>
              <a:effectLst/>
              <a:latin typeface="+mn-lt"/>
              <a:ea typeface="+mn-ea"/>
              <a:cs typeface="+mn-cs"/>
            </a:rPr>
            <a:t>- Eesti</a:t>
          </a:r>
          <a:r>
            <a:rPr lang="et-EE" sz="1100" b="0" baseline="0">
              <a:solidFill>
                <a:schemeClr val="dk1"/>
              </a:solidFill>
              <a:effectLst/>
              <a:latin typeface="+mn-lt"/>
              <a:ea typeface="+mn-ea"/>
              <a:cs typeface="+mn-cs"/>
            </a:rPr>
            <a:t> Teadusfondi Grandid - </a:t>
          </a:r>
          <a:r>
            <a:rPr lang="et-EE" sz="1100" b="0">
              <a:solidFill>
                <a:schemeClr val="dk1"/>
              </a:solidFill>
              <a:effectLst/>
              <a:latin typeface="+mn-lt"/>
              <a:ea typeface="+mn-ea"/>
              <a:cs typeface="+mn-cs"/>
            </a:rPr>
            <a:t>Estonian Science Foundation’s grants (ETF)</a:t>
          </a:r>
          <a:endParaRPr lang="et-EE" sz="1100" b="0"/>
        </a:p>
        <a:p>
          <a:endParaRPr lang="et-EE" sz="1100"/>
        </a:p>
        <a:p>
          <a:endParaRPr lang="et-EE"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31750</xdr:colOff>
      <xdr:row>0</xdr:row>
      <xdr:rowOff>95250</xdr:rowOff>
    </xdr:from>
    <xdr:to>
      <xdr:col>10</xdr:col>
      <xdr:colOff>518584</xdr:colOff>
      <xdr:row>3</xdr:row>
      <xdr:rowOff>171450</xdr:rowOff>
    </xdr:to>
    <xdr:sp macro="" textlink="">
      <xdr:nvSpPr>
        <xdr:cNvPr id="3" name="TextBox 2">
          <a:extLst>
            <a:ext uri="{FF2B5EF4-FFF2-40B4-BE49-F238E27FC236}">
              <a16:creationId xmlns:a16="http://schemas.microsoft.com/office/drawing/2014/main" id="{2DB7B415-6F93-473C-B929-8D3761E6F642}"/>
            </a:ext>
          </a:extLst>
        </xdr:cNvPr>
        <xdr:cNvSpPr txBox="1"/>
      </xdr:nvSpPr>
      <xdr:spPr>
        <a:xfrm>
          <a:off x="31750" y="95250"/>
          <a:ext cx="8325909"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Volume of ongoing research grants and for new grant application rounds in 2013</a:t>
          </a:r>
          <a:r>
            <a:rPr lang="et-EE" sz="1100" b="1">
              <a:solidFill>
                <a:schemeClr val="dk1"/>
              </a:solidFill>
              <a:effectLst/>
              <a:latin typeface="+mn-lt"/>
              <a:ea typeface="+mn-ea"/>
              <a:cs typeface="+mn-cs"/>
              <a:sym typeface="Symbol" panose="05050102010706020507" pitchFamily="18" charset="2"/>
            </a:rPr>
            <a:t></a:t>
          </a:r>
          <a:r>
            <a:rPr lang="et-EE" sz="1100" b="1">
              <a:solidFill>
                <a:schemeClr val="dk1"/>
              </a:solidFill>
              <a:effectLst/>
              <a:latin typeface="+mn-lt"/>
              <a:ea typeface="+mn-ea"/>
              <a:cs typeface="+mn-cs"/>
            </a:rPr>
            <a:t>2022. The 2020- 2022 budgets also include one-year grants. The amounts allocated for new rounds in one year are not recorded in the budget for the ongoing projects of that year, but in the budget of the following year</a:t>
          </a:r>
          <a:endParaRPr lang="et-EE"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11</xdr:row>
      <xdr:rowOff>57150</xdr:rowOff>
    </xdr:from>
    <xdr:to>
      <xdr:col>8</xdr:col>
      <xdr:colOff>314325</xdr:colOff>
      <xdr:row>16</xdr:row>
      <xdr:rowOff>19050</xdr:rowOff>
    </xdr:to>
    <xdr:sp macro="" textlink="">
      <xdr:nvSpPr>
        <xdr:cNvPr id="3" name="TextBox 2">
          <a:extLst>
            <a:ext uri="{FF2B5EF4-FFF2-40B4-BE49-F238E27FC236}">
              <a16:creationId xmlns:a16="http://schemas.microsoft.com/office/drawing/2014/main" id="{E772B83D-9740-4063-8F48-453E19B276BC}"/>
            </a:ext>
          </a:extLst>
        </xdr:cNvPr>
        <xdr:cNvSpPr txBox="1"/>
      </xdr:nvSpPr>
      <xdr:spPr>
        <a:xfrm>
          <a:off x="57150" y="2352675"/>
          <a:ext cx="6305550" cy="9144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Explanation of abbreviations:</a:t>
          </a:r>
        </a:p>
        <a:p>
          <a:r>
            <a:rPr lang="et-EE" sz="1100">
              <a:solidFill>
                <a:schemeClr val="dk1"/>
              </a:solidFill>
              <a:effectLst/>
              <a:latin typeface="+mn-lt"/>
              <a:ea typeface="+mn-ea"/>
              <a:cs typeface="+mn-cs"/>
            </a:rPr>
            <a:t>- järeldoktori grandid (PUT JD) - post-doctoral grants (PUT JD)</a:t>
          </a:r>
        </a:p>
        <a:p>
          <a:r>
            <a:rPr lang="et-EE" sz="1100">
              <a:solidFill>
                <a:schemeClr val="dk1"/>
              </a:solidFill>
              <a:effectLst/>
              <a:latin typeface="+mn-lt"/>
              <a:ea typeface="+mn-ea"/>
              <a:cs typeface="+mn-cs"/>
            </a:rPr>
            <a:t>- rühmagrandid (PRG) - team grants (PRG)</a:t>
          </a:r>
        </a:p>
        <a:p>
          <a:r>
            <a:rPr lang="et-EE" sz="1100">
              <a:solidFill>
                <a:schemeClr val="dk1"/>
              </a:solidFill>
              <a:effectLst/>
              <a:latin typeface="+mn-lt"/>
              <a:ea typeface="+mn-ea"/>
              <a:cs typeface="+mn-cs"/>
            </a:rPr>
            <a:t>- personaalse uurimistoetuse starditoetused/stardigrandid (PSG, sh ST) - starting grants (PSG, incl ST)</a:t>
          </a:r>
        </a:p>
        <a:p>
          <a:endParaRPr lang="et-EE" sz="1100"/>
        </a:p>
        <a:p>
          <a:endParaRPr lang="et-EE"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20</xdr:row>
      <xdr:rowOff>161925</xdr:rowOff>
    </xdr:from>
    <xdr:to>
      <xdr:col>8</xdr:col>
      <xdr:colOff>38100</xdr:colOff>
      <xdr:row>24</xdr:row>
      <xdr:rowOff>76200</xdr:rowOff>
    </xdr:to>
    <xdr:sp macro="" textlink="">
      <xdr:nvSpPr>
        <xdr:cNvPr id="3" name="TextBox 2">
          <a:extLst>
            <a:ext uri="{FF2B5EF4-FFF2-40B4-BE49-F238E27FC236}">
              <a16:creationId xmlns:a16="http://schemas.microsoft.com/office/drawing/2014/main" id="{DA63F3F6-8525-424B-A0F7-DE02F9E19324}"/>
            </a:ext>
          </a:extLst>
        </xdr:cNvPr>
        <xdr:cNvSpPr txBox="1"/>
      </xdr:nvSpPr>
      <xdr:spPr>
        <a:xfrm>
          <a:off x="76200" y="4543425"/>
          <a:ext cx="676275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Following the transition to the Frascati classification, ETAg grants in the field of natural sciences (LO) were processed in two sub-fields: exact science (LO1) and bio- and environmental sciences (LO2). In the 2021 call for grant applications, LO1 and LO2 were separated into two main fields of research.</a:t>
          </a:r>
          <a:endParaRPr lang="et-EE" sz="1100"/>
        </a:p>
      </xdr:txBody>
    </xdr:sp>
    <xdr:clientData/>
  </xdr:twoCellAnchor>
  <xdr:twoCellAnchor>
    <xdr:from>
      <xdr:col>0</xdr:col>
      <xdr:colOff>0</xdr:colOff>
      <xdr:row>25</xdr:row>
      <xdr:rowOff>0</xdr:rowOff>
    </xdr:from>
    <xdr:to>
      <xdr:col>7</xdr:col>
      <xdr:colOff>285750</xdr:colOff>
      <xdr:row>29</xdr:row>
      <xdr:rowOff>152400</xdr:rowOff>
    </xdr:to>
    <xdr:sp macro="" textlink="">
      <xdr:nvSpPr>
        <xdr:cNvPr id="4" name="TextBox 3">
          <a:extLst>
            <a:ext uri="{FF2B5EF4-FFF2-40B4-BE49-F238E27FC236}">
              <a16:creationId xmlns:a16="http://schemas.microsoft.com/office/drawing/2014/main" id="{6E55E417-B77D-4C46-B92D-B7419AE3EA61}"/>
            </a:ext>
          </a:extLst>
        </xdr:cNvPr>
        <xdr:cNvSpPr txBox="1"/>
      </xdr:nvSpPr>
      <xdr:spPr>
        <a:xfrm>
          <a:off x="0" y="5334000"/>
          <a:ext cx="6305550" cy="9144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Explanation of abbreviations:</a:t>
          </a:r>
        </a:p>
        <a:p>
          <a:r>
            <a:rPr lang="et-EE" sz="1100">
              <a:solidFill>
                <a:schemeClr val="dk1"/>
              </a:solidFill>
              <a:effectLst/>
              <a:latin typeface="+mn-lt"/>
              <a:ea typeface="+mn-ea"/>
              <a:cs typeface="+mn-cs"/>
            </a:rPr>
            <a:t>- järeldoktori grandid (PUT JD) - post-doctoral grants (PUT JD)</a:t>
          </a:r>
        </a:p>
        <a:p>
          <a:r>
            <a:rPr lang="et-EE" sz="1100">
              <a:solidFill>
                <a:schemeClr val="dk1"/>
              </a:solidFill>
              <a:effectLst/>
              <a:latin typeface="+mn-lt"/>
              <a:ea typeface="+mn-ea"/>
              <a:cs typeface="+mn-cs"/>
            </a:rPr>
            <a:t>- rühmagrandid (PRG) - team grants (PRG)</a:t>
          </a:r>
        </a:p>
        <a:p>
          <a:r>
            <a:rPr lang="et-EE" sz="1100">
              <a:solidFill>
                <a:schemeClr val="dk1"/>
              </a:solidFill>
              <a:effectLst/>
              <a:latin typeface="+mn-lt"/>
              <a:ea typeface="+mn-ea"/>
              <a:cs typeface="+mn-cs"/>
            </a:rPr>
            <a:t>- personaalse uurimistoetuse starditoetused/stardigrandid (PSG, sh ST) - starting grants (PSG, incl ST)</a:t>
          </a:r>
        </a:p>
        <a:p>
          <a:endParaRPr lang="et-EE" sz="1100"/>
        </a:p>
        <a:p>
          <a:endParaRPr lang="et-EE"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180975</xdr:colOff>
      <xdr:row>3</xdr:row>
      <xdr:rowOff>142875</xdr:rowOff>
    </xdr:from>
    <xdr:to>
      <xdr:col>19</xdr:col>
      <xdr:colOff>447675</xdr:colOff>
      <xdr:row>24</xdr:row>
      <xdr:rowOff>133723</xdr:rowOff>
    </xdr:to>
    <xdr:pic>
      <xdr:nvPicPr>
        <xdr:cNvPr id="6" name="Pilt 5">
          <a:extLst>
            <a:ext uri="{FF2B5EF4-FFF2-40B4-BE49-F238E27FC236}">
              <a16:creationId xmlns:a16="http://schemas.microsoft.com/office/drawing/2014/main" id="{E92F3E01-5544-4C4E-902D-C7A96CC64277}"/>
            </a:ext>
          </a:extLst>
        </xdr:cNvPr>
        <xdr:cNvPicPr>
          <a:picLocks noChangeAspect="1"/>
        </xdr:cNvPicPr>
      </xdr:nvPicPr>
      <xdr:blipFill>
        <a:blip xmlns:r="http://schemas.openxmlformats.org/officeDocument/2006/relationships" r:embed="rId1"/>
        <a:stretch>
          <a:fillRect/>
        </a:stretch>
      </xdr:blipFill>
      <xdr:spPr>
        <a:xfrm>
          <a:off x="5667375" y="714375"/>
          <a:ext cx="6362700" cy="463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14</xdr:row>
      <xdr:rowOff>99580</xdr:rowOff>
    </xdr:from>
    <xdr:to>
      <xdr:col>9</xdr:col>
      <xdr:colOff>465860</xdr:colOff>
      <xdr:row>19</xdr:row>
      <xdr:rowOff>142875</xdr:rowOff>
    </xdr:to>
    <xdr:sp macro="" textlink="">
      <xdr:nvSpPr>
        <xdr:cNvPr id="3" name="TextBox 2">
          <a:extLst>
            <a:ext uri="{FF2B5EF4-FFF2-40B4-BE49-F238E27FC236}">
              <a16:creationId xmlns:a16="http://schemas.microsoft.com/office/drawing/2014/main" id="{68AE8EF1-B2FC-4F5F-9A7F-3EC63BFDA13A}"/>
            </a:ext>
          </a:extLst>
        </xdr:cNvPr>
        <xdr:cNvSpPr txBox="1"/>
      </xdr:nvSpPr>
      <xdr:spPr>
        <a:xfrm>
          <a:off x="57150" y="2766580"/>
          <a:ext cx="8285885" cy="99579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baseline="0"/>
            <a:t>Note:</a:t>
          </a:r>
        </a:p>
        <a:p>
          <a:r>
            <a:rPr lang="et-EE" sz="1100" baseline="0"/>
            <a:t>* Year means the year of disbursement (includes both new and projects started in previous years).</a:t>
          </a:r>
        </a:p>
        <a:p>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Following the transition to the Frascati classification, ETAg grants in the field of natural sciences (LO) were processed in two sub-fields: exact science (LO1) and bio- and environmental sciences (LO2). In the 2021 call for grant applications, LO1 and LO2 were separated into two main fields of research.</a:t>
          </a:r>
          <a:endParaRPr lang="et-EE" sz="1100">
            <a:effectLst/>
          </a:endParaRPr>
        </a:p>
        <a:p>
          <a:endParaRPr lang="et-EE" sz="9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38100</xdr:rowOff>
    </xdr:from>
    <xdr:to>
      <xdr:col>13</xdr:col>
      <xdr:colOff>466725</xdr:colOff>
      <xdr:row>5</xdr:row>
      <xdr:rowOff>161925</xdr:rowOff>
    </xdr:to>
    <xdr:sp macro="" textlink="">
      <xdr:nvSpPr>
        <xdr:cNvPr id="2" name="TextBox 1">
          <a:extLst>
            <a:ext uri="{FF2B5EF4-FFF2-40B4-BE49-F238E27FC236}">
              <a16:creationId xmlns:a16="http://schemas.microsoft.com/office/drawing/2014/main" id="{37A28594-AAA7-4589-B64C-0DE7543D856B}"/>
            </a:ext>
          </a:extLst>
        </xdr:cNvPr>
        <xdr:cNvSpPr txBox="1"/>
      </xdr:nvSpPr>
      <xdr:spPr>
        <a:xfrm>
          <a:off x="0" y="228600"/>
          <a:ext cx="8391525"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t-EE" sz="900" b="1">
              <a:solidFill>
                <a:schemeClr val="dk1"/>
              </a:solidFill>
              <a:effectLst/>
              <a:latin typeface="+mn-lt"/>
              <a:ea typeface="+mn-ea"/>
              <a:cs typeface="+mn-cs"/>
            </a:rPr>
            <a:t>Allikad: </a:t>
          </a:r>
        </a:p>
        <a:p>
          <a:pPr marL="0" marR="0" lvl="0" indent="0" defTabSz="914400" eaLnBrk="1" fontAlgn="auto" latinLnBrk="0" hangingPunct="1">
            <a:lnSpc>
              <a:spcPct val="100000"/>
            </a:lnSpc>
            <a:spcBef>
              <a:spcPts val="0"/>
            </a:spcBef>
            <a:spcAft>
              <a:spcPts val="0"/>
            </a:spcAft>
            <a:buClrTx/>
            <a:buSzTx/>
            <a:buFontTx/>
            <a:buNone/>
            <a:tabLst/>
            <a:defRPr/>
          </a:pPr>
          <a:r>
            <a:rPr lang="et-EE" sz="900" b="1">
              <a:solidFill>
                <a:schemeClr val="dk1"/>
              </a:solidFill>
              <a:effectLst/>
              <a:latin typeface="+mn-lt"/>
              <a:ea typeface="+mn-ea"/>
              <a:cs typeface="+mn-cs"/>
            </a:rPr>
            <a:t>OECD (Main Science and Technology Indicators Database) (March 2021 edition; andmed võetud 13.08.2021); </a:t>
          </a:r>
        </a:p>
        <a:p>
          <a:pPr marL="0" marR="0" lvl="0" indent="0" defTabSz="914400" eaLnBrk="1" fontAlgn="auto" latinLnBrk="0" hangingPunct="1">
            <a:lnSpc>
              <a:spcPct val="100000"/>
            </a:lnSpc>
            <a:spcBef>
              <a:spcPts val="0"/>
            </a:spcBef>
            <a:spcAft>
              <a:spcPts val="0"/>
            </a:spcAft>
            <a:buClrTx/>
            <a:buSzTx/>
            <a:buFontTx/>
            <a:buNone/>
            <a:tabLst/>
            <a:defRPr/>
          </a:pPr>
          <a:r>
            <a:rPr lang="et-EE" sz="900" b="1">
              <a:solidFill>
                <a:schemeClr val="dk1"/>
              </a:solidFill>
              <a:effectLst/>
              <a:latin typeface="+mn-lt"/>
              <a:ea typeface="+mn-ea"/>
              <a:cs typeface="+mn-cs"/>
            </a:rPr>
            <a:t>eesmärgid Eurostat (</a:t>
          </a:r>
          <a:r>
            <a:rPr lang="et-EE" sz="900" b="0" i="0">
              <a:solidFill>
                <a:schemeClr val="dk1"/>
              </a:solidFill>
              <a:effectLst/>
              <a:latin typeface="+mn-lt"/>
              <a:ea typeface="+mn-ea"/>
              <a:cs typeface="+mn-cs"/>
            </a:rPr>
            <a:t>Science, Research and Innovation Performance of the EU 2020- Chapter 5</a:t>
          </a:r>
          <a:r>
            <a:rPr lang="et-EE" sz="900" b="1">
              <a:solidFill>
                <a:schemeClr val="dk1"/>
              </a:solidFill>
              <a:effectLst/>
              <a:latin typeface="+mn-lt"/>
              <a:ea typeface="+mn-ea"/>
              <a:cs typeface="+mn-cs"/>
            </a:rPr>
            <a:t>, figure Figure 5.1.5); https://ec.europa.eu/info/sites/default/files/srip/2020/rec-19-003_srip_chap-5.pdf;</a:t>
          </a:r>
          <a:r>
            <a:rPr lang="et-EE" sz="900" b="1" baseline="0">
              <a:solidFill>
                <a:schemeClr val="dk1"/>
              </a:solidFill>
              <a:effectLst/>
              <a:latin typeface="+mn-lt"/>
              <a:ea typeface="+mn-ea"/>
              <a:cs typeface="+mn-cs"/>
            </a:rPr>
            <a:t> </a:t>
          </a:r>
          <a:r>
            <a:rPr lang="et-EE" sz="900" b="1">
              <a:solidFill>
                <a:schemeClr val="dk1"/>
              </a:solidFill>
              <a:effectLst/>
              <a:latin typeface="+mn-lt"/>
              <a:ea typeface="+mn-ea"/>
              <a:cs typeface="+mn-cs"/>
            </a:rPr>
            <a:t> </a:t>
          </a:r>
          <a:r>
            <a:rPr lang="et-EE" sz="900" b="1">
              <a:solidFill>
                <a:srgbClr val="FF0000"/>
              </a:solidFill>
              <a:effectLst/>
              <a:latin typeface="+mn-lt"/>
              <a:ea typeface="+mn-ea"/>
              <a:cs typeface="+mn-cs"/>
            </a:rPr>
            <a:t>Eesti andmed</a:t>
          </a:r>
          <a:r>
            <a:rPr lang="et-EE" sz="900" b="1" baseline="0">
              <a:solidFill>
                <a:srgbClr val="FF0000"/>
              </a:solidFill>
              <a:effectLst/>
              <a:latin typeface="+mn-lt"/>
              <a:ea typeface="+mn-ea"/>
              <a:cs typeface="+mn-cs"/>
            </a:rPr>
            <a:t> Statistikaameti andmetel seisuga 02.12.2020, ETAgi arvutused. </a:t>
          </a:r>
          <a:endParaRPr lang="et-EE" sz="900" b="1">
            <a:solidFill>
              <a:srgbClr val="FF0000"/>
            </a:solidFill>
            <a:effectLst/>
            <a:latin typeface="+mn-lt"/>
          </a:endParaRPr>
        </a:p>
        <a:p>
          <a:endParaRPr lang="et-EE" sz="1100"/>
        </a:p>
      </xdr:txBody>
    </xdr:sp>
    <xdr:clientData/>
  </xdr:twoCellAnchor>
  <xdr:twoCellAnchor>
    <xdr:from>
      <xdr:col>9</xdr:col>
      <xdr:colOff>266699</xdr:colOff>
      <xdr:row>6</xdr:row>
      <xdr:rowOff>9525</xdr:rowOff>
    </xdr:from>
    <xdr:to>
      <xdr:col>14</xdr:col>
      <xdr:colOff>285750</xdr:colOff>
      <xdr:row>7</xdr:row>
      <xdr:rowOff>933450</xdr:rowOff>
    </xdr:to>
    <xdr:sp macro="" textlink="">
      <xdr:nvSpPr>
        <xdr:cNvPr id="3" name="TextBox 2">
          <a:extLst>
            <a:ext uri="{FF2B5EF4-FFF2-40B4-BE49-F238E27FC236}">
              <a16:creationId xmlns:a16="http://schemas.microsoft.com/office/drawing/2014/main" id="{95456837-0482-4C62-AC70-9515FCD6C313}"/>
            </a:ext>
          </a:extLst>
        </xdr:cNvPr>
        <xdr:cNvSpPr txBox="1"/>
      </xdr:nvSpPr>
      <xdr:spPr>
        <a:xfrm>
          <a:off x="7324724" y="1152525"/>
          <a:ext cx="3067051" cy="11144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Kas eesmärke</a:t>
          </a:r>
          <a:r>
            <a:rPr lang="et-EE" sz="1100" baseline="0"/>
            <a:t> sel korral mõtet joonisele panna? Otseselt uusi pole kokku lepitud ja need ka 2020. aastaks seatud eesmärgidNumbrid on samad, mis eelmisel korral. Hetkel panin, aga minu arvates võiks ehk ära jätta, vajadusel mainida tekstis. </a:t>
          </a:r>
          <a:endParaRPr lang="et-EE" sz="1100"/>
        </a:p>
      </xdr:txBody>
    </xdr:sp>
    <xdr:clientData/>
  </xdr:twoCellAnchor>
  <xdr:twoCellAnchor>
    <xdr:from>
      <xdr:col>10</xdr:col>
      <xdr:colOff>76200</xdr:colOff>
      <xdr:row>8</xdr:row>
      <xdr:rowOff>357186</xdr:rowOff>
    </xdr:from>
    <xdr:to>
      <xdr:col>20</xdr:col>
      <xdr:colOff>280200</xdr:colOff>
      <xdr:row>24</xdr:row>
      <xdr:rowOff>95249</xdr:rowOff>
    </xdr:to>
    <xdr:graphicFrame macro="">
      <xdr:nvGraphicFramePr>
        <xdr:cNvPr id="4" name="Diagramm 3">
          <a:extLst>
            <a:ext uri="{FF2B5EF4-FFF2-40B4-BE49-F238E27FC236}">
              <a16:creationId xmlns:a16="http://schemas.microsoft.com/office/drawing/2014/main" id="{1005E43F-EFAB-4E94-A2F4-08E5421D8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85724</xdr:colOff>
      <xdr:row>2</xdr:row>
      <xdr:rowOff>85726</xdr:rowOff>
    </xdr:from>
    <xdr:to>
      <xdr:col>11</xdr:col>
      <xdr:colOff>38100</xdr:colOff>
      <xdr:row>3</xdr:row>
      <xdr:rowOff>180975</xdr:rowOff>
    </xdr:to>
    <xdr:sp macro="" textlink="">
      <xdr:nvSpPr>
        <xdr:cNvPr id="2" name="TextBox 1">
          <a:extLst>
            <a:ext uri="{FF2B5EF4-FFF2-40B4-BE49-F238E27FC236}">
              <a16:creationId xmlns:a16="http://schemas.microsoft.com/office/drawing/2014/main" id="{3F87ED9C-1D7B-413F-AAEE-B0AE43A1C733}"/>
            </a:ext>
          </a:extLst>
        </xdr:cNvPr>
        <xdr:cNvSpPr txBox="1"/>
      </xdr:nvSpPr>
      <xdr:spPr>
        <a:xfrm>
          <a:off x="85724" y="466726"/>
          <a:ext cx="6591301" cy="28574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Alusuuringute</a:t>
          </a:r>
          <a:r>
            <a:rPr lang="et-EE" sz="1100" baseline="0"/>
            <a:t> osakaal </a:t>
          </a:r>
          <a:r>
            <a:rPr lang="et-EE" sz="1100" b="1" baseline="0"/>
            <a:t>TA kulutustes (%) aastate kaupa </a:t>
          </a:r>
          <a:r>
            <a:rPr lang="et-EE" sz="1100" baseline="0"/>
            <a:t>ja rahvusvahelises võrdluses - vaata Tea joonis lehel 4.2!</a:t>
          </a:r>
        </a:p>
        <a:p>
          <a:endParaRPr lang="et-EE" sz="1100" baseline="0"/>
        </a:p>
        <a:p>
          <a:endParaRPr lang="et-EE" sz="1100"/>
        </a:p>
      </xdr:txBody>
    </xdr:sp>
    <xdr:clientData/>
  </xdr:twoCellAnchor>
  <xdr:twoCellAnchor>
    <xdr:from>
      <xdr:col>13</xdr:col>
      <xdr:colOff>230457</xdr:colOff>
      <xdr:row>8</xdr:row>
      <xdr:rowOff>29462</xdr:rowOff>
    </xdr:from>
    <xdr:to>
      <xdr:col>23</xdr:col>
      <xdr:colOff>435103</xdr:colOff>
      <xdr:row>24</xdr:row>
      <xdr:rowOff>167575</xdr:rowOff>
    </xdr:to>
    <xdr:graphicFrame macro="">
      <xdr:nvGraphicFramePr>
        <xdr:cNvPr id="3" name="Diagramm 2">
          <a:extLst>
            <a:ext uri="{FF2B5EF4-FFF2-40B4-BE49-F238E27FC236}">
              <a16:creationId xmlns:a16="http://schemas.microsoft.com/office/drawing/2014/main" id="{42120F53-7246-4370-A333-7858BDC486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21981</xdr:colOff>
      <xdr:row>1</xdr:row>
      <xdr:rowOff>87923</xdr:rowOff>
    </xdr:from>
    <xdr:ext cx="184731" cy="264560"/>
    <xdr:sp macro="" textlink="">
      <xdr:nvSpPr>
        <xdr:cNvPr id="4" name="TextBox 3">
          <a:extLst>
            <a:ext uri="{FF2B5EF4-FFF2-40B4-BE49-F238E27FC236}">
              <a16:creationId xmlns:a16="http://schemas.microsoft.com/office/drawing/2014/main" id="{72577914-4FF2-40D1-BBFF-C8E2C5211B5E}"/>
            </a:ext>
          </a:extLst>
        </xdr:cNvPr>
        <xdr:cNvSpPr txBox="1"/>
      </xdr:nvSpPr>
      <xdr:spPr>
        <a:xfrm>
          <a:off x="9078058" y="27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twoCellAnchor>
    <xdr:from>
      <xdr:col>12</xdr:col>
      <xdr:colOff>300403</xdr:colOff>
      <xdr:row>0</xdr:row>
      <xdr:rowOff>58615</xdr:rowOff>
    </xdr:from>
    <xdr:to>
      <xdr:col>22</xdr:col>
      <xdr:colOff>428624</xdr:colOff>
      <xdr:row>6</xdr:row>
      <xdr:rowOff>123825</xdr:rowOff>
    </xdr:to>
    <xdr:sp macro="" textlink="">
      <xdr:nvSpPr>
        <xdr:cNvPr id="5" name="TextBox 4">
          <a:extLst>
            <a:ext uri="{FF2B5EF4-FFF2-40B4-BE49-F238E27FC236}">
              <a16:creationId xmlns:a16="http://schemas.microsoft.com/office/drawing/2014/main" id="{174CFB8D-8FFD-4284-8449-762FBE535AFD}"/>
            </a:ext>
          </a:extLst>
        </xdr:cNvPr>
        <xdr:cNvSpPr txBox="1"/>
      </xdr:nvSpPr>
      <xdr:spPr>
        <a:xfrm>
          <a:off x="7548928" y="58615"/>
          <a:ext cx="6224221" cy="120821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Panin joonisele oma valiku järgi riike ja</a:t>
          </a:r>
          <a:r>
            <a:rPr lang="et-EE" sz="1100" baseline="0"/>
            <a:t> neid riike, millel oli olemas aegrida (muidu jooned katkendlikud jupid). Saame veel mõelda, et kas teha selline rahvusvaheline võrdlus või hoopis joonis ainult Eestist vms). See on uus joonis ja katsetamise faasis ;)</a:t>
          </a:r>
        </a:p>
        <a:p>
          <a:endParaRPr lang="et-EE" sz="1100" baseline="0"/>
        </a:p>
        <a:p>
          <a:r>
            <a:rPr lang="et-EE" sz="1100" baseline="0"/>
            <a:t>Pann ka siia alla andmed SA-st - nt võib teha ka alusuuringute osakaalu avaliku sektori TA kuludes vs erasektori TA kuludes Eesti kohta (aegreana), vt allpool.</a:t>
          </a:r>
          <a:endParaRPr lang="et-EE" sz="1100"/>
        </a:p>
      </xdr:txBody>
    </xdr:sp>
    <xdr:clientData/>
  </xdr:twoCellAnchor>
  <xdr:twoCellAnchor>
    <xdr:from>
      <xdr:col>10</xdr:col>
      <xdr:colOff>261936</xdr:colOff>
      <xdr:row>50</xdr:row>
      <xdr:rowOff>76199</xdr:rowOff>
    </xdr:from>
    <xdr:to>
      <xdr:col>18</xdr:col>
      <xdr:colOff>95249</xdr:colOff>
      <xdr:row>54</xdr:row>
      <xdr:rowOff>109536</xdr:rowOff>
    </xdr:to>
    <xdr:graphicFrame macro="">
      <xdr:nvGraphicFramePr>
        <xdr:cNvPr id="6" name="Diagramm 5">
          <a:extLst>
            <a:ext uri="{FF2B5EF4-FFF2-40B4-BE49-F238E27FC236}">
              <a16:creationId xmlns:a16="http://schemas.microsoft.com/office/drawing/2014/main" id="{A32AA052-BDC3-41F0-A553-5D8EF5CE94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409574</xdr:colOff>
      <xdr:row>1</xdr:row>
      <xdr:rowOff>180975</xdr:rowOff>
    </xdr:from>
    <xdr:to>
      <xdr:col>6</xdr:col>
      <xdr:colOff>380999</xdr:colOff>
      <xdr:row>5</xdr:row>
      <xdr:rowOff>85724</xdr:rowOff>
    </xdr:to>
    <xdr:sp macro="" textlink="">
      <xdr:nvSpPr>
        <xdr:cNvPr id="2" name="TextBox 1">
          <a:extLst>
            <a:ext uri="{FF2B5EF4-FFF2-40B4-BE49-F238E27FC236}">
              <a16:creationId xmlns:a16="http://schemas.microsoft.com/office/drawing/2014/main" id="{90AE73F8-2103-44C6-B2A2-52B9C173E72A}"/>
            </a:ext>
          </a:extLst>
        </xdr:cNvPr>
        <xdr:cNvSpPr txBox="1"/>
      </xdr:nvSpPr>
      <xdr:spPr>
        <a:xfrm>
          <a:off x="409574" y="371475"/>
          <a:ext cx="3629025" cy="66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Ma</a:t>
          </a:r>
          <a:r>
            <a:rPr lang="et-EE" sz="1100" baseline="0"/>
            <a:t> ei leidnud piisavalt uusi  rahvusvahelisi andmeid selle kohta. Kui leiab, saab lisada. Mulle tundub, et viimasel ajal ei vaadata seda näitajat enam väga palju. </a:t>
          </a:r>
          <a:endParaRPr lang="et-EE"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66675</xdr:colOff>
      <xdr:row>0</xdr:row>
      <xdr:rowOff>45508</xdr:rowOff>
    </xdr:from>
    <xdr:to>
      <xdr:col>24</xdr:col>
      <xdr:colOff>603250</xdr:colOff>
      <xdr:row>5</xdr:row>
      <xdr:rowOff>825500</xdr:rowOff>
    </xdr:to>
    <xdr:sp macro="" textlink="">
      <xdr:nvSpPr>
        <xdr:cNvPr id="2" name="TextBox 1">
          <a:extLst>
            <a:ext uri="{FF2B5EF4-FFF2-40B4-BE49-F238E27FC236}">
              <a16:creationId xmlns:a16="http://schemas.microsoft.com/office/drawing/2014/main" id="{467FBD1E-0AB9-4718-BC0D-602A9E2DF4A6}"/>
            </a:ext>
          </a:extLst>
        </xdr:cNvPr>
        <xdr:cNvSpPr txBox="1"/>
      </xdr:nvSpPr>
      <xdr:spPr>
        <a:xfrm>
          <a:off x="10681758" y="45508"/>
          <a:ext cx="4833409" cy="1732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Tegin praegu 2 varianti:</a:t>
          </a:r>
        </a:p>
        <a:p>
          <a:endParaRPr lang="et-EE" sz="1100" baseline="0"/>
        </a:p>
        <a:p>
          <a:r>
            <a:rPr lang="et-EE" sz="1100" baseline="0"/>
            <a:t> a)</a:t>
          </a:r>
          <a:r>
            <a:rPr lang="et-EE" sz="1100"/>
            <a:t> normeeritult 1000 elaniku</a:t>
          </a:r>
          <a:r>
            <a:rPr lang="et-EE" sz="1100" baseline="0"/>
            <a:t> kohta (nõnda oli ka eelmisel korral) - samas võib ka lihtsalt TTE-de arvud panna muidugi.</a:t>
          </a:r>
        </a:p>
        <a:p>
          <a:r>
            <a:rPr lang="et-EE" sz="1100" baseline="0"/>
            <a:t>b) normeerimata (alumine joonis)</a:t>
          </a:r>
        </a:p>
        <a:p>
          <a:endParaRPr lang="et-EE" sz="1100" baseline="0"/>
        </a:p>
        <a:p>
          <a:r>
            <a:rPr lang="et-EE" sz="1100"/>
            <a:t>Ettevõtlussektori</a:t>
          </a:r>
          <a:r>
            <a:rPr lang="et-EE" sz="1100" baseline="0"/>
            <a:t> andmeid 2020. a kohta veel ei ole - need sab detsembris. 2020. a kasumitaotluseta andmed sain SA-lt enne nende avalikustamist - sestap allikas kuupäevad, mis pole veel olnud ;)</a:t>
          </a:r>
          <a:endParaRPr lang="et-EE" sz="1100"/>
        </a:p>
      </xdr:txBody>
    </xdr:sp>
    <xdr:clientData/>
  </xdr:twoCellAnchor>
  <xdr:twoCellAnchor>
    <xdr:from>
      <xdr:col>16</xdr:col>
      <xdr:colOff>174623</xdr:colOff>
      <xdr:row>5</xdr:row>
      <xdr:rowOff>692150</xdr:rowOff>
    </xdr:from>
    <xdr:to>
      <xdr:col>26</xdr:col>
      <xdr:colOff>378623</xdr:colOff>
      <xdr:row>19</xdr:row>
      <xdr:rowOff>105834</xdr:rowOff>
    </xdr:to>
    <xdr:graphicFrame macro="">
      <xdr:nvGraphicFramePr>
        <xdr:cNvPr id="3" name="Diagramm 2">
          <a:extLst>
            <a:ext uri="{FF2B5EF4-FFF2-40B4-BE49-F238E27FC236}">
              <a16:creationId xmlns:a16="http://schemas.microsoft.com/office/drawing/2014/main" id="{92B54518-07FE-4D56-A243-A612A9F4F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142874</xdr:colOff>
      <xdr:row>19</xdr:row>
      <xdr:rowOff>179917</xdr:rowOff>
    </xdr:from>
    <xdr:to>
      <xdr:col>26</xdr:col>
      <xdr:colOff>304541</xdr:colOff>
      <xdr:row>38</xdr:row>
      <xdr:rowOff>95251</xdr:rowOff>
    </xdr:to>
    <xdr:graphicFrame macro="">
      <xdr:nvGraphicFramePr>
        <xdr:cNvPr id="5" name="Diagramm 4">
          <a:extLst>
            <a:ext uri="{FF2B5EF4-FFF2-40B4-BE49-F238E27FC236}">
              <a16:creationId xmlns:a16="http://schemas.microsoft.com/office/drawing/2014/main" id="{9319EBA4-7F1D-410D-B1E5-F857E43E09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571499</xdr:colOff>
      <xdr:row>22</xdr:row>
      <xdr:rowOff>31749</xdr:rowOff>
    </xdr:from>
    <xdr:to>
      <xdr:col>26</xdr:col>
      <xdr:colOff>222250</xdr:colOff>
      <xdr:row>36</xdr:row>
      <xdr:rowOff>126999</xdr:rowOff>
    </xdr:to>
    <xdr:sp macro="" textlink="">
      <xdr:nvSpPr>
        <xdr:cNvPr id="6" name="TextBox 5">
          <a:extLst>
            <a:ext uri="{FF2B5EF4-FFF2-40B4-BE49-F238E27FC236}">
              <a16:creationId xmlns:a16="http://schemas.microsoft.com/office/drawing/2014/main" id="{2C0EA8C9-FD3E-4F59-AB73-E9BFF833FF03}"/>
            </a:ext>
          </a:extLst>
        </xdr:cNvPr>
        <xdr:cNvSpPr txBox="1"/>
      </xdr:nvSpPr>
      <xdr:spPr>
        <a:xfrm rot="16200000">
          <a:off x="14753166" y="7186082"/>
          <a:ext cx="2762250"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000"/>
            <a:t>Erasektori</a:t>
          </a:r>
          <a:r>
            <a:rPr lang="et-EE" sz="1000" baseline="0"/>
            <a:t> teadlaste täistöökohtade osakaal (%)</a:t>
          </a:r>
          <a:endParaRPr lang="et-EE" sz="1000"/>
        </a:p>
      </xdr:txBody>
    </xdr:sp>
    <xdr:clientData/>
  </xdr:twoCellAnchor>
</xdr:wsDr>
</file>

<file path=xl/drawings/drawing23.xml><?xml version="1.0" encoding="utf-8"?>
<c:userShapes xmlns:c="http://schemas.openxmlformats.org/drawingml/2006/chart">
  <cdr:relSizeAnchor xmlns:cdr="http://schemas.openxmlformats.org/drawingml/2006/chartDrawing">
    <cdr:from>
      <cdr:x>0.94391</cdr:x>
      <cdr:y>0.10876</cdr:y>
    </cdr:from>
    <cdr:to>
      <cdr:x>0.98591</cdr:x>
      <cdr:y>0.86723</cdr:y>
    </cdr:to>
    <cdr:sp macro="" textlink="">
      <cdr:nvSpPr>
        <cdr:cNvPr id="2" name="TextBox 1">
          <a:extLst xmlns:a="http://schemas.openxmlformats.org/drawingml/2006/main">
            <a:ext uri="{FF2B5EF4-FFF2-40B4-BE49-F238E27FC236}">
              <a16:creationId xmlns:a16="http://schemas.microsoft.com/office/drawing/2014/main" id="{5D980A74-4784-4584-9BD3-0D8BC7B06D23}"/>
            </a:ext>
          </a:extLst>
        </cdr:cNvPr>
        <cdr:cNvSpPr txBox="1"/>
      </cdr:nvSpPr>
      <cdr:spPr>
        <a:xfrm xmlns:a="http://schemas.openxmlformats.org/drawingml/2006/main" rot="5400000">
          <a:off x="4639669" y="1719727"/>
          <a:ext cx="2878537" cy="264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Teadlaste</a:t>
          </a:r>
          <a:r>
            <a:rPr lang="et-EE" sz="900" baseline="0"/>
            <a:t> täistöökohti 1000 elaniku kohta</a:t>
          </a:r>
          <a:endParaRPr lang="et-EE" sz="900"/>
        </a:p>
      </cdr:txBody>
    </cdr:sp>
  </cdr:relSizeAnchor>
</c:userShapes>
</file>

<file path=xl/drawings/drawing24.xml><?xml version="1.0" encoding="utf-8"?>
<xdr:wsDr xmlns:xdr="http://schemas.openxmlformats.org/drawingml/2006/spreadsheetDrawing" xmlns:a="http://schemas.openxmlformats.org/drawingml/2006/main">
  <xdr:twoCellAnchor>
    <xdr:from>
      <xdr:col>14</xdr:col>
      <xdr:colOff>367769</xdr:colOff>
      <xdr:row>8</xdr:row>
      <xdr:rowOff>179917</xdr:rowOff>
    </xdr:from>
    <xdr:to>
      <xdr:col>24</xdr:col>
      <xdr:colOff>558541</xdr:colOff>
      <xdr:row>21</xdr:row>
      <xdr:rowOff>84667</xdr:rowOff>
    </xdr:to>
    <xdr:graphicFrame macro="">
      <xdr:nvGraphicFramePr>
        <xdr:cNvPr id="2" name="Diagramm 1">
          <a:extLst>
            <a:ext uri="{FF2B5EF4-FFF2-40B4-BE49-F238E27FC236}">
              <a16:creationId xmlns:a16="http://schemas.microsoft.com/office/drawing/2014/main" id="{BC516D4A-3A40-4972-BA6B-FEAB27682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0.93845</cdr:x>
      <cdr:y>0.13799</cdr:y>
    </cdr:from>
    <cdr:to>
      <cdr:x>0.99515</cdr:x>
      <cdr:y>0.48728</cdr:y>
    </cdr:to>
    <cdr:sp macro="" textlink="">
      <cdr:nvSpPr>
        <cdr:cNvPr id="2" name="TextBox 1">
          <a:extLst xmlns:a="http://schemas.openxmlformats.org/drawingml/2006/main">
            <a:ext uri="{FF2B5EF4-FFF2-40B4-BE49-F238E27FC236}">
              <a16:creationId xmlns:a16="http://schemas.microsoft.com/office/drawing/2014/main" id="{31B6115F-ACAB-4017-8363-D1447ABD0D39}"/>
            </a:ext>
          </a:extLst>
        </cdr:cNvPr>
        <cdr:cNvSpPr txBox="1"/>
      </cdr:nvSpPr>
      <cdr:spPr>
        <a:xfrm xmlns:a="http://schemas.openxmlformats.org/drawingml/2006/main" rot="16200000">
          <a:off x="5333409" y="1177330"/>
          <a:ext cx="1514874" cy="3571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000"/>
            <a:t>Teadlaste täistöökohti</a:t>
          </a: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200024</xdr:colOff>
      <xdr:row>4</xdr:row>
      <xdr:rowOff>896938</xdr:rowOff>
    </xdr:from>
    <xdr:to>
      <xdr:col>21</xdr:col>
      <xdr:colOff>404024</xdr:colOff>
      <xdr:row>24</xdr:row>
      <xdr:rowOff>85725</xdr:rowOff>
    </xdr:to>
    <xdr:graphicFrame macro="">
      <xdr:nvGraphicFramePr>
        <xdr:cNvPr id="2" name="Diagramm 1">
          <a:extLst>
            <a:ext uri="{FF2B5EF4-FFF2-40B4-BE49-F238E27FC236}">
              <a16:creationId xmlns:a16="http://schemas.microsoft.com/office/drawing/2014/main" id="{D55DEA27-0250-43EF-A9A6-9FE2D122C0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0.95922</cdr:x>
      <cdr:y>0.06147</cdr:y>
    </cdr:from>
    <cdr:to>
      <cdr:x>0.99064</cdr:x>
      <cdr:y>0.58446</cdr:y>
    </cdr:to>
    <cdr:sp macro="" textlink="">
      <cdr:nvSpPr>
        <cdr:cNvPr id="3" name="TextBox 2">
          <a:extLst xmlns:a="http://schemas.openxmlformats.org/drawingml/2006/main">
            <a:ext uri="{FF2B5EF4-FFF2-40B4-BE49-F238E27FC236}">
              <a16:creationId xmlns:a16="http://schemas.microsoft.com/office/drawing/2014/main" id="{95244012-92FF-4BA6-A254-5D259C159CAF}"/>
            </a:ext>
          </a:extLst>
        </cdr:cNvPr>
        <cdr:cNvSpPr txBox="1"/>
      </cdr:nvSpPr>
      <cdr:spPr>
        <a:xfrm xmlns:a="http://schemas.openxmlformats.org/drawingml/2006/main" rot="16200000">
          <a:off x="5024640" y="1299963"/>
          <a:ext cx="2265762" cy="1984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Teadlaste täistöökohti</a:t>
          </a:r>
          <a:r>
            <a:rPr lang="et-EE" sz="900" baseline="0"/>
            <a:t> 1000 elaniku kohta</a:t>
          </a:r>
          <a:endParaRPr lang="et-EE" sz="900"/>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242359</xdr:colOff>
      <xdr:row>4</xdr:row>
      <xdr:rowOff>15876</xdr:rowOff>
    </xdr:from>
    <xdr:to>
      <xdr:col>19</xdr:col>
      <xdr:colOff>582084</xdr:colOff>
      <xdr:row>19</xdr:row>
      <xdr:rowOff>123826</xdr:rowOff>
    </xdr:to>
    <xdr:sp macro="" textlink="">
      <xdr:nvSpPr>
        <xdr:cNvPr id="2" name="TextBox 1">
          <a:extLst>
            <a:ext uri="{FF2B5EF4-FFF2-40B4-BE49-F238E27FC236}">
              <a16:creationId xmlns:a16="http://schemas.microsoft.com/office/drawing/2014/main" id="{8D7628DD-1D89-41D5-96A8-A53D612A2862}"/>
            </a:ext>
          </a:extLst>
        </xdr:cNvPr>
        <xdr:cNvSpPr txBox="1"/>
      </xdr:nvSpPr>
      <xdr:spPr>
        <a:xfrm>
          <a:off x="6766984" y="777876"/>
          <a:ext cx="7045325" cy="2965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050" b="0" i="0">
              <a:solidFill>
                <a:schemeClr val="dk1"/>
              </a:solidFill>
              <a:effectLst/>
              <a:latin typeface="+mn-lt"/>
              <a:ea typeface="+mn-ea"/>
              <a:cs typeface="+mn-cs"/>
            </a:rPr>
            <a:t>Note:</a:t>
          </a:r>
        </a:p>
        <a:p>
          <a:r>
            <a:rPr lang="et-EE" sz="1100" b="0" i="0">
              <a:solidFill>
                <a:schemeClr val="dk1"/>
              </a:solidFill>
              <a:effectLst/>
              <a:latin typeface="+mn-lt"/>
              <a:ea typeface="+mn-ea"/>
              <a:cs typeface="+mn-cs"/>
            </a:rPr>
            <a:t>• Data are based on employment contracts in force on 31 December 2020, no wage data are provided for groups with less than three employees. As from 2020, the job classification corresponds to the new career model, and time dynamics by position will not continue. For 2020, the explanations provided on the website of Universities Estonia regarding the renaming of positions by universities have been used.</a:t>
          </a:r>
        </a:p>
        <a:p>
          <a:endParaRPr lang="et-EE" sz="1100" b="0" i="0">
            <a:solidFill>
              <a:schemeClr val="dk1"/>
            </a:solidFill>
            <a:effectLst/>
            <a:latin typeface="+mn-lt"/>
            <a:ea typeface="+mn-ea"/>
            <a:cs typeface="+mn-cs"/>
          </a:endParaRPr>
        </a:p>
        <a:p>
          <a:r>
            <a:rPr lang="et-EE" sz="1050">
              <a:effectLst/>
            </a:rPr>
            <a:t>• As from 2020, the</a:t>
          </a:r>
          <a:r>
            <a:rPr lang="et-EE" sz="1050" baseline="0">
              <a:effectLst/>
            </a:rPr>
            <a:t> </a:t>
          </a:r>
          <a:r>
            <a:rPr lang="et-EE" sz="1050">
              <a:effectLst/>
            </a:rPr>
            <a:t>classification of academic positions corresponds to the new career models, th</a:t>
          </a:r>
          <a:r>
            <a:rPr lang="et-EE" sz="1050" baseline="0">
              <a:effectLst/>
            </a:rPr>
            <a:t>ere will be no continuous time series from 2020 by academic postitions. New classfication: there are </a:t>
          </a:r>
          <a:r>
            <a:rPr lang="et-EE" sz="1050">
              <a:effectLst/>
            </a:rPr>
            <a:t>two groups of professors: "Professor, R3" and "Professor, R4" (including former Leading Researchers); "Senior Lecturer" (including Associate Professors of some universities); Lecturers (incl. former Assistants) by qualifications: "Lecturer, with doctoral degree" and "Lecturer, without doctoral degree"; "Teacher"; "Senior Researcher, R3"; "Researcher, R2"; for Junior Researchers, a distinction is made between "Junior Researchers" and "Junior Doctoral Researchers". For the sake of comparability, this article combines the new classifications "Professor, R3" and "Professor, R4", the new classification "Senior Lecturer", "Lecturer with</a:t>
          </a:r>
          <a:r>
            <a:rPr lang="et-EE" sz="1050" baseline="0">
              <a:effectLst/>
            </a:rPr>
            <a:t> </a:t>
          </a:r>
          <a:r>
            <a:rPr lang="et-EE" sz="1050">
              <a:effectLst/>
            </a:rPr>
            <a:t>doctoral</a:t>
          </a:r>
          <a:r>
            <a:rPr lang="et-EE" sz="1050" baseline="0">
              <a:effectLst/>
            </a:rPr>
            <a:t> degree</a:t>
          </a:r>
          <a:r>
            <a:rPr lang="et-EE" sz="1050">
              <a:effectLst/>
            </a:rPr>
            <a:t>" and "Lecturer without doctoral degree" and the new classification under the title of Junior Researcher. "Junior researchers" and "Junior Doctoral Researchers". The names of Teacher, Senior Researcher and Researcher have remained the same. See more at https://statistika.ern.ee/tootajad/</a:t>
          </a:r>
        </a:p>
        <a:p>
          <a:endParaRPr lang="et-EE" sz="105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514351</xdr:colOff>
      <xdr:row>1</xdr:row>
      <xdr:rowOff>19050</xdr:rowOff>
    </xdr:from>
    <xdr:to>
      <xdr:col>14</xdr:col>
      <xdr:colOff>571500</xdr:colOff>
      <xdr:row>4</xdr:row>
      <xdr:rowOff>123826</xdr:rowOff>
    </xdr:to>
    <xdr:sp macro="" textlink="">
      <xdr:nvSpPr>
        <xdr:cNvPr id="2" name="TextBox 1">
          <a:extLst>
            <a:ext uri="{FF2B5EF4-FFF2-40B4-BE49-F238E27FC236}">
              <a16:creationId xmlns:a16="http://schemas.microsoft.com/office/drawing/2014/main" id="{1402346D-399E-438F-97B7-18BA60A1670B}"/>
            </a:ext>
          </a:extLst>
        </xdr:cNvPr>
        <xdr:cNvSpPr txBox="1"/>
      </xdr:nvSpPr>
      <xdr:spPr>
        <a:xfrm>
          <a:off x="514351" y="209550"/>
          <a:ext cx="9705974" cy="676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Urmann, H., Lees, K., Remmik, M., Tubelt, E., Roos, L., Vilson, M., Puur, S. M., Aksen, M., Espenberg, S. (2020). Soolise võrdõiguslikkuse hetkeolukord ja parandamise viisid Eesti teaduses (Gender equality in Estonian science – current situation and ways of improving), p. 31, Figure 1. University of Tartu Centre for Applied Social Sciences (CASS), Tartu. </a:t>
          </a:r>
          <a:r>
            <a:rPr lang="et-EE" sz="1100" b="1" u="sng">
              <a:solidFill>
                <a:schemeClr val="dk1"/>
              </a:solidFill>
              <a:effectLst/>
              <a:latin typeface="+mn-lt"/>
              <a:ea typeface="+mn-ea"/>
              <a:cs typeface="+mn-cs"/>
              <a:hlinkClick xmlns:r="http://schemas.openxmlformats.org/officeDocument/2006/relationships" r:id=""/>
            </a:rPr>
            <a:t>https://www.etag.ee/wp-content/uploads/2021/03/Sooline_vordoiguslikkus_Eesti_teaduses.pdf</a:t>
          </a:r>
          <a:r>
            <a:rPr lang="et-EE" sz="1100" b="1">
              <a:solidFill>
                <a:schemeClr val="dk1"/>
              </a:solidFill>
              <a:effectLst/>
              <a:latin typeface="+mn-lt"/>
              <a:ea typeface="+mn-ea"/>
              <a:cs typeface="+mn-cs"/>
            </a:rPr>
            <a:t> (20.08.2021).</a:t>
          </a:r>
          <a:endParaRPr lang="et-EE"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xdr:row>
      <xdr:rowOff>19049</xdr:rowOff>
    </xdr:from>
    <xdr:to>
      <xdr:col>14</xdr:col>
      <xdr:colOff>495300</xdr:colOff>
      <xdr:row>3</xdr:row>
      <xdr:rowOff>19050</xdr:rowOff>
    </xdr:to>
    <xdr:sp macro="" textlink="">
      <xdr:nvSpPr>
        <xdr:cNvPr id="3" name="TextBox 2">
          <a:extLst>
            <a:ext uri="{FF2B5EF4-FFF2-40B4-BE49-F238E27FC236}">
              <a16:creationId xmlns:a16="http://schemas.microsoft.com/office/drawing/2014/main" id="{CA99253C-D78E-4709-8666-79AAB5F291B8}"/>
            </a:ext>
          </a:extLst>
        </xdr:cNvPr>
        <xdr:cNvSpPr txBox="1"/>
      </xdr:nvSpPr>
      <xdr:spPr>
        <a:xfrm>
          <a:off x="38100" y="209549"/>
          <a:ext cx="10420350" cy="381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t-EE" sz="900" b="1">
              <a:solidFill>
                <a:schemeClr val="dk1"/>
              </a:solidFill>
              <a:effectLst/>
              <a:latin typeface="+mn-lt"/>
              <a:ea typeface="+mn-ea"/>
              <a:cs typeface="+mn-cs"/>
            </a:rPr>
            <a:t>Sources:</a:t>
          </a:r>
          <a:r>
            <a:rPr lang="et-EE" sz="900" b="1" baseline="0">
              <a:solidFill>
                <a:schemeClr val="dk1"/>
              </a:solidFill>
              <a:effectLst/>
              <a:latin typeface="+mn-lt"/>
              <a:ea typeface="+mn-ea"/>
              <a:cs typeface="+mn-cs"/>
            </a:rPr>
            <a:t> </a:t>
          </a:r>
          <a:r>
            <a:rPr lang="et-EE" sz="900" b="1">
              <a:solidFill>
                <a:schemeClr val="dk1"/>
              </a:solidFill>
              <a:effectLst/>
              <a:latin typeface="+mn-lt"/>
              <a:ea typeface="+mn-ea"/>
              <a:cs typeface="+mn-cs"/>
            </a:rPr>
            <a:t>Eurostat (</a:t>
          </a:r>
          <a:r>
            <a:rPr lang="et-EE" sz="900" b="1" baseline="0">
              <a:solidFill>
                <a:schemeClr val="dk1"/>
              </a:solidFill>
              <a:effectLst/>
              <a:latin typeface="+mn-lt"/>
              <a:ea typeface="+mn-ea"/>
              <a:cs typeface="+mn-cs"/>
            </a:rPr>
            <a:t>10.12.2021, calculations by Estonian Research Council) and R&amp;D intensity targets (Science, Research and Innovation Performance of the EU 2020- Chapter 5, figure Figure 5.1.5); https://ec.europa.eu/info/sites/default/files/srip/2020/rec-19-003_srip_chap-5.pdf )</a:t>
          </a:r>
          <a:endParaRPr lang="et-EE" sz="900" b="1">
            <a:solidFill>
              <a:schemeClr val="dk1"/>
            </a:solidFill>
            <a:effectLst/>
            <a:latin typeface="+mn-lt"/>
            <a:ea typeface="+mn-ea"/>
            <a:cs typeface="+mn-cs"/>
          </a:endParaRPr>
        </a:p>
        <a:p>
          <a:endParaRPr lang="et-EE"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552449</xdr:colOff>
      <xdr:row>1</xdr:row>
      <xdr:rowOff>9526</xdr:rowOff>
    </xdr:from>
    <xdr:to>
      <xdr:col>14</xdr:col>
      <xdr:colOff>361949</xdr:colOff>
      <xdr:row>4</xdr:row>
      <xdr:rowOff>114300</xdr:rowOff>
    </xdr:to>
    <xdr:sp macro="" textlink="">
      <xdr:nvSpPr>
        <xdr:cNvPr id="2" name="TextBox 1">
          <a:extLst>
            <a:ext uri="{FF2B5EF4-FFF2-40B4-BE49-F238E27FC236}">
              <a16:creationId xmlns:a16="http://schemas.microsoft.com/office/drawing/2014/main" id="{F57BF030-D804-4C34-9815-28893D2F9562}"/>
            </a:ext>
          </a:extLst>
        </xdr:cNvPr>
        <xdr:cNvSpPr txBox="1"/>
      </xdr:nvSpPr>
      <xdr:spPr>
        <a:xfrm>
          <a:off x="552449" y="200026"/>
          <a:ext cx="9496425" cy="67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Urmann, H., Lees, K., Remmik, M., Tubelt, E., Roos, L., Vilson, M., Puur, S. M., Aksen, M., Espenberg, S. (2020). Soolise võrdõiguslikkuse hetkeolukord ja parandamise viisid Eesti teaduses (Gender equality in Estonian research – current situation and ways of improving), p. 34, Figure 9. University of Tartu Centre for Applied Social Sciences (CASS), Tartu. </a:t>
          </a:r>
          <a:r>
            <a:rPr lang="et-EE" sz="1100" b="1" u="sng">
              <a:solidFill>
                <a:schemeClr val="dk1"/>
              </a:solidFill>
              <a:effectLst/>
              <a:latin typeface="+mn-lt"/>
              <a:ea typeface="+mn-ea"/>
              <a:cs typeface="+mn-cs"/>
              <a:hlinkClick xmlns:r="http://schemas.openxmlformats.org/officeDocument/2006/relationships" r:id=""/>
            </a:rPr>
            <a:t>https://www.etag.ee/wp-content/uploads/2021/03/Sooline_vordoiguslikkus_Eesti_teaduses.pdf</a:t>
          </a:r>
          <a:r>
            <a:rPr lang="et-EE" sz="1100" b="1">
              <a:solidFill>
                <a:schemeClr val="dk1"/>
              </a:solidFill>
              <a:effectLst/>
              <a:latin typeface="+mn-lt"/>
              <a:ea typeface="+mn-ea"/>
              <a:cs typeface="+mn-cs"/>
            </a:rPr>
            <a:t> (20.08.2021).</a:t>
          </a:r>
          <a:endParaRPr lang="et-EE" sz="11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542925</xdr:colOff>
      <xdr:row>1</xdr:row>
      <xdr:rowOff>0</xdr:rowOff>
    </xdr:from>
    <xdr:to>
      <xdr:col>17</xdr:col>
      <xdr:colOff>247650</xdr:colOff>
      <xdr:row>4</xdr:row>
      <xdr:rowOff>114300</xdr:rowOff>
    </xdr:to>
    <xdr:sp macro="" textlink="">
      <xdr:nvSpPr>
        <xdr:cNvPr id="2" name="TextBox 1">
          <a:extLst>
            <a:ext uri="{FF2B5EF4-FFF2-40B4-BE49-F238E27FC236}">
              <a16:creationId xmlns:a16="http://schemas.microsoft.com/office/drawing/2014/main" id="{C15CC4DC-01C7-4378-9282-B4DE6D061E2A}"/>
            </a:ext>
          </a:extLst>
        </xdr:cNvPr>
        <xdr:cNvSpPr txBox="1"/>
      </xdr:nvSpPr>
      <xdr:spPr>
        <a:xfrm>
          <a:off x="542925" y="190500"/>
          <a:ext cx="10534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Urmann, H., Lees, K., Remmik, M., Tubelt, E., Roos, L., Vilson, M., Puur, S. M., Aksen, M., Espenberg, S. (2020). Soolise võrdõiguslikkuse hetkeolukord ja parandamise viisid Eesti teaduses (Gender equality in Estonian research – current situation and ways of improving), p. 44, Figure 25. University of Tartu Centre for Applied Social Sciences (CASS), Tartu. </a:t>
          </a:r>
          <a:r>
            <a:rPr lang="et-EE" sz="1100" b="1" u="sng">
              <a:solidFill>
                <a:schemeClr val="dk1"/>
              </a:solidFill>
              <a:effectLst/>
              <a:latin typeface="+mn-lt"/>
              <a:ea typeface="+mn-ea"/>
              <a:cs typeface="+mn-cs"/>
              <a:hlinkClick xmlns:r="http://schemas.openxmlformats.org/officeDocument/2006/relationships" r:id=""/>
            </a:rPr>
            <a:t>https://www.etag.ee/wp-content/uploads/2021/03/Sooline_vordoiguslikkus_Eesti_teaduses.pdf</a:t>
          </a:r>
          <a:r>
            <a:rPr lang="et-EE" sz="1100" b="1">
              <a:solidFill>
                <a:schemeClr val="dk1"/>
              </a:solidFill>
              <a:effectLst/>
              <a:latin typeface="+mn-lt"/>
              <a:ea typeface="+mn-ea"/>
              <a:cs typeface="+mn-cs"/>
            </a:rPr>
            <a:t> (20.08.2021).</a:t>
          </a:r>
          <a:endParaRPr lang="et-EE" sz="1100" b="1"/>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38099</xdr:colOff>
      <xdr:row>1</xdr:row>
      <xdr:rowOff>0</xdr:rowOff>
    </xdr:from>
    <xdr:to>
      <xdr:col>11</xdr:col>
      <xdr:colOff>0</xdr:colOff>
      <xdr:row>4</xdr:row>
      <xdr:rowOff>104775</xdr:rowOff>
    </xdr:to>
    <xdr:sp macro="" textlink="">
      <xdr:nvSpPr>
        <xdr:cNvPr id="2" name="TextBox 1">
          <a:extLst>
            <a:ext uri="{FF2B5EF4-FFF2-40B4-BE49-F238E27FC236}">
              <a16:creationId xmlns:a16="http://schemas.microsoft.com/office/drawing/2014/main" id="{0677687D-C1C2-427D-9F39-06A2583193F0}"/>
            </a:ext>
          </a:extLst>
        </xdr:cNvPr>
        <xdr:cNvSpPr txBox="1"/>
      </xdr:nvSpPr>
      <xdr:spPr>
        <a:xfrm>
          <a:off x="866774" y="190500"/>
          <a:ext cx="8001001" cy="676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Mägi E., Koppel K., Kõiv K., Kindsiko E., Beerkens, M. (2019). Akadeemilised töötajad teadmusühiskonnas. Lõpparuanne (Academic staff in the knowledge society. Final Report), p. 76. University of Tartu and Think Tank Praxis, Tartu. </a:t>
          </a:r>
          <a:r>
            <a:rPr lang="et-EE" sz="1100" u="sng">
              <a:solidFill>
                <a:schemeClr val="dk1"/>
              </a:solidFill>
              <a:effectLst/>
              <a:latin typeface="+mn-lt"/>
              <a:ea typeface="+mn-ea"/>
              <a:cs typeface="+mn-cs"/>
              <a:hlinkClick xmlns:r="http://schemas.openxmlformats.org/officeDocument/2006/relationships" r:id=""/>
            </a:rPr>
            <a:t>https://www.etag.ee/wp-content/uploads/2019/11/APIKS-Eesti-2019.pdf</a:t>
          </a:r>
          <a:r>
            <a:rPr lang="et-EE" sz="1100">
              <a:solidFill>
                <a:schemeClr val="dk1"/>
              </a:solidFill>
              <a:effectLst/>
              <a:latin typeface="+mn-lt"/>
              <a:ea typeface="+mn-ea"/>
              <a:cs typeface="+mn-cs"/>
            </a:rPr>
            <a:t> (20.08.2021).</a:t>
          </a:r>
          <a:endParaRPr lang="et-EE"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504825</xdr:colOff>
      <xdr:row>1</xdr:row>
      <xdr:rowOff>19050</xdr:rowOff>
    </xdr:from>
    <xdr:to>
      <xdr:col>7</xdr:col>
      <xdr:colOff>609599</xdr:colOff>
      <xdr:row>4</xdr:row>
      <xdr:rowOff>85726</xdr:rowOff>
    </xdr:to>
    <xdr:sp macro="" textlink="">
      <xdr:nvSpPr>
        <xdr:cNvPr id="2" name="TextBox 1">
          <a:extLst>
            <a:ext uri="{FF2B5EF4-FFF2-40B4-BE49-F238E27FC236}">
              <a16:creationId xmlns:a16="http://schemas.microsoft.com/office/drawing/2014/main" id="{161A4020-1751-4F31-89DD-15B6142168A9}"/>
            </a:ext>
          </a:extLst>
        </xdr:cNvPr>
        <xdr:cNvSpPr txBox="1"/>
      </xdr:nvSpPr>
      <xdr:spPr>
        <a:xfrm>
          <a:off x="504825" y="209550"/>
          <a:ext cx="7639049" cy="638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Mägi, E., Koppel, K., Kõiv, K., Kindsiko, E., Beerkens, M. (2019). Akadeemilised töötajad teadmusühiskonnas. Lõpparuanne (Academic staff in the knowledge society. Final Report), p. 52, Figure 2.2.1. University of Tartu and Think Tank Praxis, Tartu. </a:t>
          </a:r>
          <a:r>
            <a:rPr lang="et-EE" sz="1100" b="1" u="sng">
              <a:solidFill>
                <a:schemeClr val="dk1"/>
              </a:solidFill>
              <a:effectLst/>
              <a:latin typeface="+mn-lt"/>
              <a:ea typeface="+mn-ea"/>
              <a:cs typeface="+mn-cs"/>
              <a:hlinkClick xmlns:r="http://schemas.openxmlformats.org/officeDocument/2006/relationships" r:id=""/>
            </a:rPr>
            <a:t>https://www.etag.ee/wp-content/uploads/2019/11/APIKS-Eesti-2019.pdf</a:t>
          </a:r>
          <a:r>
            <a:rPr lang="et-EE" sz="1100" b="1">
              <a:solidFill>
                <a:schemeClr val="dk1"/>
              </a:solidFill>
              <a:effectLst/>
              <a:latin typeface="+mn-lt"/>
              <a:ea typeface="+mn-ea"/>
              <a:cs typeface="+mn-cs"/>
            </a:rPr>
            <a:t> (20.08.2021).</a:t>
          </a:r>
          <a:endParaRPr lang="et-EE" sz="1100" b="1"/>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95250</xdr:colOff>
      <xdr:row>20</xdr:row>
      <xdr:rowOff>85725</xdr:rowOff>
    </xdr:from>
    <xdr:to>
      <xdr:col>6</xdr:col>
      <xdr:colOff>281517</xdr:colOff>
      <xdr:row>26</xdr:row>
      <xdr:rowOff>76201</xdr:rowOff>
    </xdr:to>
    <xdr:sp macro="" textlink="">
      <xdr:nvSpPr>
        <xdr:cNvPr id="2" name="TextBox 1">
          <a:extLst>
            <a:ext uri="{FF2B5EF4-FFF2-40B4-BE49-F238E27FC236}">
              <a16:creationId xmlns:a16="http://schemas.microsoft.com/office/drawing/2014/main" id="{9F4B7502-FA9C-4811-A231-98A0772038E3}"/>
            </a:ext>
          </a:extLst>
        </xdr:cNvPr>
        <xdr:cNvSpPr txBox="1"/>
      </xdr:nvSpPr>
      <xdr:spPr>
        <a:xfrm>
          <a:off x="95250" y="3895725"/>
          <a:ext cx="4834467" cy="11334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ysClr val="windowText" lastClr="000000"/>
              </a:solidFill>
            </a:rPr>
            <a:t>Note:</a:t>
          </a:r>
        </a:p>
        <a:p>
          <a:r>
            <a:rPr lang="et-EE" sz="1100">
              <a:solidFill>
                <a:sysClr val="windowText" lastClr="000000"/>
              </a:solidFill>
            </a:rPr>
            <a:t>* For EHIS data on admissions, accepted students are considered from 11th  November (11.11.Y-1</a:t>
          </a:r>
          <a:r>
            <a:rPr lang="et-EE" sz="1100" baseline="0">
              <a:solidFill>
                <a:sysClr val="windowText" lastClr="000000"/>
              </a:solidFill>
            </a:rPr>
            <a:t> - 10.11.Y) and external students are not included in the number. In the case of Statistics Estonia, those accepted during the academic year are considered from 1st July.</a:t>
          </a:r>
          <a:endParaRPr lang="et-EE" sz="1100">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74083</xdr:colOff>
      <xdr:row>13</xdr:row>
      <xdr:rowOff>148166</xdr:rowOff>
    </xdr:from>
    <xdr:to>
      <xdr:col>16</xdr:col>
      <xdr:colOff>137583</xdr:colOff>
      <xdr:row>19</xdr:row>
      <xdr:rowOff>47625</xdr:rowOff>
    </xdr:to>
    <xdr:sp macro="" textlink="">
      <xdr:nvSpPr>
        <xdr:cNvPr id="4" name="TextBox 3">
          <a:extLst>
            <a:ext uri="{FF2B5EF4-FFF2-40B4-BE49-F238E27FC236}">
              <a16:creationId xmlns:a16="http://schemas.microsoft.com/office/drawing/2014/main" id="{B9D3025C-E08E-4E1F-A4CB-99887FA5389A}"/>
            </a:ext>
          </a:extLst>
        </xdr:cNvPr>
        <xdr:cNvSpPr txBox="1"/>
      </xdr:nvSpPr>
      <xdr:spPr>
        <a:xfrm>
          <a:off x="74083" y="2691341"/>
          <a:ext cx="10693400" cy="10424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baseline="0"/>
            <a:t>Notes:</a:t>
          </a:r>
        </a:p>
        <a:p>
          <a:r>
            <a:rPr lang="et-EE" sz="1100" baseline="0"/>
            <a:t>* Students are due as of November 10th.</a:t>
          </a:r>
        </a:p>
        <a:p>
          <a:r>
            <a:rPr lang="et-EE" sz="1100" baseline="0"/>
            <a:t>* International students are those whose country of residence is not "Estonian" (or "undetermined" or "empty" in the EHIS) and who do not have a permanent right of residence / long-term residence permit according to the EHIS and whose citizenship is not Estonian. From academic year 2014/15 also those students for whom the educational institution indicated in the EHIS that it is an international student are counted. Therefore, as of 2014/15, the data of foreign students are not fully comparable with previous years.</a:t>
          </a:r>
        </a:p>
        <a:p>
          <a:endParaRPr lang="et-EE"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504824</xdr:colOff>
      <xdr:row>1</xdr:row>
      <xdr:rowOff>57151</xdr:rowOff>
    </xdr:from>
    <xdr:to>
      <xdr:col>8</xdr:col>
      <xdr:colOff>200024</xdr:colOff>
      <xdr:row>4</xdr:row>
      <xdr:rowOff>152400</xdr:rowOff>
    </xdr:to>
    <xdr:sp macro="" textlink="">
      <xdr:nvSpPr>
        <xdr:cNvPr id="2" name="TextBox 1">
          <a:extLst>
            <a:ext uri="{FF2B5EF4-FFF2-40B4-BE49-F238E27FC236}">
              <a16:creationId xmlns:a16="http://schemas.microsoft.com/office/drawing/2014/main" id="{7C04D532-6E51-41EF-A5E2-51326541452E}"/>
            </a:ext>
          </a:extLst>
        </xdr:cNvPr>
        <xdr:cNvSpPr txBox="1"/>
      </xdr:nvSpPr>
      <xdr:spPr>
        <a:xfrm>
          <a:off x="504824" y="247651"/>
          <a:ext cx="7534275"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Kindsiko, E., Vadi, M., Täks, V., Loite, K., Kurri, K. (2017). Eesti doktorite karjääritee ja seda mõjutavad tegurid (Career Path of Estonian Doctors and Factors Affecting It), p. 69, Figure 7.1. University of Tartu, Tartu. </a:t>
          </a:r>
          <a:r>
            <a:rPr lang="et-EE" sz="1100" u="sng">
              <a:solidFill>
                <a:schemeClr val="dk1"/>
              </a:solidFill>
              <a:effectLst/>
              <a:latin typeface="+mn-lt"/>
              <a:ea typeface="+mn-ea"/>
              <a:cs typeface="+mn-cs"/>
              <a:hlinkClick xmlns:r="http://schemas.openxmlformats.org/officeDocument/2006/relationships" r:id=""/>
            </a:rPr>
            <a:t>https://www.etag.ee/wp-content/uploads/2018/02/Eesti_doktorite_karj%C3%A4%C3%A4ritee_ja_seda_m%C3%B5jutavad_tegurid.pdf</a:t>
          </a:r>
          <a:r>
            <a:rPr lang="et-EE" sz="1100">
              <a:solidFill>
                <a:schemeClr val="dk1"/>
              </a:solidFill>
              <a:effectLst/>
              <a:latin typeface="+mn-lt"/>
              <a:ea typeface="+mn-ea"/>
              <a:cs typeface="+mn-cs"/>
            </a:rPr>
            <a:t> (20.08.2021).</a:t>
          </a:r>
          <a:endParaRPr lang="et-EE"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595311</xdr:colOff>
      <xdr:row>2</xdr:row>
      <xdr:rowOff>185737</xdr:rowOff>
    </xdr:from>
    <xdr:to>
      <xdr:col>17</xdr:col>
      <xdr:colOff>189711</xdr:colOff>
      <xdr:row>19</xdr:row>
      <xdr:rowOff>161925</xdr:rowOff>
    </xdr:to>
    <xdr:graphicFrame macro="">
      <xdr:nvGraphicFramePr>
        <xdr:cNvPr id="2" name="Diagramm 1">
          <a:extLst>
            <a:ext uri="{FF2B5EF4-FFF2-40B4-BE49-F238E27FC236}">
              <a16:creationId xmlns:a16="http://schemas.microsoft.com/office/drawing/2014/main" id="{18B7F034-18E7-4EDF-B2EE-FA24481D0D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595312</xdr:colOff>
      <xdr:row>25</xdr:row>
      <xdr:rowOff>100011</xdr:rowOff>
    </xdr:from>
    <xdr:to>
      <xdr:col>17</xdr:col>
      <xdr:colOff>189712</xdr:colOff>
      <xdr:row>38</xdr:row>
      <xdr:rowOff>66674</xdr:rowOff>
    </xdr:to>
    <xdr:graphicFrame macro="">
      <xdr:nvGraphicFramePr>
        <xdr:cNvPr id="3" name="Diagramm 2">
          <a:extLst>
            <a:ext uri="{FF2B5EF4-FFF2-40B4-BE49-F238E27FC236}">
              <a16:creationId xmlns:a16="http://schemas.microsoft.com/office/drawing/2014/main" id="{5DB8C0F4-B265-4111-B23A-9C13736937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583406</xdr:colOff>
      <xdr:row>68</xdr:row>
      <xdr:rowOff>51197</xdr:rowOff>
    </xdr:from>
    <xdr:to>
      <xdr:col>8</xdr:col>
      <xdr:colOff>409468</xdr:colOff>
      <xdr:row>90</xdr:row>
      <xdr:rowOff>33735</xdr:rowOff>
    </xdr:to>
    <xdr:graphicFrame macro="">
      <xdr:nvGraphicFramePr>
        <xdr:cNvPr id="4" name="Diagramm 3">
          <a:extLst>
            <a:ext uri="{FF2B5EF4-FFF2-40B4-BE49-F238E27FC236}">
              <a16:creationId xmlns:a16="http://schemas.microsoft.com/office/drawing/2014/main" id="{30B546DE-2B9F-4DF8-9072-2EB6877FF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242887</xdr:colOff>
      <xdr:row>6</xdr:row>
      <xdr:rowOff>104775</xdr:rowOff>
    </xdr:from>
    <xdr:to>
      <xdr:col>27</xdr:col>
      <xdr:colOff>446887</xdr:colOff>
      <xdr:row>23</xdr:row>
      <xdr:rowOff>19050</xdr:rowOff>
    </xdr:to>
    <xdr:graphicFrame macro="">
      <xdr:nvGraphicFramePr>
        <xdr:cNvPr id="2" name="Diagramm 1">
          <a:extLst>
            <a:ext uri="{FF2B5EF4-FFF2-40B4-BE49-F238E27FC236}">
              <a16:creationId xmlns:a16="http://schemas.microsoft.com/office/drawing/2014/main" id="{8BEF9B38-7A68-461A-AF0A-3DEB997EF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361950</xdr:colOff>
      <xdr:row>0</xdr:row>
      <xdr:rowOff>66675</xdr:rowOff>
    </xdr:from>
    <xdr:to>
      <xdr:col>19</xdr:col>
      <xdr:colOff>285750</xdr:colOff>
      <xdr:row>5</xdr:row>
      <xdr:rowOff>57150</xdr:rowOff>
    </xdr:to>
    <xdr:sp macro="" textlink="">
      <xdr:nvSpPr>
        <xdr:cNvPr id="3" name="TextBox 2">
          <a:extLst>
            <a:ext uri="{FF2B5EF4-FFF2-40B4-BE49-F238E27FC236}">
              <a16:creationId xmlns:a16="http://schemas.microsoft.com/office/drawing/2014/main" id="{8A616018-7945-43ED-8834-81B7C8B9F874}"/>
            </a:ext>
          </a:extLst>
        </xdr:cNvPr>
        <xdr:cNvSpPr txBox="1"/>
      </xdr:nvSpPr>
      <xdr:spPr>
        <a:xfrm>
          <a:off x="7572375" y="66675"/>
          <a:ext cx="4800600" cy="9429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ysClr val="windowText" lastClr="000000"/>
              </a:solidFill>
            </a:rPr>
            <a:t>*EHISe andmete puhul vastuõetute kohta vaadatakse aasta jooksul vastuvõetud alates 11. novembrist (11.11.Y-1-10.11.Y), eksterne ei loeta üliõpilasteks ja nemad selles arvus ei kajastu. Statistikaameti andmete puhul vaadatakse aasta jooksul vastuvõetuid alates 1. juulist. </a:t>
          </a:r>
        </a:p>
      </xdr:txBody>
    </xdr:sp>
    <xdr:clientData/>
  </xdr:twoCellAnchor>
  <xdr:twoCellAnchor>
    <xdr:from>
      <xdr:col>15</xdr:col>
      <xdr:colOff>114298</xdr:colOff>
      <xdr:row>26</xdr:row>
      <xdr:rowOff>161925</xdr:rowOff>
    </xdr:from>
    <xdr:to>
      <xdr:col>25</xdr:col>
      <xdr:colOff>318298</xdr:colOff>
      <xdr:row>45</xdr:row>
      <xdr:rowOff>180975</xdr:rowOff>
    </xdr:to>
    <xdr:graphicFrame macro="">
      <xdr:nvGraphicFramePr>
        <xdr:cNvPr id="4" name="Diagramm 3">
          <a:extLst>
            <a:ext uri="{FF2B5EF4-FFF2-40B4-BE49-F238E27FC236}">
              <a16:creationId xmlns:a16="http://schemas.microsoft.com/office/drawing/2014/main" id="{F667809A-23AD-44ED-B439-B9786556A5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63500</xdr:colOff>
      <xdr:row>0</xdr:row>
      <xdr:rowOff>95250</xdr:rowOff>
    </xdr:from>
    <xdr:to>
      <xdr:col>17</xdr:col>
      <xdr:colOff>148166</xdr:colOff>
      <xdr:row>3</xdr:row>
      <xdr:rowOff>84667</xdr:rowOff>
    </xdr:to>
    <xdr:sp macro="" textlink="">
      <xdr:nvSpPr>
        <xdr:cNvPr id="2" name="TextBox 1">
          <a:extLst>
            <a:ext uri="{FF2B5EF4-FFF2-40B4-BE49-F238E27FC236}">
              <a16:creationId xmlns:a16="http://schemas.microsoft.com/office/drawing/2014/main" id="{820B3012-24D6-4C58-A281-470D58928010}"/>
            </a:ext>
          </a:extLst>
        </xdr:cNvPr>
        <xdr:cNvSpPr txBox="1"/>
      </xdr:nvSpPr>
      <xdr:spPr>
        <a:xfrm>
          <a:off x="8128000" y="95250"/>
          <a:ext cx="3153833" cy="560917"/>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OECD-s</a:t>
          </a:r>
          <a:r>
            <a:rPr lang="et-EE" sz="1100" baseline="0"/>
            <a:t> on andmed, ent need on väga lünklikud sisse minnes ja aegrida lõppeb 2017. </a:t>
          </a:r>
          <a:endParaRPr lang="et-E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0</xdr:rowOff>
    </xdr:from>
    <xdr:to>
      <xdr:col>8</xdr:col>
      <xdr:colOff>504825</xdr:colOff>
      <xdr:row>15</xdr:row>
      <xdr:rowOff>28575</xdr:rowOff>
    </xdr:to>
    <xdr:sp macro="" textlink="">
      <xdr:nvSpPr>
        <xdr:cNvPr id="5" name="TextBox 4">
          <a:extLst>
            <a:ext uri="{FF2B5EF4-FFF2-40B4-BE49-F238E27FC236}">
              <a16:creationId xmlns:a16="http://schemas.microsoft.com/office/drawing/2014/main" id="{F96B49E8-4EEB-4432-8D0A-742B247C322D}"/>
            </a:ext>
          </a:extLst>
        </xdr:cNvPr>
        <xdr:cNvSpPr txBox="1"/>
      </xdr:nvSpPr>
      <xdr:spPr>
        <a:xfrm>
          <a:off x="0" y="2505075"/>
          <a:ext cx="8105775" cy="600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900"/>
        </a:p>
        <a:p>
          <a:r>
            <a:rPr lang="et-EE" sz="900"/>
            <a:t>*</a:t>
          </a:r>
          <a:r>
            <a:rPr lang="et-EE" sz="900" baseline="0"/>
            <a:t> </a:t>
          </a:r>
          <a:r>
            <a:rPr lang="et-EE" sz="900"/>
            <a:t>The small differences in the totals in</a:t>
          </a:r>
          <a:r>
            <a:rPr lang="et-EE" sz="900" baseline="0"/>
            <a:t> the columns of the table are due to the different degree of accuracy of the data provided in tables used (e.g. the presentation of business expenditure on R&amp;D in table TD025 to one decimal place which,  generalizes the results in further calculations). </a:t>
          </a:r>
          <a:endParaRPr lang="et-EE" sz="9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264584</xdr:colOff>
      <xdr:row>1</xdr:row>
      <xdr:rowOff>158750</xdr:rowOff>
    </xdr:from>
    <xdr:to>
      <xdr:col>17</xdr:col>
      <xdr:colOff>201083</xdr:colOff>
      <xdr:row>7</xdr:row>
      <xdr:rowOff>31750</xdr:rowOff>
    </xdr:to>
    <xdr:sp macro="" textlink="">
      <xdr:nvSpPr>
        <xdr:cNvPr id="5" name="TextBox 4">
          <a:extLst>
            <a:ext uri="{FF2B5EF4-FFF2-40B4-BE49-F238E27FC236}">
              <a16:creationId xmlns:a16="http://schemas.microsoft.com/office/drawing/2014/main" id="{D443E412-F80D-40A0-916F-A15581A17B8F}"/>
            </a:ext>
          </a:extLst>
        </xdr:cNvPr>
        <xdr:cNvSpPr txBox="1"/>
      </xdr:nvSpPr>
      <xdr:spPr>
        <a:xfrm>
          <a:off x="10191751" y="349250"/>
          <a:ext cx="4032249" cy="215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Pane</a:t>
          </a:r>
          <a:r>
            <a:rPr lang="et-EE" sz="1100" baseline="0"/>
            <a:t> siia praegu uuringus olev joonis ja selgita Marekile, et </a:t>
          </a:r>
        </a:p>
        <a:p>
          <a:r>
            <a:rPr lang="et-EE" sz="1100" baseline="0"/>
            <a:t>- pmst saaks ETISest teha korduspäringu aga uuringule peale vaadates me ei saa aru, mis metoodika alusel on see arvutus tehtud. Selle jaoks peaks välja selgitama uuringu koostajate seast, kes selle tegi ja kuidas arvutas. Marika sõnul aga andmed märkimisväärselt selle ajaga muutunud ei ole ja 2021 a andmeid oleksid poolikud. Seega tuleb kaaluda töö mahu ja lisandväärtuse suhet - kui aga vaja, saab teha ikka.</a:t>
          </a:r>
        </a:p>
        <a:p>
          <a:endParaRPr lang="et-EE" sz="1100" baseline="0"/>
        </a:p>
        <a:p>
          <a:r>
            <a:rPr lang="et-EE" sz="1100" baseline="0"/>
            <a:t> </a:t>
          </a:r>
          <a:endParaRPr lang="et-EE" sz="1100"/>
        </a:p>
      </xdr:txBody>
    </xdr:sp>
    <xdr:clientData/>
  </xdr:twoCellAnchor>
  <xdr:twoCellAnchor editAs="oneCell">
    <xdr:from>
      <xdr:col>16</xdr:col>
      <xdr:colOff>31751</xdr:colOff>
      <xdr:row>19</xdr:row>
      <xdr:rowOff>169333</xdr:rowOff>
    </xdr:from>
    <xdr:to>
      <xdr:col>21</xdr:col>
      <xdr:colOff>519408</xdr:colOff>
      <xdr:row>34</xdr:row>
      <xdr:rowOff>45996</xdr:rowOff>
    </xdr:to>
    <xdr:pic>
      <xdr:nvPicPr>
        <xdr:cNvPr id="6" name="Pilt 5">
          <a:extLst>
            <a:ext uri="{FF2B5EF4-FFF2-40B4-BE49-F238E27FC236}">
              <a16:creationId xmlns:a16="http://schemas.microsoft.com/office/drawing/2014/main" id="{8A6763D7-AFA0-482D-A8DA-FB7B94851665}"/>
            </a:ext>
          </a:extLst>
        </xdr:cNvPr>
        <xdr:cNvPicPr>
          <a:picLocks noChangeAspect="1"/>
        </xdr:cNvPicPr>
      </xdr:nvPicPr>
      <xdr:blipFill>
        <a:blip xmlns:r="http://schemas.openxmlformats.org/officeDocument/2006/relationships" r:embed="rId1"/>
        <a:stretch>
          <a:fillRect/>
        </a:stretch>
      </xdr:blipFill>
      <xdr:spPr>
        <a:xfrm>
          <a:off x="12763501" y="4931833"/>
          <a:ext cx="5906324" cy="3496163"/>
        </a:xfrm>
        <a:prstGeom prst="rect">
          <a:avLst/>
        </a:prstGeom>
      </xdr:spPr>
    </xdr:pic>
    <xdr:clientData/>
  </xdr:twoCellAnchor>
  <xdr:twoCellAnchor>
    <xdr:from>
      <xdr:col>11</xdr:col>
      <xdr:colOff>476250</xdr:colOff>
      <xdr:row>8</xdr:row>
      <xdr:rowOff>169333</xdr:rowOff>
    </xdr:from>
    <xdr:to>
      <xdr:col>19</xdr:col>
      <xdr:colOff>31750</xdr:colOff>
      <xdr:row>16</xdr:row>
      <xdr:rowOff>74083</xdr:rowOff>
    </xdr:to>
    <xdr:sp macro="" textlink="">
      <xdr:nvSpPr>
        <xdr:cNvPr id="7" name="TextBox 6">
          <a:extLst>
            <a:ext uri="{FF2B5EF4-FFF2-40B4-BE49-F238E27FC236}">
              <a16:creationId xmlns:a16="http://schemas.microsoft.com/office/drawing/2014/main" id="{7FC76E79-BB71-4C8E-B80B-837F5CCB2F10}"/>
            </a:ext>
          </a:extLst>
        </xdr:cNvPr>
        <xdr:cNvSpPr txBox="1"/>
      </xdr:nvSpPr>
      <xdr:spPr>
        <a:xfrm>
          <a:off x="9450917" y="2836333"/>
          <a:ext cx="6360583"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t-EE" sz="1100">
              <a:solidFill>
                <a:schemeClr val="dk1"/>
              </a:solidFill>
              <a:effectLst/>
              <a:latin typeface="+mn-lt"/>
              <a:ea typeface="+mn-ea"/>
              <a:cs typeface="+mn-cs"/>
            </a:rPr>
            <a:t>Keskmine publikatsioonide arv aastas vähemalt ühe teadusartikli (ETISe 1.1 ja 3.1) avaldanud teadlase kohta soo järgi aastail 2014–2020 [veel puudu, allikas: Urmann, H., Lees, K., Remmik, M., Tubelt, E., Roos, L., Vilson, M., Puur, S. M., Aksen, M., Espenberg, S. (2020). Soolise võrdõiguslikkuse hetkeolukord ja parandamise viisid Eesti teaduses. Tartu: Tartu Ülikooli sotsiaalteaduslike rakendusuuringute keskus RAKE, lk 44, joonis 26].</a:t>
          </a:r>
        </a:p>
        <a:p>
          <a:endParaRPr lang="et-EE" sz="1100"/>
        </a:p>
      </xdr:txBody>
    </xdr:sp>
    <xdr:clientData/>
  </xdr:twoCellAnchor>
  <xdr:twoCellAnchor editAs="oneCell">
    <xdr:from>
      <xdr:col>15</xdr:col>
      <xdr:colOff>539751</xdr:colOff>
      <xdr:row>19</xdr:row>
      <xdr:rowOff>169333</xdr:rowOff>
    </xdr:from>
    <xdr:to>
      <xdr:col>21</xdr:col>
      <xdr:colOff>265408</xdr:colOff>
      <xdr:row>34</xdr:row>
      <xdr:rowOff>45996</xdr:rowOff>
    </xdr:to>
    <xdr:pic>
      <xdr:nvPicPr>
        <xdr:cNvPr id="8" name="Pilt 7">
          <a:extLst>
            <a:ext uri="{FF2B5EF4-FFF2-40B4-BE49-F238E27FC236}">
              <a16:creationId xmlns:a16="http://schemas.microsoft.com/office/drawing/2014/main" id="{A086E07D-8509-473D-BF56-38D77C424F15}"/>
            </a:ext>
          </a:extLst>
        </xdr:cNvPr>
        <xdr:cNvPicPr>
          <a:picLocks noChangeAspect="1"/>
        </xdr:cNvPicPr>
      </xdr:nvPicPr>
      <xdr:blipFill>
        <a:blip xmlns:r="http://schemas.openxmlformats.org/officeDocument/2006/relationships" r:embed="rId1"/>
        <a:stretch>
          <a:fillRect/>
        </a:stretch>
      </xdr:blipFill>
      <xdr:spPr>
        <a:xfrm>
          <a:off x="12763501" y="4931833"/>
          <a:ext cx="5906324" cy="330566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6</xdr:col>
      <xdr:colOff>11430</xdr:colOff>
      <xdr:row>73</xdr:row>
      <xdr:rowOff>8572</xdr:rowOff>
    </xdr:from>
    <xdr:to>
      <xdr:col>13</xdr:col>
      <xdr:colOff>316230</xdr:colOff>
      <xdr:row>88</xdr:row>
      <xdr:rowOff>35242</xdr:rowOff>
    </xdr:to>
    <xdr:graphicFrame macro="">
      <xdr:nvGraphicFramePr>
        <xdr:cNvPr id="2" name="Diagramm 1">
          <a:extLst>
            <a:ext uri="{FF2B5EF4-FFF2-40B4-BE49-F238E27FC236}">
              <a16:creationId xmlns:a16="http://schemas.microsoft.com/office/drawing/2014/main" id="{9B8C9123-7AD7-4950-B4B4-8BA3BE628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561975</xdr:colOff>
      <xdr:row>98</xdr:row>
      <xdr:rowOff>33336</xdr:rowOff>
    </xdr:from>
    <xdr:to>
      <xdr:col>19</xdr:col>
      <xdr:colOff>9525</xdr:colOff>
      <xdr:row>115</xdr:row>
      <xdr:rowOff>95249</xdr:rowOff>
    </xdr:to>
    <xdr:graphicFrame macro="">
      <xdr:nvGraphicFramePr>
        <xdr:cNvPr id="3" name="Diagramm 2">
          <a:extLst>
            <a:ext uri="{FF2B5EF4-FFF2-40B4-BE49-F238E27FC236}">
              <a16:creationId xmlns:a16="http://schemas.microsoft.com/office/drawing/2014/main" id="{46E4D2F4-ABF8-4F78-9934-0214A87C6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14</xdr:col>
      <xdr:colOff>144780</xdr:colOff>
      <xdr:row>0</xdr:row>
      <xdr:rowOff>0</xdr:rowOff>
    </xdr:from>
    <xdr:to>
      <xdr:col>21</xdr:col>
      <xdr:colOff>449580</xdr:colOff>
      <xdr:row>15</xdr:row>
      <xdr:rowOff>26670</xdr:rowOff>
    </xdr:to>
    <xdr:graphicFrame macro="">
      <xdr:nvGraphicFramePr>
        <xdr:cNvPr id="2" name="Diagramm 1">
          <a:extLst>
            <a:ext uri="{FF2B5EF4-FFF2-40B4-BE49-F238E27FC236}">
              <a16:creationId xmlns:a16="http://schemas.microsoft.com/office/drawing/2014/main" id="{A35C0B25-4EBA-4E3D-A429-3EF99744E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27</xdr:col>
      <xdr:colOff>317896</xdr:colOff>
      <xdr:row>11</xdr:row>
      <xdr:rowOff>116682</xdr:rowOff>
    </xdr:from>
    <xdr:to>
      <xdr:col>32</xdr:col>
      <xdr:colOff>1443038</xdr:colOff>
      <xdr:row>50</xdr:row>
      <xdr:rowOff>161925</xdr:rowOff>
    </xdr:to>
    <xdr:graphicFrame macro="">
      <xdr:nvGraphicFramePr>
        <xdr:cNvPr id="6" name="Diagramm 5">
          <a:extLst>
            <a:ext uri="{FF2B5EF4-FFF2-40B4-BE49-F238E27FC236}">
              <a16:creationId xmlns:a16="http://schemas.microsoft.com/office/drawing/2014/main" id="{F7880B7A-BC60-4D31-9574-E40E63C825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428626</xdr:colOff>
      <xdr:row>15</xdr:row>
      <xdr:rowOff>38100</xdr:rowOff>
    </xdr:from>
    <xdr:to>
      <xdr:col>31</xdr:col>
      <xdr:colOff>447675</xdr:colOff>
      <xdr:row>50</xdr:row>
      <xdr:rowOff>0</xdr:rowOff>
    </xdr:to>
    <xdr:cxnSp macro="">
      <xdr:nvCxnSpPr>
        <xdr:cNvPr id="8" name="Sirgkonnektor 7">
          <a:extLst>
            <a:ext uri="{FF2B5EF4-FFF2-40B4-BE49-F238E27FC236}">
              <a16:creationId xmlns:a16="http://schemas.microsoft.com/office/drawing/2014/main" id="{1101A9BE-C304-4A25-A8E5-89EC5AFEED4F}"/>
            </a:ext>
          </a:extLst>
        </xdr:cNvPr>
        <xdr:cNvCxnSpPr/>
      </xdr:nvCxnSpPr>
      <xdr:spPr>
        <a:xfrm flipV="1">
          <a:off x="24679276" y="2895600"/>
          <a:ext cx="19049" cy="662940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31</xdr:col>
      <xdr:colOff>400050</xdr:colOff>
      <xdr:row>25</xdr:row>
      <xdr:rowOff>19050</xdr:rowOff>
    </xdr:from>
    <xdr:to>
      <xdr:col>32</xdr:col>
      <xdr:colOff>514350</xdr:colOff>
      <xdr:row>26</xdr:row>
      <xdr:rowOff>66675</xdr:rowOff>
    </xdr:to>
    <xdr:sp macro="" textlink="">
      <xdr:nvSpPr>
        <xdr:cNvPr id="12" name="TextBox 11">
          <a:extLst>
            <a:ext uri="{FF2B5EF4-FFF2-40B4-BE49-F238E27FC236}">
              <a16:creationId xmlns:a16="http://schemas.microsoft.com/office/drawing/2014/main" id="{ECA98F37-BE1F-468B-BF2B-7F42E60901F6}"/>
            </a:ext>
          </a:extLst>
        </xdr:cNvPr>
        <xdr:cNvSpPr txBox="1"/>
      </xdr:nvSpPr>
      <xdr:spPr>
        <a:xfrm>
          <a:off x="24650700" y="4781550"/>
          <a:ext cx="9334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200" b="1">
              <a:solidFill>
                <a:schemeClr val="accent1">
                  <a:lumMod val="50000"/>
                </a:schemeClr>
              </a:solidFill>
            </a:rPr>
            <a:t>EU 28=100</a:t>
          </a:r>
        </a:p>
      </xdr:txBody>
    </xdr:sp>
    <xdr:clientData/>
  </xdr:twoCellAnchor>
  <xdr:twoCellAnchor>
    <xdr:from>
      <xdr:col>0</xdr:col>
      <xdr:colOff>723901</xdr:colOff>
      <xdr:row>13</xdr:row>
      <xdr:rowOff>47625</xdr:rowOff>
    </xdr:from>
    <xdr:to>
      <xdr:col>9</xdr:col>
      <xdr:colOff>457200</xdr:colOff>
      <xdr:row>42</xdr:row>
      <xdr:rowOff>38100</xdr:rowOff>
    </xdr:to>
    <xdr:graphicFrame macro="">
      <xdr:nvGraphicFramePr>
        <xdr:cNvPr id="22" name="Diagramm 21">
          <a:extLst>
            <a:ext uri="{FF2B5EF4-FFF2-40B4-BE49-F238E27FC236}">
              <a16:creationId xmlns:a16="http://schemas.microsoft.com/office/drawing/2014/main" id="{A6CE797D-B6D7-4BFB-865B-E585BAA5E5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190499</xdr:colOff>
      <xdr:row>14</xdr:row>
      <xdr:rowOff>171451</xdr:rowOff>
    </xdr:from>
    <xdr:to>
      <xdr:col>13</xdr:col>
      <xdr:colOff>561974</xdr:colOff>
      <xdr:row>19</xdr:row>
      <xdr:rowOff>19051</xdr:rowOff>
    </xdr:to>
    <xdr:sp macro="" textlink="">
      <xdr:nvSpPr>
        <xdr:cNvPr id="24" name="TextBox 23">
          <a:extLst>
            <a:ext uri="{FF2B5EF4-FFF2-40B4-BE49-F238E27FC236}">
              <a16:creationId xmlns:a16="http://schemas.microsoft.com/office/drawing/2014/main" id="{9D302590-B15B-4FF4-AB64-FFB3DE0110F1}"/>
            </a:ext>
          </a:extLst>
        </xdr:cNvPr>
        <xdr:cNvSpPr txBox="1"/>
      </xdr:nvSpPr>
      <xdr:spPr>
        <a:xfrm>
          <a:off x="9382124" y="2838451"/>
          <a:ext cx="2371725" cy="8001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Tegin</a:t>
          </a:r>
          <a:r>
            <a:rPr lang="et-EE" sz="1100" baseline="0"/>
            <a:t> nii ühele joonisele kui ka erinevatele joonistele SKP kohta näiteks (võib teha ka TA kulutuste kohta) - võrdluseks. </a:t>
          </a:r>
          <a:endParaRPr lang="et-EE" sz="1100"/>
        </a:p>
      </xdr:txBody>
    </xdr:sp>
    <xdr:clientData/>
  </xdr:twoCellAnchor>
</xdr:wsDr>
</file>

<file path=xl/drawings/drawing44.xml><?xml version="1.0" encoding="utf-8"?>
<c:userShapes xmlns:c="http://schemas.openxmlformats.org/drawingml/2006/chart">
  <cdr:relSizeAnchor xmlns:cdr="http://schemas.openxmlformats.org/drawingml/2006/chartDrawing">
    <cdr:from>
      <cdr:x>0.74004</cdr:x>
      <cdr:y>0.1931</cdr:y>
    </cdr:from>
    <cdr:to>
      <cdr:x>0.84793</cdr:x>
      <cdr:y>0.23966</cdr:y>
    </cdr:to>
    <cdr:sp macro="" textlink="">
      <cdr:nvSpPr>
        <cdr:cNvPr id="3" name="TextBox 2">
          <a:extLst xmlns:a="http://schemas.openxmlformats.org/drawingml/2006/main">
            <a:ext uri="{FF2B5EF4-FFF2-40B4-BE49-F238E27FC236}">
              <a16:creationId xmlns:a16="http://schemas.microsoft.com/office/drawing/2014/main" id="{A77270AC-23BC-43D2-92F5-43A13F8A2A70}"/>
            </a:ext>
          </a:extLst>
        </cdr:cNvPr>
        <cdr:cNvSpPr txBox="1"/>
      </cdr:nvSpPr>
      <cdr:spPr>
        <a:xfrm xmlns:a="http://schemas.openxmlformats.org/drawingml/2006/main">
          <a:off x="6118441" y="1064961"/>
          <a:ext cx="891957" cy="256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400" b="1"/>
            <a:t>SOOME</a:t>
          </a:r>
          <a:endParaRPr lang="et-EE" sz="1100" b="1"/>
        </a:p>
      </cdr:txBody>
    </cdr:sp>
  </cdr:relSizeAnchor>
  <cdr:relSizeAnchor xmlns:cdr="http://schemas.openxmlformats.org/drawingml/2006/chartDrawing">
    <cdr:from>
      <cdr:x>0.62673</cdr:x>
      <cdr:y>0.05872</cdr:y>
    </cdr:from>
    <cdr:to>
      <cdr:x>0.95507</cdr:x>
      <cdr:y>0.25561</cdr:y>
    </cdr:to>
    <cdr:sp macro="" textlink="">
      <cdr:nvSpPr>
        <cdr:cNvPr id="4" name="Ovaal 3">
          <a:extLst xmlns:a="http://schemas.openxmlformats.org/drawingml/2006/main">
            <a:ext uri="{FF2B5EF4-FFF2-40B4-BE49-F238E27FC236}">
              <a16:creationId xmlns:a16="http://schemas.microsoft.com/office/drawing/2014/main" id="{56794288-5AB8-44DA-AEFC-9B27CF73710C}"/>
            </a:ext>
          </a:extLst>
        </cdr:cNvPr>
        <cdr:cNvSpPr/>
      </cdr:nvSpPr>
      <cdr:spPr>
        <a:xfrm xmlns:a="http://schemas.openxmlformats.org/drawingml/2006/main">
          <a:off x="5181599" y="323850"/>
          <a:ext cx="2714625" cy="108585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t-EE"/>
        </a:p>
      </cdr:txBody>
    </cdr:sp>
  </cdr:relSizeAnchor>
  <cdr:relSizeAnchor xmlns:cdr="http://schemas.openxmlformats.org/drawingml/2006/chartDrawing">
    <cdr:from>
      <cdr:x>0.37942</cdr:x>
      <cdr:y>0.44963</cdr:y>
    </cdr:from>
    <cdr:to>
      <cdr:x>0.70776</cdr:x>
      <cdr:y>0.64652</cdr:y>
    </cdr:to>
    <cdr:sp macro="" textlink="">
      <cdr:nvSpPr>
        <cdr:cNvPr id="5" name="Ovaal 4">
          <a:extLst xmlns:a="http://schemas.openxmlformats.org/drawingml/2006/main">
            <a:ext uri="{FF2B5EF4-FFF2-40B4-BE49-F238E27FC236}">
              <a16:creationId xmlns:a16="http://schemas.microsoft.com/office/drawing/2014/main" id="{F4F0A533-9437-4FF4-A789-CBFFFAB8AFC4}"/>
            </a:ext>
          </a:extLst>
        </cdr:cNvPr>
        <cdr:cNvSpPr/>
      </cdr:nvSpPr>
      <cdr:spPr>
        <a:xfrm xmlns:a="http://schemas.openxmlformats.org/drawingml/2006/main">
          <a:off x="3136900" y="2479675"/>
          <a:ext cx="2714625" cy="108585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0.19163</cdr:x>
      <cdr:y>0.51353</cdr:y>
    </cdr:from>
    <cdr:to>
      <cdr:x>0.3053</cdr:x>
      <cdr:y>0.7513</cdr:y>
    </cdr:to>
    <cdr:sp macro="" textlink="">
      <cdr:nvSpPr>
        <cdr:cNvPr id="6" name="Ovaal 5">
          <a:extLst xmlns:a="http://schemas.openxmlformats.org/drawingml/2006/main">
            <a:ext uri="{FF2B5EF4-FFF2-40B4-BE49-F238E27FC236}">
              <a16:creationId xmlns:a16="http://schemas.microsoft.com/office/drawing/2014/main" id="{69A8D87B-E66F-46CC-8D69-74B992E02EAE}"/>
            </a:ext>
          </a:extLst>
        </cdr:cNvPr>
        <cdr:cNvSpPr/>
      </cdr:nvSpPr>
      <cdr:spPr>
        <a:xfrm xmlns:a="http://schemas.openxmlformats.org/drawingml/2006/main">
          <a:off x="1584325" y="2832100"/>
          <a:ext cx="939799" cy="1311275"/>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0.30338</cdr:x>
      <cdr:y>0.53253</cdr:y>
    </cdr:from>
    <cdr:to>
      <cdr:x>0.39631</cdr:x>
      <cdr:y>0.72712</cdr:y>
    </cdr:to>
    <cdr:sp macro="" textlink="">
      <cdr:nvSpPr>
        <cdr:cNvPr id="7" name="Ovaal 6">
          <a:extLst xmlns:a="http://schemas.openxmlformats.org/drawingml/2006/main">
            <a:ext uri="{FF2B5EF4-FFF2-40B4-BE49-F238E27FC236}">
              <a16:creationId xmlns:a16="http://schemas.microsoft.com/office/drawing/2014/main" id="{69A8D87B-E66F-46CC-8D69-74B992E02EAE}"/>
            </a:ext>
          </a:extLst>
        </cdr:cNvPr>
        <cdr:cNvSpPr/>
      </cdr:nvSpPr>
      <cdr:spPr>
        <a:xfrm xmlns:a="http://schemas.openxmlformats.org/drawingml/2006/main">
          <a:off x="2508250" y="2936874"/>
          <a:ext cx="768349" cy="1073151"/>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0.53111</cdr:x>
      <cdr:y>0.47841</cdr:y>
    </cdr:from>
    <cdr:to>
      <cdr:x>0.6371</cdr:x>
      <cdr:y>0.52677</cdr:y>
    </cdr:to>
    <cdr:sp macro="" textlink="">
      <cdr:nvSpPr>
        <cdr:cNvPr id="8" name="TextBox 7">
          <a:extLst xmlns:a="http://schemas.openxmlformats.org/drawingml/2006/main">
            <a:ext uri="{FF2B5EF4-FFF2-40B4-BE49-F238E27FC236}">
              <a16:creationId xmlns:a16="http://schemas.microsoft.com/office/drawing/2014/main" id="{B4ACE436-050C-4269-9ABB-467D848B2639}"/>
            </a:ext>
          </a:extLst>
        </cdr:cNvPr>
        <cdr:cNvSpPr txBox="1"/>
      </cdr:nvSpPr>
      <cdr:spPr>
        <a:xfrm xmlns:a="http://schemas.openxmlformats.org/drawingml/2006/main">
          <a:off x="4391024" y="2638425"/>
          <a:ext cx="8763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400" b="1"/>
            <a:t>EESTI</a:t>
          </a:r>
          <a:endParaRPr lang="et-EE" sz="1100" b="1"/>
        </a:p>
      </cdr:txBody>
    </cdr:sp>
  </cdr:relSizeAnchor>
  <cdr:relSizeAnchor xmlns:cdr="http://schemas.openxmlformats.org/drawingml/2006/chartDrawing">
    <cdr:from>
      <cdr:x>0.21006</cdr:x>
      <cdr:y>0.68279</cdr:y>
    </cdr:from>
    <cdr:to>
      <cdr:x>0.28917</cdr:x>
      <cdr:y>0.73115</cdr:y>
    </cdr:to>
    <cdr:sp macro="" textlink="">
      <cdr:nvSpPr>
        <cdr:cNvPr id="9" name="TextBox 1">
          <a:extLst xmlns:a="http://schemas.openxmlformats.org/drawingml/2006/main">
            <a:ext uri="{FF2B5EF4-FFF2-40B4-BE49-F238E27FC236}">
              <a16:creationId xmlns:a16="http://schemas.microsoft.com/office/drawing/2014/main" id="{9C3AD601-D6D0-4CFF-9A85-9E0F6261011D}"/>
            </a:ext>
          </a:extLst>
        </cdr:cNvPr>
        <cdr:cNvSpPr txBox="1"/>
      </cdr:nvSpPr>
      <cdr:spPr>
        <a:xfrm xmlns:a="http://schemas.openxmlformats.org/drawingml/2006/main">
          <a:off x="1736725" y="3765550"/>
          <a:ext cx="654049"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LÄTI</a:t>
          </a:r>
          <a:endParaRPr lang="et-EE" sz="1100" b="1"/>
        </a:p>
      </cdr:txBody>
    </cdr:sp>
  </cdr:relSizeAnchor>
  <cdr:relSizeAnchor xmlns:cdr="http://schemas.openxmlformats.org/drawingml/2006/chartDrawing">
    <cdr:from>
      <cdr:x>0.35061</cdr:x>
      <cdr:y>0.66033</cdr:y>
    </cdr:from>
    <cdr:to>
      <cdr:x>0.45276</cdr:x>
      <cdr:y>0.70869</cdr:y>
    </cdr:to>
    <cdr:sp macro="" textlink="">
      <cdr:nvSpPr>
        <cdr:cNvPr id="10" name="TextBox 1">
          <a:extLst xmlns:a="http://schemas.openxmlformats.org/drawingml/2006/main">
            <a:ext uri="{FF2B5EF4-FFF2-40B4-BE49-F238E27FC236}">
              <a16:creationId xmlns:a16="http://schemas.microsoft.com/office/drawing/2014/main" id="{A8058E8F-6482-431C-BC10-0102CA8A58A0}"/>
            </a:ext>
          </a:extLst>
        </cdr:cNvPr>
        <cdr:cNvSpPr txBox="1"/>
      </cdr:nvSpPr>
      <cdr:spPr>
        <a:xfrm xmlns:a="http://schemas.openxmlformats.org/drawingml/2006/main">
          <a:off x="2898775" y="3641725"/>
          <a:ext cx="844549"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LEEDU</a:t>
          </a:r>
          <a:endParaRPr lang="et-EE" sz="1100" b="1"/>
        </a:p>
      </cdr:txBody>
    </cdr:sp>
  </cdr:relSizeAnchor>
  <cdr:relSizeAnchor xmlns:cdr="http://schemas.openxmlformats.org/drawingml/2006/chartDrawing">
    <cdr:from>
      <cdr:x>0.51267</cdr:x>
      <cdr:y>0.29188</cdr:y>
    </cdr:from>
    <cdr:to>
      <cdr:x>0.63364</cdr:x>
      <cdr:y>0.38169</cdr:y>
    </cdr:to>
    <cdr:sp macro="" textlink="">
      <cdr:nvSpPr>
        <cdr:cNvPr id="11" name="Ovaal 10">
          <a:extLst xmlns:a="http://schemas.openxmlformats.org/drawingml/2006/main">
            <a:ext uri="{FF2B5EF4-FFF2-40B4-BE49-F238E27FC236}">
              <a16:creationId xmlns:a16="http://schemas.microsoft.com/office/drawing/2014/main" id="{5F802032-EC34-448B-A6BC-926499D8A081}"/>
            </a:ext>
          </a:extLst>
        </cdr:cNvPr>
        <cdr:cNvSpPr/>
      </cdr:nvSpPr>
      <cdr:spPr>
        <a:xfrm xmlns:a="http://schemas.openxmlformats.org/drawingml/2006/main">
          <a:off x="4238624" y="1609725"/>
          <a:ext cx="1000125" cy="49530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t-EE"/>
        </a:p>
      </cdr:txBody>
    </cdr:sp>
  </cdr:relSizeAnchor>
  <cdr:relSizeAnchor xmlns:cdr="http://schemas.openxmlformats.org/drawingml/2006/chartDrawing">
    <cdr:from>
      <cdr:x>0.53725</cdr:x>
      <cdr:y>0.29073</cdr:y>
    </cdr:from>
    <cdr:to>
      <cdr:x>0.64324</cdr:x>
      <cdr:y>0.33909</cdr:y>
    </cdr:to>
    <cdr:sp macro="" textlink="">
      <cdr:nvSpPr>
        <cdr:cNvPr id="12" name="TextBox 1">
          <a:extLst xmlns:a="http://schemas.openxmlformats.org/drawingml/2006/main">
            <a:ext uri="{FF2B5EF4-FFF2-40B4-BE49-F238E27FC236}">
              <a16:creationId xmlns:a16="http://schemas.microsoft.com/office/drawing/2014/main" id="{FAB66EAE-A80C-45D2-B75C-F3D65FF88E33}"/>
            </a:ext>
          </a:extLst>
        </cdr:cNvPr>
        <cdr:cNvSpPr txBox="1"/>
      </cdr:nvSpPr>
      <cdr:spPr>
        <a:xfrm xmlns:a="http://schemas.openxmlformats.org/drawingml/2006/main">
          <a:off x="4441825" y="1603375"/>
          <a:ext cx="87630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EL 28</a:t>
          </a:r>
          <a:endParaRPr lang="et-EE" sz="1100" b="1"/>
        </a:p>
      </cdr:txBody>
    </cdr:sp>
  </cdr:relSizeAnchor>
</c:userShapes>
</file>

<file path=xl/drawings/drawing45.xml><?xml version="1.0" encoding="utf-8"?>
<xdr:wsDr xmlns:xdr="http://schemas.openxmlformats.org/drawingml/2006/spreadsheetDrawing" xmlns:a="http://schemas.openxmlformats.org/drawingml/2006/main">
  <xdr:twoCellAnchor>
    <xdr:from>
      <xdr:col>6</xdr:col>
      <xdr:colOff>200025</xdr:colOff>
      <xdr:row>2</xdr:row>
      <xdr:rowOff>9525</xdr:rowOff>
    </xdr:from>
    <xdr:to>
      <xdr:col>13</xdr:col>
      <xdr:colOff>304800</xdr:colOff>
      <xdr:row>8</xdr:row>
      <xdr:rowOff>171450</xdr:rowOff>
    </xdr:to>
    <xdr:sp macro="" textlink="">
      <xdr:nvSpPr>
        <xdr:cNvPr id="2" name="TextBox 1">
          <a:extLst>
            <a:ext uri="{FF2B5EF4-FFF2-40B4-BE49-F238E27FC236}">
              <a16:creationId xmlns:a16="http://schemas.microsoft.com/office/drawing/2014/main" id="{07065A61-1D34-48B5-9B3E-0FD5035F530C}"/>
            </a:ext>
          </a:extLst>
        </xdr:cNvPr>
        <xdr:cNvSpPr txBox="1"/>
      </xdr:nvSpPr>
      <xdr:spPr>
        <a:xfrm>
          <a:off x="5457825" y="390525"/>
          <a:ext cx="5829300" cy="1495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According to the classification of the Estonian Research Information System, the codes indicate the following: </a:t>
          </a:r>
          <a:r>
            <a:rPr lang="et-EE" sz="1100" b="1">
              <a:solidFill>
                <a:schemeClr val="dk1"/>
              </a:solidFill>
              <a:effectLst/>
              <a:latin typeface="+mn-lt"/>
              <a:ea typeface="+mn-ea"/>
              <a:cs typeface="+mn-cs"/>
            </a:rPr>
            <a:t>1.1</a:t>
          </a:r>
          <a:r>
            <a:rPr lang="et-EE" sz="1100">
              <a:solidFill>
                <a:schemeClr val="dk1"/>
              </a:solidFill>
              <a:effectLst/>
              <a:latin typeface="+mn-lt"/>
              <a:ea typeface="+mn-ea"/>
              <a:cs typeface="+mn-cs"/>
            </a:rPr>
            <a:t> – scholarly articles indexed by Web of Science Science Citation Index Expanded, Social Sciences Citation Index, Arts &amp; Humanities Citation Index, Emerging Sources Citation Index and/or indexed by Scopus (excluding chapters in books); </a:t>
          </a:r>
          <a:r>
            <a:rPr lang="et-EE" sz="1100" b="1">
              <a:solidFill>
                <a:schemeClr val="dk1"/>
              </a:solidFill>
              <a:effectLst/>
              <a:latin typeface="+mn-lt"/>
              <a:ea typeface="+mn-ea"/>
              <a:cs typeface="+mn-cs"/>
            </a:rPr>
            <a:t>1.2</a:t>
          </a:r>
          <a:r>
            <a:rPr lang="et-EE" sz="1100">
              <a:solidFill>
                <a:schemeClr val="dk1"/>
              </a:solidFill>
              <a:effectLst/>
              <a:latin typeface="+mn-lt"/>
              <a:ea typeface="+mn-ea"/>
              <a:cs typeface="+mn-cs"/>
            </a:rPr>
            <a:t> – peer-reviewed articles in other international research journals with an ISSN code and international editorial board, which are circulated internationally and open to international contributions; </a:t>
          </a:r>
          <a:r>
            <a:rPr lang="et-EE" sz="1100" b="1">
              <a:solidFill>
                <a:schemeClr val="dk1"/>
              </a:solidFill>
              <a:effectLst/>
              <a:latin typeface="+mn-lt"/>
              <a:ea typeface="+mn-ea"/>
              <a:cs typeface="+mn-cs"/>
            </a:rPr>
            <a:t>3.1</a:t>
          </a:r>
          <a:r>
            <a:rPr lang="et-EE" sz="1100">
              <a:solidFill>
                <a:schemeClr val="dk1"/>
              </a:solidFill>
              <a:effectLst/>
              <a:latin typeface="+mn-lt"/>
              <a:ea typeface="+mn-ea"/>
              <a:cs typeface="+mn-cs"/>
            </a:rPr>
            <a:t> – articles/chapters in books published by the publishers listed in the Annex (including collections indexed by the Web of Science Book Citation Index, Web of Science Conference Proceedings Citation Index, Scopus). </a:t>
          </a:r>
          <a:endParaRPr lang="et-EE"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66675</xdr:rowOff>
    </xdr:from>
    <xdr:to>
      <xdr:col>6</xdr:col>
      <xdr:colOff>485775</xdr:colOff>
      <xdr:row>3</xdr:row>
      <xdr:rowOff>114300</xdr:rowOff>
    </xdr:to>
    <xdr:sp macro="" textlink="">
      <xdr:nvSpPr>
        <xdr:cNvPr id="2" name="TextBox 1">
          <a:extLst>
            <a:ext uri="{FF2B5EF4-FFF2-40B4-BE49-F238E27FC236}">
              <a16:creationId xmlns:a16="http://schemas.microsoft.com/office/drawing/2014/main" id="{1BAAD33F-1572-4E2B-8893-EEC5F29E793C}"/>
            </a:ext>
          </a:extLst>
        </xdr:cNvPr>
        <xdr:cNvSpPr txBox="1"/>
      </xdr:nvSpPr>
      <xdr:spPr>
        <a:xfrm>
          <a:off x="0" y="66675"/>
          <a:ext cx="6677025"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The divisions of Estonian universities that published the most research articles (1.1, 1.2, 3.1) in 2018–2020. The selection includes divisions that have published at least 200 articles within three years. The rows of larger structural units also reflect the amount of articles published by smaller divisions not included in the table. </a:t>
          </a:r>
          <a:endParaRPr lang="et-EE" sz="1100" b="1"/>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17</xdr:col>
      <xdr:colOff>0</xdr:colOff>
      <xdr:row>51</xdr:row>
      <xdr:rowOff>0</xdr:rowOff>
    </xdr:from>
    <xdr:to>
      <xdr:col>27</xdr:col>
      <xdr:colOff>185839</xdr:colOff>
      <xdr:row>76</xdr:row>
      <xdr:rowOff>157398</xdr:rowOff>
    </xdr:to>
    <xdr:pic>
      <xdr:nvPicPr>
        <xdr:cNvPr id="4" name="Pilt 3">
          <a:extLst>
            <a:ext uri="{FF2B5EF4-FFF2-40B4-BE49-F238E27FC236}">
              <a16:creationId xmlns:a16="http://schemas.microsoft.com/office/drawing/2014/main" id="{75F1A7E8-6C52-47ED-993F-69410D9D162A}"/>
            </a:ext>
          </a:extLst>
        </xdr:cNvPr>
        <xdr:cNvPicPr>
          <a:picLocks noChangeAspect="1"/>
        </xdr:cNvPicPr>
      </xdr:nvPicPr>
      <xdr:blipFill>
        <a:blip xmlns:r="http://schemas.openxmlformats.org/officeDocument/2006/relationships" r:embed="rId1"/>
        <a:stretch>
          <a:fillRect/>
        </a:stretch>
      </xdr:blipFill>
      <xdr:spPr>
        <a:xfrm>
          <a:off x="5881688" y="10160000"/>
          <a:ext cx="6297714" cy="491989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0</xdr:row>
      <xdr:rowOff>66675</xdr:rowOff>
    </xdr:from>
    <xdr:to>
      <xdr:col>9</xdr:col>
      <xdr:colOff>47625</xdr:colOff>
      <xdr:row>4</xdr:row>
      <xdr:rowOff>123825</xdr:rowOff>
    </xdr:to>
    <xdr:sp macro="" textlink="">
      <xdr:nvSpPr>
        <xdr:cNvPr id="2" name="TextBox 1">
          <a:extLst>
            <a:ext uri="{FF2B5EF4-FFF2-40B4-BE49-F238E27FC236}">
              <a16:creationId xmlns:a16="http://schemas.microsoft.com/office/drawing/2014/main" id="{F567E267-DE26-4EF3-9FBD-2776CF46FD47}"/>
            </a:ext>
          </a:extLst>
        </xdr:cNvPr>
        <xdr:cNvSpPr txBox="1"/>
      </xdr:nvSpPr>
      <xdr:spPr>
        <a:xfrm>
          <a:off x="38100" y="66675"/>
          <a:ext cx="7115175"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Comparison of the number of doctoral degrees awarded in Estonia with the number of students currently pursuing higher education. The ratio shows the average number of students during an academic year in 2016/17–2020/21 and the awarded doctoral degrees during 14 years (academic years 2006/07–2019/20)</a:t>
          </a:r>
          <a:endParaRPr lang="et-EE" sz="1100" b="1"/>
        </a:p>
      </xdr:txBody>
    </xdr:sp>
    <xdr:clientData/>
  </xdr:twoCellAnchor>
  <xdr:twoCellAnchor>
    <xdr:from>
      <xdr:col>0</xdr:col>
      <xdr:colOff>57149</xdr:colOff>
      <xdr:row>20</xdr:row>
      <xdr:rowOff>104775</xdr:rowOff>
    </xdr:from>
    <xdr:to>
      <xdr:col>9</xdr:col>
      <xdr:colOff>38100</xdr:colOff>
      <xdr:row>23</xdr:row>
      <xdr:rowOff>152400</xdr:rowOff>
    </xdr:to>
    <xdr:sp macro="" textlink="">
      <xdr:nvSpPr>
        <xdr:cNvPr id="3" name="TextBox 2">
          <a:extLst>
            <a:ext uri="{FF2B5EF4-FFF2-40B4-BE49-F238E27FC236}">
              <a16:creationId xmlns:a16="http://schemas.microsoft.com/office/drawing/2014/main" id="{54B34624-5463-4DEB-BB6E-2F3D3550B46B}"/>
            </a:ext>
          </a:extLst>
        </xdr:cNvPr>
        <xdr:cNvSpPr txBox="1"/>
      </xdr:nvSpPr>
      <xdr:spPr>
        <a:xfrm>
          <a:off x="57149" y="5457825"/>
          <a:ext cx="7086601"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t-EE" sz="1100">
              <a:solidFill>
                <a:schemeClr val="dk1"/>
              </a:solidFill>
              <a:effectLst/>
              <a:latin typeface="+mn-lt"/>
              <a:ea typeface="+mn-ea"/>
              <a:cs typeface="+mn-cs"/>
            </a:rPr>
            <a:t>* Studies at the level of higher education consist of three levels: 1) the first level involves bachelor's studies, studies in professional higher education, and integrated bachelor’s and master’s studies; 2) the second level involves master's studies; 3) the third level involves doctoral studies.</a:t>
          </a:r>
        </a:p>
        <a:p>
          <a:endParaRPr lang="et-EE"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85726</xdr:rowOff>
    </xdr:from>
    <xdr:to>
      <xdr:col>11</xdr:col>
      <xdr:colOff>800100</xdr:colOff>
      <xdr:row>5</xdr:row>
      <xdr:rowOff>19050</xdr:rowOff>
    </xdr:to>
    <xdr:sp macro="" textlink="">
      <xdr:nvSpPr>
        <xdr:cNvPr id="2" name="TextBox 1">
          <a:extLst>
            <a:ext uri="{FF2B5EF4-FFF2-40B4-BE49-F238E27FC236}">
              <a16:creationId xmlns:a16="http://schemas.microsoft.com/office/drawing/2014/main" id="{F3E020FA-600A-4719-87CA-18B4A21DF338}"/>
            </a:ext>
          </a:extLst>
        </xdr:cNvPr>
        <xdr:cNvSpPr txBox="1"/>
      </xdr:nvSpPr>
      <xdr:spPr>
        <a:xfrm>
          <a:off x="0" y="85726"/>
          <a:ext cx="7248525" cy="885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Funding of all active (i.e. ongoing) research projects according to the Estonian Research Information System in 2018–2021 and the ratio of funding in all research fields (%) according to the Frascati classification. The main research grants awarded by the Estonian Research Council (PUT, IUT, PRG, PSG grants) have been separately highlighted, as well as all other grant types, contractual and corporate projects, including foreign financed projects.</a:t>
          </a:r>
          <a:endParaRPr lang="et-EE"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271461</xdr:colOff>
      <xdr:row>3</xdr:row>
      <xdr:rowOff>138111</xdr:rowOff>
    </xdr:from>
    <xdr:to>
      <xdr:col>17</xdr:col>
      <xdr:colOff>446886</xdr:colOff>
      <xdr:row>24</xdr:row>
      <xdr:rowOff>19050</xdr:rowOff>
    </xdr:to>
    <xdr:graphicFrame macro="">
      <xdr:nvGraphicFramePr>
        <xdr:cNvPr id="2" name="Diagramm 1">
          <a:extLst>
            <a:ext uri="{FF2B5EF4-FFF2-40B4-BE49-F238E27FC236}">
              <a16:creationId xmlns:a16="http://schemas.microsoft.com/office/drawing/2014/main" id="{C7C06639-AB98-41DD-88A7-666EDF4C3D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24245</xdr:colOff>
      <xdr:row>0</xdr:row>
      <xdr:rowOff>33770</xdr:rowOff>
    </xdr:from>
    <xdr:to>
      <xdr:col>7</xdr:col>
      <xdr:colOff>202622</xdr:colOff>
      <xdr:row>4</xdr:row>
      <xdr:rowOff>95249</xdr:rowOff>
    </xdr:to>
    <xdr:sp macro="" textlink="">
      <xdr:nvSpPr>
        <xdr:cNvPr id="4" name="TextBox 3">
          <a:extLst>
            <a:ext uri="{FF2B5EF4-FFF2-40B4-BE49-F238E27FC236}">
              <a16:creationId xmlns:a16="http://schemas.microsoft.com/office/drawing/2014/main" id="{914B5DFA-85A7-463C-B6B1-D0D99DADA10E}"/>
            </a:ext>
          </a:extLst>
        </xdr:cNvPr>
        <xdr:cNvSpPr txBox="1"/>
      </xdr:nvSpPr>
      <xdr:spPr>
        <a:xfrm>
          <a:off x="7996670" y="33770"/>
          <a:ext cx="7998402" cy="823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Percentages of R&amp;D expenditure of Estonian companies by economic activity (intramural and extramural R&amp;D expenditure summarised) in 2009 and 2020. In the figure for 2020, the category “Other” includes wholesale and retail trade, repair of motor vehicles and motorcycles, transport and storage, construction, health and agriculture, forestry and fishing (the share for each of them less than 1%)</a:t>
          </a:r>
          <a:endParaRPr lang="et-EE" sz="1100" b="1"/>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4</xdr:col>
      <xdr:colOff>123825</xdr:colOff>
      <xdr:row>3</xdr:row>
      <xdr:rowOff>17993</xdr:rowOff>
    </xdr:from>
    <xdr:to>
      <xdr:col>9</xdr:col>
      <xdr:colOff>132291</xdr:colOff>
      <xdr:row>3</xdr:row>
      <xdr:rowOff>556685</xdr:rowOff>
    </xdr:to>
    <xdr:sp macro="" textlink="">
      <xdr:nvSpPr>
        <xdr:cNvPr id="7" name="TextBox 6">
          <a:extLst>
            <a:ext uri="{FF2B5EF4-FFF2-40B4-BE49-F238E27FC236}">
              <a16:creationId xmlns:a16="http://schemas.microsoft.com/office/drawing/2014/main" id="{F03696B0-536D-4F29-BA58-26A828B9EDE4}"/>
            </a:ext>
          </a:extLst>
        </xdr:cNvPr>
        <xdr:cNvSpPr txBox="1"/>
      </xdr:nvSpPr>
      <xdr:spPr>
        <a:xfrm>
          <a:off x="4076700" y="589493"/>
          <a:ext cx="3056466" cy="5386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These are only the turnovers of the companies included in the survey.</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27</xdr:col>
      <xdr:colOff>317896</xdr:colOff>
      <xdr:row>11</xdr:row>
      <xdr:rowOff>116682</xdr:rowOff>
    </xdr:from>
    <xdr:to>
      <xdr:col>32</xdr:col>
      <xdr:colOff>1443038</xdr:colOff>
      <xdr:row>52</xdr:row>
      <xdr:rowOff>161925</xdr:rowOff>
    </xdr:to>
    <xdr:graphicFrame macro="">
      <xdr:nvGraphicFramePr>
        <xdr:cNvPr id="2" name="Diagramm 1">
          <a:extLst>
            <a:ext uri="{FF2B5EF4-FFF2-40B4-BE49-F238E27FC236}">
              <a16:creationId xmlns:a16="http://schemas.microsoft.com/office/drawing/2014/main" id="{A4FA8636-B9C7-459C-AC8C-A2A574A39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428626</xdr:colOff>
      <xdr:row>17</xdr:row>
      <xdr:rowOff>38100</xdr:rowOff>
    </xdr:from>
    <xdr:to>
      <xdr:col>31</xdr:col>
      <xdr:colOff>447675</xdr:colOff>
      <xdr:row>52</xdr:row>
      <xdr:rowOff>0</xdr:rowOff>
    </xdr:to>
    <xdr:cxnSp macro="">
      <xdr:nvCxnSpPr>
        <xdr:cNvPr id="3" name="Sirgkonnektor 2">
          <a:extLst>
            <a:ext uri="{FF2B5EF4-FFF2-40B4-BE49-F238E27FC236}">
              <a16:creationId xmlns:a16="http://schemas.microsoft.com/office/drawing/2014/main" id="{24A8A132-4E61-4242-84C0-0492AA6FD481}"/>
            </a:ext>
          </a:extLst>
        </xdr:cNvPr>
        <xdr:cNvCxnSpPr/>
      </xdr:nvCxnSpPr>
      <xdr:spPr>
        <a:xfrm flipV="1">
          <a:off x="25355551" y="2895600"/>
          <a:ext cx="19049" cy="6629400"/>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31</xdr:col>
      <xdr:colOff>400050</xdr:colOff>
      <xdr:row>27</xdr:row>
      <xdr:rowOff>19050</xdr:rowOff>
    </xdr:from>
    <xdr:to>
      <xdr:col>32</xdr:col>
      <xdr:colOff>514350</xdr:colOff>
      <xdr:row>28</xdr:row>
      <xdr:rowOff>66675</xdr:rowOff>
    </xdr:to>
    <xdr:sp macro="" textlink="">
      <xdr:nvSpPr>
        <xdr:cNvPr id="4" name="TextBox 3">
          <a:extLst>
            <a:ext uri="{FF2B5EF4-FFF2-40B4-BE49-F238E27FC236}">
              <a16:creationId xmlns:a16="http://schemas.microsoft.com/office/drawing/2014/main" id="{97439BF1-EA2A-49AE-A217-A5F327B3732B}"/>
            </a:ext>
          </a:extLst>
        </xdr:cNvPr>
        <xdr:cNvSpPr txBox="1"/>
      </xdr:nvSpPr>
      <xdr:spPr>
        <a:xfrm>
          <a:off x="25326975" y="4781550"/>
          <a:ext cx="9334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200" b="1">
              <a:solidFill>
                <a:schemeClr val="accent1">
                  <a:lumMod val="50000"/>
                </a:schemeClr>
              </a:solidFill>
            </a:rPr>
            <a:t>EU 28=100</a:t>
          </a:r>
        </a:p>
      </xdr:txBody>
    </xdr:sp>
    <xdr:clientData/>
  </xdr:twoCellAnchor>
  <xdr:twoCellAnchor>
    <xdr:from>
      <xdr:col>0</xdr:col>
      <xdr:colOff>733426</xdr:colOff>
      <xdr:row>22</xdr:row>
      <xdr:rowOff>95250</xdr:rowOff>
    </xdr:from>
    <xdr:to>
      <xdr:col>9</xdr:col>
      <xdr:colOff>466725</xdr:colOff>
      <xdr:row>51</xdr:row>
      <xdr:rowOff>85725</xdr:rowOff>
    </xdr:to>
    <xdr:graphicFrame macro="">
      <xdr:nvGraphicFramePr>
        <xdr:cNvPr id="5" name="Diagramm 4">
          <a:extLst>
            <a:ext uri="{FF2B5EF4-FFF2-40B4-BE49-F238E27FC236}">
              <a16:creationId xmlns:a16="http://schemas.microsoft.com/office/drawing/2014/main" id="{180D43FE-B513-4201-A854-34639743B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457199</xdr:colOff>
      <xdr:row>27</xdr:row>
      <xdr:rowOff>161926</xdr:rowOff>
    </xdr:from>
    <xdr:to>
      <xdr:col>14</xdr:col>
      <xdr:colOff>104774</xdr:colOff>
      <xdr:row>32</xdr:row>
      <xdr:rowOff>9526</xdr:rowOff>
    </xdr:to>
    <xdr:sp macro="" textlink="">
      <xdr:nvSpPr>
        <xdr:cNvPr id="6" name="TextBox 5">
          <a:extLst>
            <a:ext uri="{FF2B5EF4-FFF2-40B4-BE49-F238E27FC236}">
              <a16:creationId xmlns:a16="http://schemas.microsoft.com/office/drawing/2014/main" id="{63042FBF-8351-4B20-9E9B-934D7DC4EA58}"/>
            </a:ext>
          </a:extLst>
        </xdr:cNvPr>
        <xdr:cNvSpPr txBox="1"/>
      </xdr:nvSpPr>
      <xdr:spPr>
        <a:xfrm>
          <a:off x="9648824" y="4924426"/>
          <a:ext cx="2371725" cy="8001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Tegin</a:t>
          </a:r>
          <a:r>
            <a:rPr lang="et-EE" sz="1100" baseline="0"/>
            <a:t> nii ühele joonisele kui ka erinevatele joonistele SKP kohta näiteks (võib teha ka TA kulutuste kohta) - võrdluseks. </a:t>
          </a:r>
          <a:endParaRPr lang="et-EE" sz="1100"/>
        </a:p>
      </xdr:txBody>
    </xdr:sp>
    <xdr:clientData/>
  </xdr:twoCellAnchor>
</xdr:wsDr>
</file>

<file path=xl/drawings/drawing53.xml><?xml version="1.0" encoding="utf-8"?>
<c:userShapes xmlns:c="http://schemas.openxmlformats.org/drawingml/2006/chart">
  <cdr:relSizeAnchor xmlns:cdr="http://schemas.openxmlformats.org/drawingml/2006/chartDrawing">
    <cdr:from>
      <cdr:x>0.74004</cdr:x>
      <cdr:y>0.1931</cdr:y>
    </cdr:from>
    <cdr:to>
      <cdr:x>0.84793</cdr:x>
      <cdr:y>0.23966</cdr:y>
    </cdr:to>
    <cdr:sp macro="" textlink="">
      <cdr:nvSpPr>
        <cdr:cNvPr id="3" name="TextBox 2">
          <a:extLst xmlns:a="http://schemas.openxmlformats.org/drawingml/2006/main">
            <a:ext uri="{FF2B5EF4-FFF2-40B4-BE49-F238E27FC236}">
              <a16:creationId xmlns:a16="http://schemas.microsoft.com/office/drawing/2014/main" id="{A77270AC-23BC-43D2-92F5-43A13F8A2A70}"/>
            </a:ext>
          </a:extLst>
        </cdr:cNvPr>
        <cdr:cNvSpPr txBox="1"/>
      </cdr:nvSpPr>
      <cdr:spPr>
        <a:xfrm xmlns:a="http://schemas.openxmlformats.org/drawingml/2006/main">
          <a:off x="6118441" y="1064961"/>
          <a:ext cx="891957" cy="256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400" b="1"/>
            <a:t>SOOME</a:t>
          </a:r>
          <a:endParaRPr lang="et-EE" sz="1100" b="1"/>
        </a:p>
      </cdr:txBody>
    </cdr:sp>
  </cdr:relSizeAnchor>
  <cdr:relSizeAnchor xmlns:cdr="http://schemas.openxmlformats.org/drawingml/2006/chartDrawing">
    <cdr:from>
      <cdr:x>0.62673</cdr:x>
      <cdr:y>0.05872</cdr:y>
    </cdr:from>
    <cdr:to>
      <cdr:x>0.95507</cdr:x>
      <cdr:y>0.25561</cdr:y>
    </cdr:to>
    <cdr:sp macro="" textlink="">
      <cdr:nvSpPr>
        <cdr:cNvPr id="4" name="Ovaal 3">
          <a:extLst xmlns:a="http://schemas.openxmlformats.org/drawingml/2006/main">
            <a:ext uri="{FF2B5EF4-FFF2-40B4-BE49-F238E27FC236}">
              <a16:creationId xmlns:a16="http://schemas.microsoft.com/office/drawing/2014/main" id="{56794288-5AB8-44DA-AEFC-9B27CF73710C}"/>
            </a:ext>
          </a:extLst>
        </cdr:cNvPr>
        <cdr:cNvSpPr/>
      </cdr:nvSpPr>
      <cdr:spPr>
        <a:xfrm xmlns:a="http://schemas.openxmlformats.org/drawingml/2006/main">
          <a:off x="5181599" y="323850"/>
          <a:ext cx="2714625" cy="108585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t-EE"/>
        </a:p>
      </cdr:txBody>
    </cdr:sp>
  </cdr:relSizeAnchor>
  <cdr:relSizeAnchor xmlns:cdr="http://schemas.openxmlformats.org/drawingml/2006/chartDrawing">
    <cdr:from>
      <cdr:x>0.37942</cdr:x>
      <cdr:y>0.44963</cdr:y>
    </cdr:from>
    <cdr:to>
      <cdr:x>0.70776</cdr:x>
      <cdr:y>0.64652</cdr:y>
    </cdr:to>
    <cdr:sp macro="" textlink="">
      <cdr:nvSpPr>
        <cdr:cNvPr id="5" name="Ovaal 4">
          <a:extLst xmlns:a="http://schemas.openxmlformats.org/drawingml/2006/main">
            <a:ext uri="{FF2B5EF4-FFF2-40B4-BE49-F238E27FC236}">
              <a16:creationId xmlns:a16="http://schemas.microsoft.com/office/drawing/2014/main" id="{F4F0A533-9437-4FF4-A789-CBFFFAB8AFC4}"/>
            </a:ext>
          </a:extLst>
        </cdr:cNvPr>
        <cdr:cNvSpPr/>
      </cdr:nvSpPr>
      <cdr:spPr>
        <a:xfrm xmlns:a="http://schemas.openxmlformats.org/drawingml/2006/main">
          <a:off x="3136900" y="2479675"/>
          <a:ext cx="2714625" cy="108585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0.19163</cdr:x>
      <cdr:y>0.51353</cdr:y>
    </cdr:from>
    <cdr:to>
      <cdr:x>0.3053</cdr:x>
      <cdr:y>0.7513</cdr:y>
    </cdr:to>
    <cdr:sp macro="" textlink="">
      <cdr:nvSpPr>
        <cdr:cNvPr id="6" name="Ovaal 5">
          <a:extLst xmlns:a="http://schemas.openxmlformats.org/drawingml/2006/main">
            <a:ext uri="{FF2B5EF4-FFF2-40B4-BE49-F238E27FC236}">
              <a16:creationId xmlns:a16="http://schemas.microsoft.com/office/drawing/2014/main" id="{69A8D87B-E66F-46CC-8D69-74B992E02EAE}"/>
            </a:ext>
          </a:extLst>
        </cdr:cNvPr>
        <cdr:cNvSpPr/>
      </cdr:nvSpPr>
      <cdr:spPr>
        <a:xfrm xmlns:a="http://schemas.openxmlformats.org/drawingml/2006/main">
          <a:off x="1584325" y="2832100"/>
          <a:ext cx="939799" cy="1311275"/>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0.30338</cdr:x>
      <cdr:y>0.53253</cdr:y>
    </cdr:from>
    <cdr:to>
      <cdr:x>0.39631</cdr:x>
      <cdr:y>0.72712</cdr:y>
    </cdr:to>
    <cdr:sp macro="" textlink="">
      <cdr:nvSpPr>
        <cdr:cNvPr id="7" name="Ovaal 6">
          <a:extLst xmlns:a="http://schemas.openxmlformats.org/drawingml/2006/main">
            <a:ext uri="{FF2B5EF4-FFF2-40B4-BE49-F238E27FC236}">
              <a16:creationId xmlns:a16="http://schemas.microsoft.com/office/drawing/2014/main" id="{69A8D87B-E66F-46CC-8D69-74B992E02EAE}"/>
            </a:ext>
          </a:extLst>
        </cdr:cNvPr>
        <cdr:cNvSpPr/>
      </cdr:nvSpPr>
      <cdr:spPr>
        <a:xfrm xmlns:a="http://schemas.openxmlformats.org/drawingml/2006/main">
          <a:off x="2508250" y="2936874"/>
          <a:ext cx="768349" cy="1073151"/>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t-EE"/>
        </a:p>
      </cdr:txBody>
    </cdr:sp>
  </cdr:relSizeAnchor>
  <cdr:relSizeAnchor xmlns:cdr="http://schemas.openxmlformats.org/drawingml/2006/chartDrawing">
    <cdr:from>
      <cdr:x>0.53111</cdr:x>
      <cdr:y>0.47841</cdr:y>
    </cdr:from>
    <cdr:to>
      <cdr:x>0.6371</cdr:x>
      <cdr:y>0.52677</cdr:y>
    </cdr:to>
    <cdr:sp macro="" textlink="">
      <cdr:nvSpPr>
        <cdr:cNvPr id="8" name="TextBox 7">
          <a:extLst xmlns:a="http://schemas.openxmlformats.org/drawingml/2006/main">
            <a:ext uri="{FF2B5EF4-FFF2-40B4-BE49-F238E27FC236}">
              <a16:creationId xmlns:a16="http://schemas.microsoft.com/office/drawing/2014/main" id="{B4ACE436-050C-4269-9ABB-467D848B2639}"/>
            </a:ext>
          </a:extLst>
        </cdr:cNvPr>
        <cdr:cNvSpPr txBox="1"/>
      </cdr:nvSpPr>
      <cdr:spPr>
        <a:xfrm xmlns:a="http://schemas.openxmlformats.org/drawingml/2006/main">
          <a:off x="4391024" y="2638425"/>
          <a:ext cx="8763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400" b="1"/>
            <a:t>EESTI</a:t>
          </a:r>
          <a:endParaRPr lang="et-EE" sz="1100" b="1"/>
        </a:p>
      </cdr:txBody>
    </cdr:sp>
  </cdr:relSizeAnchor>
  <cdr:relSizeAnchor xmlns:cdr="http://schemas.openxmlformats.org/drawingml/2006/chartDrawing">
    <cdr:from>
      <cdr:x>0.21006</cdr:x>
      <cdr:y>0.68279</cdr:y>
    </cdr:from>
    <cdr:to>
      <cdr:x>0.28917</cdr:x>
      <cdr:y>0.73115</cdr:y>
    </cdr:to>
    <cdr:sp macro="" textlink="">
      <cdr:nvSpPr>
        <cdr:cNvPr id="9" name="TextBox 1">
          <a:extLst xmlns:a="http://schemas.openxmlformats.org/drawingml/2006/main">
            <a:ext uri="{FF2B5EF4-FFF2-40B4-BE49-F238E27FC236}">
              <a16:creationId xmlns:a16="http://schemas.microsoft.com/office/drawing/2014/main" id="{9C3AD601-D6D0-4CFF-9A85-9E0F6261011D}"/>
            </a:ext>
          </a:extLst>
        </cdr:cNvPr>
        <cdr:cNvSpPr txBox="1"/>
      </cdr:nvSpPr>
      <cdr:spPr>
        <a:xfrm xmlns:a="http://schemas.openxmlformats.org/drawingml/2006/main">
          <a:off x="1736725" y="3765550"/>
          <a:ext cx="654049"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LÄTI</a:t>
          </a:r>
          <a:endParaRPr lang="et-EE" sz="1100" b="1"/>
        </a:p>
      </cdr:txBody>
    </cdr:sp>
  </cdr:relSizeAnchor>
  <cdr:relSizeAnchor xmlns:cdr="http://schemas.openxmlformats.org/drawingml/2006/chartDrawing">
    <cdr:from>
      <cdr:x>0.35061</cdr:x>
      <cdr:y>0.66033</cdr:y>
    </cdr:from>
    <cdr:to>
      <cdr:x>0.45276</cdr:x>
      <cdr:y>0.70869</cdr:y>
    </cdr:to>
    <cdr:sp macro="" textlink="">
      <cdr:nvSpPr>
        <cdr:cNvPr id="10" name="TextBox 1">
          <a:extLst xmlns:a="http://schemas.openxmlformats.org/drawingml/2006/main">
            <a:ext uri="{FF2B5EF4-FFF2-40B4-BE49-F238E27FC236}">
              <a16:creationId xmlns:a16="http://schemas.microsoft.com/office/drawing/2014/main" id="{A8058E8F-6482-431C-BC10-0102CA8A58A0}"/>
            </a:ext>
          </a:extLst>
        </cdr:cNvPr>
        <cdr:cNvSpPr txBox="1"/>
      </cdr:nvSpPr>
      <cdr:spPr>
        <a:xfrm xmlns:a="http://schemas.openxmlformats.org/drawingml/2006/main">
          <a:off x="2898775" y="3641725"/>
          <a:ext cx="844549"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LEEDU</a:t>
          </a:r>
          <a:endParaRPr lang="et-EE" sz="1100" b="1"/>
        </a:p>
      </cdr:txBody>
    </cdr:sp>
  </cdr:relSizeAnchor>
  <cdr:relSizeAnchor xmlns:cdr="http://schemas.openxmlformats.org/drawingml/2006/chartDrawing">
    <cdr:from>
      <cdr:x>0.51267</cdr:x>
      <cdr:y>0.29188</cdr:y>
    </cdr:from>
    <cdr:to>
      <cdr:x>0.63364</cdr:x>
      <cdr:y>0.38169</cdr:y>
    </cdr:to>
    <cdr:sp macro="" textlink="">
      <cdr:nvSpPr>
        <cdr:cNvPr id="11" name="Ovaal 10">
          <a:extLst xmlns:a="http://schemas.openxmlformats.org/drawingml/2006/main">
            <a:ext uri="{FF2B5EF4-FFF2-40B4-BE49-F238E27FC236}">
              <a16:creationId xmlns:a16="http://schemas.microsoft.com/office/drawing/2014/main" id="{5F802032-EC34-448B-A6BC-926499D8A081}"/>
            </a:ext>
          </a:extLst>
        </cdr:cNvPr>
        <cdr:cNvSpPr/>
      </cdr:nvSpPr>
      <cdr:spPr>
        <a:xfrm xmlns:a="http://schemas.openxmlformats.org/drawingml/2006/main">
          <a:off x="4238624" y="1609725"/>
          <a:ext cx="1000125" cy="495300"/>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t-EE"/>
        </a:p>
      </cdr:txBody>
    </cdr:sp>
  </cdr:relSizeAnchor>
  <cdr:relSizeAnchor xmlns:cdr="http://schemas.openxmlformats.org/drawingml/2006/chartDrawing">
    <cdr:from>
      <cdr:x>0.53725</cdr:x>
      <cdr:y>0.29073</cdr:y>
    </cdr:from>
    <cdr:to>
      <cdr:x>0.64324</cdr:x>
      <cdr:y>0.33909</cdr:y>
    </cdr:to>
    <cdr:sp macro="" textlink="">
      <cdr:nvSpPr>
        <cdr:cNvPr id="12" name="TextBox 1">
          <a:extLst xmlns:a="http://schemas.openxmlformats.org/drawingml/2006/main">
            <a:ext uri="{FF2B5EF4-FFF2-40B4-BE49-F238E27FC236}">
              <a16:creationId xmlns:a16="http://schemas.microsoft.com/office/drawing/2014/main" id="{FAB66EAE-A80C-45D2-B75C-F3D65FF88E33}"/>
            </a:ext>
          </a:extLst>
        </cdr:cNvPr>
        <cdr:cNvSpPr txBox="1"/>
      </cdr:nvSpPr>
      <cdr:spPr>
        <a:xfrm xmlns:a="http://schemas.openxmlformats.org/drawingml/2006/main">
          <a:off x="4441825" y="1603375"/>
          <a:ext cx="87630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1400" b="1"/>
            <a:t>EL 28</a:t>
          </a:r>
          <a:endParaRPr lang="et-EE" sz="1100" b="1"/>
        </a:p>
      </cdr:txBody>
    </cdr:sp>
  </cdr:relSizeAnchor>
</c:userShapes>
</file>

<file path=xl/drawings/drawing54.xml><?xml version="1.0" encoding="utf-8"?>
<xdr:wsDr xmlns:xdr="http://schemas.openxmlformats.org/drawingml/2006/spreadsheetDrawing" xmlns:a="http://schemas.openxmlformats.org/drawingml/2006/main">
  <xdr:twoCellAnchor>
    <xdr:from>
      <xdr:col>14</xdr:col>
      <xdr:colOff>543153</xdr:colOff>
      <xdr:row>5</xdr:row>
      <xdr:rowOff>52158</xdr:rowOff>
    </xdr:from>
    <xdr:to>
      <xdr:col>30</xdr:col>
      <xdr:colOff>476250</xdr:colOff>
      <xdr:row>32</xdr:row>
      <xdr:rowOff>123825</xdr:rowOff>
    </xdr:to>
    <xdr:graphicFrame macro="">
      <xdr:nvGraphicFramePr>
        <xdr:cNvPr id="3" name="Diagramm 2">
          <a:extLst>
            <a:ext uri="{FF2B5EF4-FFF2-40B4-BE49-F238E27FC236}">
              <a16:creationId xmlns:a16="http://schemas.microsoft.com/office/drawing/2014/main" id="{4670CBAC-1A05-4072-8811-7DD95D356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738187</xdr:colOff>
      <xdr:row>57</xdr:row>
      <xdr:rowOff>106759</xdr:rowOff>
    </xdr:from>
    <xdr:to>
      <xdr:col>28</xdr:col>
      <xdr:colOff>329406</xdr:colOff>
      <xdr:row>82</xdr:row>
      <xdr:rowOff>150813</xdr:rowOff>
    </xdr:to>
    <xdr:graphicFrame macro="">
      <xdr:nvGraphicFramePr>
        <xdr:cNvPr id="5" name="Diagramm 4">
          <a:extLst>
            <a:ext uri="{FF2B5EF4-FFF2-40B4-BE49-F238E27FC236}">
              <a16:creationId xmlns:a16="http://schemas.microsoft.com/office/drawing/2014/main" id="{CF68AF29-6A98-423F-97AC-0F2B3DDAA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416719</xdr:colOff>
      <xdr:row>105</xdr:row>
      <xdr:rowOff>86915</xdr:rowOff>
    </xdr:from>
    <xdr:to>
      <xdr:col>31</xdr:col>
      <xdr:colOff>547688</xdr:colOff>
      <xdr:row>130</xdr:row>
      <xdr:rowOff>47625</xdr:rowOff>
    </xdr:to>
    <xdr:graphicFrame macro="">
      <xdr:nvGraphicFramePr>
        <xdr:cNvPr id="6" name="Diagramm 5">
          <a:extLst>
            <a:ext uri="{FF2B5EF4-FFF2-40B4-BE49-F238E27FC236}">
              <a16:creationId xmlns:a16="http://schemas.microsoft.com/office/drawing/2014/main" id="{B95A8FEC-A819-42C9-B60B-67CACB8FBD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358508</xdr:colOff>
      <xdr:row>0</xdr:row>
      <xdr:rowOff>52917</xdr:rowOff>
    </xdr:from>
    <xdr:to>
      <xdr:col>28</xdr:col>
      <xdr:colOff>190500</xdr:colOff>
      <xdr:row>6</xdr:row>
      <xdr:rowOff>74083</xdr:rowOff>
    </xdr:to>
    <xdr:sp macro="" textlink="">
      <xdr:nvSpPr>
        <xdr:cNvPr id="2" name="TextBox 1">
          <a:extLst>
            <a:ext uri="{FF2B5EF4-FFF2-40B4-BE49-F238E27FC236}">
              <a16:creationId xmlns:a16="http://schemas.microsoft.com/office/drawing/2014/main" id="{36CC23DE-D1F7-4CFB-A8FA-7ABD9147FFDE}"/>
            </a:ext>
          </a:extLst>
        </xdr:cNvPr>
        <xdr:cNvSpPr txBox="1"/>
      </xdr:nvSpPr>
      <xdr:spPr>
        <a:xfrm>
          <a:off x="11830841" y="52917"/>
          <a:ext cx="9790909" cy="116416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Võib nii jäda, aga Tea arvates ega see riikide</a:t>
          </a:r>
          <a:r>
            <a:rPr lang="et-EE" sz="1100" baseline="0"/>
            <a:t> võdlus Tea arvates väga midagi ei näita.  Variant on piirduda ühe joonisega, mis oleks ainult Eesti kohta. </a:t>
          </a:r>
        </a:p>
        <a:p>
          <a:r>
            <a:rPr lang="et-EE" sz="1100" baseline="0"/>
            <a:t>- Eesti kohta dünaamika kolme uuringuliigi lõikes</a:t>
          </a:r>
        </a:p>
        <a:p>
          <a:r>
            <a:rPr lang="et-EE" sz="1100" baseline="0"/>
            <a:t>- Rahvusvaheline võrdlus viimane aasta</a:t>
          </a:r>
        </a:p>
        <a:p>
          <a:endParaRPr lang="et-EE" sz="1100" baseline="0"/>
        </a:p>
        <a:p>
          <a:r>
            <a:rPr lang="et-EE" sz="1100" baseline="0"/>
            <a:t>2 joonist kolme asemele. </a:t>
          </a:r>
          <a:endParaRPr lang="et-EE"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178953</xdr:colOff>
      <xdr:row>4</xdr:row>
      <xdr:rowOff>690128</xdr:rowOff>
    </xdr:from>
    <xdr:to>
      <xdr:col>15</xdr:col>
      <xdr:colOff>520507</xdr:colOff>
      <xdr:row>32</xdr:row>
      <xdr:rowOff>104799</xdr:rowOff>
    </xdr:to>
    <xdr:graphicFrame macro="">
      <xdr:nvGraphicFramePr>
        <xdr:cNvPr id="2" name="Diagramm 1">
          <a:extLst>
            <a:ext uri="{FF2B5EF4-FFF2-40B4-BE49-F238E27FC236}">
              <a16:creationId xmlns:a16="http://schemas.microsoft.com/office/drawing/2014/main" id="{4D1F205A-DF1F-4D1F-A885-C02E64D9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140709</xdr:colOff>
      <xdr:row>3</xdr:row>
      <xdr:rowOff>16236</xdr:rowOff>
    </xdr:from>
    <xdr:to>
      <xdr:col>16</xdr:col>
      <xdr:colOff>523875</xdr:colOff>
      <xdr:row>4</xdr:row>
      <xdr:rowOff>392906</xdr:rowOff>
    </xdr:to>
    <xdr:sp macro="" textlink="">
      <xdr:nvSpPr>
        <xdr:cNvPr id="3" name="TextBox 2">
          <a:extLst>
            <a:ext uri="{FF2B5EF4-FFF2-40B4-BE49-F238E27FC236}">
              <a16:creationId xmlns:a16="http://schemas.microsoft.com/office/drawing/2014/main" id="{A7EC2FFC-F398-45BB-8026-E86711EB22BA}"/>
            </a:ext>
          </a:extLst>
        </xdr:cNvPr>
        <xdr:cNvSpPr txBox="1"/>
      </xdr:nvSpPr>
      <xdr:spPr>
        <a:xfrm>
          <a:off x="5057990" y="587736"/>
          <a:ext cx="7669791" cy="13291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Näitaja on "per</a:t>
          </a:r>
          <a:r>
            <a:rPr lang="et-EE" sz="1100" baseline="0"/>
            <a:t> thousand employment </a:t>
          </a:r>
          <a:r>
            <a:rPr lang="et-EE" sz="1100" b="1" baseline="0"/>
            <a:t>in industry</a:t>
          </a:r>
          <a:r>
            <a:rPr lang="et-EE" sz="1100" baseline="0"/>
            <a:t>" - nõnda on OECD seda esitab ja nõnda oleme ka varasemalt vaadanud. Industry ei ole päris kogu ettevõtlussektor, ent ma jätaks praegu nõnda, sest suurem osa TA-st tehakse industry's ja varasemalt on just seda näitajat siin vaadatud (võrreldavuse huvides). U. Varblane alustas sellega nõnda.</a:t>
          </a:r>
          <a:endParaRPr lang="et-EE" sz="1100"/>
        </a:p>
        <a:p>
          <a:endParaRPr lang="et-EE" sz="1100"/>
        </a:p>
        <a:p>
          <a:r>
            <a:rPr lang="et-EE" sz="1100"/>
            <a:t>Võrreldes eelmise </a:t>
          </a:r>
          <a:r>
            <a:rPr lang="et-EE" sz="1100" baseline="0"/>
            <a:t>korraga ei pannud teist joont (nt 3 a varasemat), kuna see ei näidanud minu hinnagul eelmine kord midagi - kolme aasta varasemaga võrreldes muutusi eriti ei ole - joonis muutuks vaid kirjumaks, kui igat riiki kaks korda. Võrdlusriigid - Baltikum+Soome - tegin sel korral lilla taustaga. Võib muidugi seda nägemust muuta :)</a:t>
          </a:r>
          <a:endParaRPr lang="et-EE"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154780</xdr:colOff>
      <xdr:row>3</xdr:row>
      <xdr:rowOff>71435</xdr:rowOff>
    </xdr:from>
    <xdr:to>
      <xdr:col>4</xdr:col>
      <xdr:colOff>452436</xdr:colOff>
      <xdr:row>7</xdr:row>
      <xdr:rowOff>166685</xdr:rowOff>
    </xdr:to>
    <xdr:sp macro="" textlink="">
      <xdr:nvSpPr>
        <xdr:cNvPr id="2" name="TextBox 1">
          <a:extLst>
            <a:ext uri="{FF2B5EF4-FFF2-40B4-BE49-F238E27FC236}">
              <a16:creationId xmlns:a16="http://schemas.microsoft.com/office/drawing/2014/main" id="{795E6F18-C5C3-4A55-ACF4-86D2DDDAB0E8}"/>
            </a:ext>
          </a:extLst>
        </xdr:cNvPr>
        <xdr:cNvSpPr txBox="1"/>
      </xdr:nvSpPr>
      <xdr:spPr>
        <a:xfrm>
          <a:off x="154780" y="642935"/>
          <a:ext cx="6429375" cy="85725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t-EE" sz="1100"/>
            <a:t>Lisan siia lehele European</a:t>
          </a:r>
          <a:r>
            <a:rPr lang="et-EE" sz="1100" baseline="0"/>
            <a:t> Patent Organisation'i (EPO) lehhelt võetud statistika ehk läbi EPO esitatud taotluste kohta. See on ehk oluline, kuna </a:t>
          </a:r>
          <a:r>
            <a:rPr lang="et-EE" sz="1100" baseline="0">
              <a:solidFill>
                <a:schemeClr val="dk1"/>
              </a:solidFill>
              <a:effectLst/>
              <a:latin typeface="+mn-lt"/>
              <a:ea typeface="+mn-ea"/>
              <a:cs typeface="+mn-cs"/>
            </a:rPr>
            <a:t>Eesti Patendiameti sõnul</a:t>
          </a:r>
          <a:r>
            <a:rPr lang="et-EE" sz="1100">
              <a:solidFill>
                <a:schemeClr val="dk1"/>
              </a:solidFill>
              <a:effectLst/>
              <a:latin typeface="+mn-lt"/>
              <a:ea typeface="+mn-ea"/>
              <a:cs typeface="+mn-cs"/>
            </a:rPr>
            <a:t> eestlased esitavad valdava osa patenditaotlustest EPOsse, USA või Ühendkuningriigi patendiametile ega näe mõtet Eestis kaitset saada. Andmed pärinevad lehelt: https://www.epo.org/about-us/annual-reports-statistics/statistics.html (võetud</a:t>
          </a:r>
          <a:r>
            <a:rPr lang="et-EE" sz="1100" baseline="0">
              <a:solidFill>
                <a:schemeClr val="dk1"/>
              </a:solidFill>
              <a:effectLst/>
              <a:latin typeface="+mn-lt"/>
              <a:ea typeface="+mn-ea"/>
              <a:cs typeface="+mn-cs"/>
            </a:rPr>
            <a:t> 08.06.2021)</a:t>
          </a:r>
          <a:endParaRPr lang="et-EE" sz="1100">
            <a:solidFill>
              <a:schemeClr val="dk1"/>
            </a:solidFill>
            <a:effectLst/>
            <a:latin typeface="+mn-lt"/>
            <a:ea typeface="+mn-ea"/>
            <a:cs typeface="+mn-cs"/>
          </a:endParaRPr>
        </a:p>
        <a:p>
          <a:endParaRPr lang="et-EE" sz="1100"/>
        </a:p>
      </xdr:txBody>
    </xdr:sp>
    <xdr:clientData/>
  </xdr:twoCellAnchor>
  <xdr:twoCellAnchor>
    <xdr:from>
      <xdr:col>8</xdr:col>
      <xdr:colOff>95250</xdr:colOff>
      <xdr:row>0</xdr:row>
      <xdr:rowOff>59531</xdr:rowOff>
    </xdr:from>
    <xdr:to>
      <xdr:col>29</xdr:col>
      <xdr:colOff>190500</xdr:colOff>
      <xdr:row>17</xdr:row>
      <xdr:rowOff>71438</xdr:rowOff>
    </xdr:to>
    <xdr:sp macro="" textlink="">
      <xdr:nvSpPr>
        <xdr:cNvPr id="3" name="TextBox 2">
          <a:extLst>
            <a:ext uri="{FF2B5EF4-FFF2-40B4-BE49-F238E27FC236}">
              <a16:creationId xmlns:a16="http://schemas.microsoft.com/office/drawing/2014/main" id="{B7058AC2-8155-49E2-872F-4B10BAA4AB4C}"/>
            </a:ext>
          </a:extLst>
        </xdr:cNvPr>
        <xdr:cNvSpPr txBox="1"/>
      </xdr:nvSpPr>
      <xdr:spPr>
        <a:xfrm>
          <a:off x="9036844" y="59531"/>
          <a:ext cx="12846844" cy="3309938"/>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Lisan Patendiametist</a:t>
          </a:r>
          <a:r>
            <a:rPr lang="et-EE" sz="1100" baseline="0">
              <a:solidFill>
                <a:schemeClr val="dk1"/>
              </a:solidFill>
              <a:effectLst/>
              <a:latin typeface="+mn-lt"/>
              <a:ea typeface="+mn-ea"/>
              <a:cs typeface="+mn-cs"/>
            </a:rPr>
            <a:t> Mare Soometsa selgituse (tahtsin teada, kas Patendiameti poolt esitatud statistika hõlmab ka PCT patente, mis on aluseks Scoreboardi infole. Seega selgub, et tegelikult ei ole võimalik päris eristada kui palju patente Eestist estitati kokku. Kaitse saamiseks ei pea esitama taotlust Eesti Patendiametile, vaid võib ükskõik kus maailma otsas seda teha. Samuti võib esitada katise taotluse PCT (või mõne muu) rahvusvahelise lepingu alusel, kus saab korraga valida mitu riiki, kus kaitset taotletakse (sh võib ent ei pea nende hulgas olema Eestit). </a:t>
          </a:r>
          <a:endParaRPr lang="et-EE" sz="1100">
            <a:solidFill>
              <a:schemeClr val="dk1"/>
            </a:solidFill>
            <a:effectLst/>
            <a:latin typeface="+mn-lt"/>
            <a:ea typeface="+mn-ea"/>
            <a:cs typeface="+mn-cs"/>
          </a:endParaRPr>
        </a:p>
        <a:p>
          <a:endParaRPr lang="et-EE" sz="1100">
            <a:solidFill>
              <a:schemeClr val="dk1"/>
            </a:solidFill>
            <a:effectLst/>
            <a:latin typeface="+mn-lt"/>
            <a:ea typeface="+mn-ea"/>
            <a:cs typeface="+mn-cs"/>
          </a:endParaRPr>
        </a:p>
        <a:p>
          <a:r>
            <a:rPr lang="et-EE" sz="1100">
              <a:solidFill>
                <a:schemeClr val="dk1"/>
              </a:solidFill>
              <a:effectLst/>
              <a:latin typeface="+mn-lt"/>
              <a:ea typeface="+mn-ea"/>
              <a:cs typeface="+mn-cs"/>
            </a:rPr>
            <a:t>Tere</a:t>
          </a:r>
        </a:p>
        <a:p>
          <a:r>
            <a:rPr lang="et-EE" sz="1100">
              <a:solidFill>
                <a:schemeClr val="dk1"/>
              </a:solidFill>
              <a:effectLst/>
              <a:latin typeface="+mn-lt"/>
              <a:ea typeface="+mn-ea"/>
              <a:cs typeface="+mn-cs"/>
            </a:rPr>
            <a:t>Ausalt öeldes ei tea ma, mis andmeid Eurostati statistika hõlmab. Mina sinna otse andmeid ei saada ja ma ei tea ka, kas keegi meie majast saadab. Ma pigem arvan, et need hõlmavad WIPO (Maailma Intellektuaalomandi Organisatsioon) ja EUIPO (Euroopa Intellektuaalomandi Amet) andmeid. Mina saadan neile mõlemale. Tõenäoliselt liidavad nad kokku nii riigisisesed taotlused kui ka otse WIPOsse ja EUIPOsse saadetud. Näiteks PCT-taotlusi saab esitada nii Patendiameti kaudu kui ka otse WIPOsse (</a:t>
          </a:r>
          <a:r>
            <a:rPr lang="et-EE" sz="1100" u="sng">
              <a:solidFill>
                <a:schemeClr val="dk1"/>
              </a:solidFill>
              <a:effectLst/>
              <a:latin typeface="+mn-lt"/>
              <a:ea typeface="+mn-ea"/>
              <a:cs typeface="+mn-cs"/>
              <a:hlinkClick xmlns:r="http://schemas.openxmlformats.org/officeDocument/2006/relationships" r:id=""/>
            </a:rPr>
            <a:t>https://www.epa.ee/et/kuidas-saada-oma-leiutisele-kaitset/kuidas-saada-oma-leiutisele-kaitset-valismaal#pct</a:t>
          </a:r>
          <a:r>
            <a:rPr lang="et-EE" sz="1100">
              <a:solidFill>
                <a:schemeClr val="dk1"/>
              </a:solidFill>
              <a:effectLst/>
              <a:latin typeface="+mn-lt"/>
              <a:ea typeface="+mn-ea"/>
              <a:cs typeface="+mn-cs"/>
            </a:rPr>
            <a:t>). Meie saame pidada arvestust vaid nende taotluste osas, mis esitatakse meie ameti kaudu (</a:t>
          </a:r>
          <a:r>
            <a:rPr lang="et-EE" sz="1100" u="sng">
              <a:solidFill>
                <a:schemeClr val="dk1"/>
              </a:solidFill>
              <a:effectLst/>
              <a:latin typeface="+mn-lt"/>
              <a:ea typeface="+mn-ea"/>
              <a:cs typeface="+mn-cs"/>
              <a:hlinkClick xmlns:r="http://schemas.openxmlformats.org/officeDocument/2006/relationships" r:id=""/>
            </a:rPr>
            <a:t>https://www.epa.ee/sites/www.epa.ee/files/elfinder/dokumendid/2020_pct.pdf</a:t>
          </a:r>
          <a:r>
            <a:rPr lang="et-EE" sz="1100">
              <a:solidFill>
                <a:schemeClr val="dk1"/>
              </a:solidFill>
              <a:effectLst/>
              <a:latin typeface="+mn-lt"/>
              <a:ea typeface="+mn-ea"/>
              <a:cs typeface="+mn-cs"/>
            </a:rPr>
            <a:t>). Minu saadetud andmetes on küll ka PCT-taotlused, aga need on need taotlused, mis esitatakse WIPO Rahvusvahelise Büroo poolt meile siseriiklikusse menetlusse, Patendiamet teeb neile ekspertiisi nagu otse tulnud taotlustelegi.  Kõik Eesti isikute WIPOsse esitatud PCT-taotlused ei pruugi jõuda Eestisse siseriiklikusse menetlusse, sest taotleja saab valida, millistes riikides ta kaitset soovib.</a:t>
          </a:r>
        </a:p>
        <a:p>
          <a:r>
            <a:rPr lang="et-EE" sz="1100">
              <a:solidFill>
                <a:schemeClr val="dk1"/>
              </a:solidFill>
              <a:effectLst/>
              <a:latin typeface="+mn-lt"/>
              <a:ea typeface="+mn-ea"/>
              <a:cs typeface="+mn-cs"/>
            </a:rPr>
            <a:t>Kaubamärkide ja disainide puhul kehtib sarnane süsteem (</a:t>
          </a:r>
          <a:r>
            <a:rPr lang="et-EE" sz="1100" u="sng">
              <a:solidFill>
                <a:schemeClr val="dk1"/>
              </a:solidFill>
              <a:effectLst/>
              <a:latin typeface="+mn-lt"/>
              <a:ea typeface="+mn-ea"/>
              <a:cs typeface="+mn-cs"/>
              <a:hlinkClick xmlns:r="http://schemas.openxmlformats.org/officeDocument/2006/relationships" r:id=""/>
            </a:rPr>
            <a:t>https://www.epa.ee/et/kuidas-saada-kaubamargile-kaitset/kuidas-saada-kaubamargile-kaitset-euroopa-liidu-kaubamargisusteemi</a:t>
          </a:r>
          <a:r>
            <a:rPr lang="et-EE" sz="1100">
              <a:solidFill>
                <a:schemeClr val="dk1"/>
              </a:solidFill>
              <a:effectLst/>
              <a:latin typeface="+mn-lt"/>
              <a:ea typeface="+mn-ea"/>
              <a:cs typeface="+mn-cs"/>
            </a:rPr>
            <a:t>, </a:t>
          </a:r>
          <a:r>
            <a:rPr lang="et-EE" sz="1100" u="sng">
              <a:solidFill>
                <a:schemeClr val="dk1"/>
              </a:solidFill>
              <a:effectLst/>
              <a:latin typeface="+mn-lt"/>
              <a:ea typeface="+mn-ea"/>
              <a:cs typeface="+mn-cs"/>
              <a:hlinkClick xmlns:r="http://schemas.openxmlformats.org/officeDocument/2006/relationships" r:id=""/>
            </a:rPr>
            <a:t>https://www.epa.ee/et/kuidas-saada-kaubamargile-kaitset/kuidas-saada-kaubamargile-kaitset-rahvusvahelise-registreerimise</a:t>
          </a:r>
          <a:r>
            <a:rPr lang="et-EE" sz="1100">
              <a:solidFill>
                <a:schemeClr val="dk1"/>
              </a:solidFill>
              <a:effectLst/>
              <a:latin typeface="+mn-lt"/>
              <a:ea typeface="+mn-ea"/>
              <a:cs typeface="+mn-cs"/>
            </a:rPr>
            <a:t>).</a:t>
          </a:r>
        </a:p>
        <a:p>
          <a:r>
            <a:rPr lang="et-EE" sz="1100">
              <a:solidFill>
                <a:schemeClr val="dk1"/>
              </a:solidFill>
              <a:effectLst/>
              <a:latin typeface="+mn-lt"/>
              <a:ea typeface="+mn-ea"/>
              <a:cs typeface="+mn-cs"/>
            </a:rPr>
            <a:t>Selleks, et uurida Eesti isikute aktiivsust, oleks mõistlik uurida ka WIPO (</a:t>
          </a:r>
          <a:r>
            <a:rPr lang="et-EE" sz="1100" u="sng">
              <a:solidFill>
                <a:schemeClr val="dk1"/>
              </a:solidFill>
              <a:effectLst/>
              <a:latin typeface="+mn-lt"/>
              <a:ea typeface="+mn-ea"/>
              <a:cs typeface="+mn-cs"/>
              <a:hlinkClick xmlns:r="http://schemas.openxmlformats.org/officeDocument/2006/relationships" r:id=""/>
            </a:rPr>
            <a:t>https://www.wipo.int/ipstats/en/</a:t>
          </a:r>
          <a:r>
            <a:rPr lang="et-EE" sz="1100">
              <a:solidFill>
                <a:schemeClr val="dk1"/>
              </a:solidFill>
              <a:effectLst/>
              <a:latin typeface="+mn-lt"/>
              <a:ea typeface="+mn-ea"/>
              <a:cs typeface="+mn-cs"/>
            </a:rPr>
            <a:t>), EPO (</a:t>
          </a:r>
          <a:r>
            <a:rPr lang="et-EE" sz="1100" u="sng">
              <a:solidFill>
                <a:schemeClr val="dk1"/>
              </a:solidFill>
              <a:effectLst/>
              <a:latin typeface="+mn-lt"/>
              <a:ea typeface="+mn-ea"/>
              <a:cs typeface="+mn-cs"/>
              <a:hlinkClick xmlns:r="http://schemas.openxmlformats.org/officeDocument/2006/relationships" r:id=""/>
            </a:rPr>
            <a:t>https://www.epo.org/about-us/annual-reports-statistics/statistics.html</a:t>
          </a:r>
          <a:r>
            <a:rPr lang="et-EE" sz="1100">
              <a:solidFill>
                <a:schemeClr val="dk1"/>
              </a:solidFill>
              <a:effectLst/>
              <a:latin typeface="+mn-lt"/>
              <a:ea typeface="+mn-ea"/>
              <a:cs typeface="+mn-cs"/>
            </a:rPr>
            <a:t>) ja EUIPO (</a:t>
          </a:r>
          <a:r>
            <a:rPr lang="et-EE" sz="1100" u="sng">
              <a:solidFill>
                <a:schemeClr val="dk1"/>
              </a:solidFill>
              <a:effectLst/>
              <a:latin typeface="+mn-lt"/>
              <a:ea typeface="+mn-ea"/>
              <a:cs typeface="+mn-cs"/>
              <a:hlinkClick xmlns:r="http://schemas.openxmlformats.org/officeDocument/2006/relationships" r:id=""/>
            </a:rPr>
            <a:t>https://euipo.europa.eu/ohimportal/et/the-office</a:t>
          </a:r>
          <a:r>
            <a:rPr lang="et-EE" sz="1100">
              <a:solidFill>
                <a:schemeClr val="dk1"/>
              </a:solidFill>
              <a:effectLst/>
              <a:latin typeface="+mn-lt"/>
              <a:ea typeface="+mn-ea"/>
              <a:cs typeface="+mn-cs"/>
            </a:rPr>
            <a:t>) statistikat. Näiteks eestlased esitavad valdava osa patenditaotlustest EPOsse, USA või Ühendkuningriigi patendiametile ega näe mõtet Eestis kaitset saada.</a:t>
          </a:r>
        </a:p>
        <a:p>
          <a:r>
            <a:rPr lang="et-EE" sz="1100">
              <a:solidFill>
                <a:schemeClr val="dk1"/>
              </a:solidFill>
              <a:effectLst/>
              <a:latin typeface="+mn-lt"/>
              <a:ea typeface="+mn-ea"/>
              <a:cs typeface="+mn-cs"/>
            </a:rPr>
            <a:t> </a:t>
          </a:r>
        </a:p>
        <a:p>
          <a:r>
            <a:rPr lang="et-EE" sz="1100">
              <a:solidFill>
                <a:schemeClr val="dk1"/>
              </a:solidFill>
              <a:effectLst/>
              <a:latin typeface="+mn-lt"/>
              <a:ea typeface="+mn-ea"/>
              <a:cs typeface="+mn-cs"/>
            </a:rPr>
            <a:t>Kui tekib veel küsimusi, siis vastan hea meelega. Kui mind ei ole või kui tekib mõni väga spetsiifiline küsimus, siis võib pöörduda ka patendi- või kaubamärgiosakonna poole. Leiutised: Elle Mardo </a:t>
          </a:r>
          <a:r>
            <a:rPr lang="et-EE" sz="1100" u="sng">
              <a:solidFill>
                <a:schemeClr val="dk1"/>
              </a:solidFill>
              <a:effectLst/>
              <a:latin typeface="+mn-lt"/>
              <a:ea typeface="+mn-ea"/>
              <a:cs typeface="+mn-cs"/>
              <a:hlinkClick xmlns:r="http://schemas.openxmlformats.org/officeDocument/2006/relationships" r:id=""/>
            </a:rPr>
            <a:t>elle.mardo@epa.ee</a:t>
          </a:r>
          <a:r>
            <a:rPr lang="et-EE" sz="1100">
              <a:solidFill>
                <a:schemeClr val="dk1"/>
              </a:solidFill>
              <a:effectLst/>
              <a:latin typeface="+mn-lt"/>
              <a:ea typeface="+mn-ea"/>
              <a:cs typeface="+mn-cs"/>
            </a:rPr>
            <a:t>, Tiina Lillepool </a:t>
          </a:r>
          <a:r>
            <a:rPr lang="et-EE" sz="1100" u="sng">
              <a:solidFill>
                <a:schemeClr val="dk1"/>
              </a:solidFill>
              <a:effectLst/>
              <a:latin typeface="+mn-lt"/>
              <a:ea typeface="+mn-ea"/>
              <a:cs typeface="+mn-cs"/>
              <a:hlinkClick xmlns:r="http://schemas.openxmlformats.org/officeDocument/2006/relationships" r:id=""/>
            </a:rPr>
            <a:t>tiina.lillepool@epa.ee</a:t>
          </a:r>
          <a:r>
            <a:rPr lang="et-EE" sz="1100">
              <a:solidFill>
                <a:schemeClr val="dk1"/>
              </a:solidFill>
              <a:effectLst/>
              <a:latin typeface="+mn-lt"/>
              <a:ea typeface="+mn-ea"/>
              <a:cs typeface="+mn-cs"/>
            </a:rPr>
            <a:t>, kaubamärgid ja disainid: Karol Rummi </a:t>
          </a:r>
          <a:r>
            <a:rPr lang="et-EE" sz="1100" u="sng">
              <a:solidFill>
                <a:schemeClr val="dk1"/>
              </a:solidFill>
              <a:effectLst/>
              <a:latin typeface="+mn-lt"/>
              <a:ea typeface="+mn-ea"/>
              <a:cs typeface="+mn-cs"/>
              <a:hlinkClick xmlns:r="http://schemas.openxmlformats.org/officeDocument/2006/relationships" r:id=""/>
            </a:rPr>
            <a:t>karol.rummi@epa.ee</a:t>
          </a:r>
          <a:r>
            <a:rPr lang="et-EE" sz="1100">
              <a:solidFill>
                <a:schemeClr val="dk1"/>
              </a:solidFill>
              <a:effectLst/>
              <a:latin typeface="+mn-lt"/>
              <a:ea typeface="+mn-ea"/>
              <a:cs typeface="+mn-cs"/>
            </a:rPr>
            <a:t>, Liina Puu </a:t>
          </a:r>
          <a:r>
            <a:rPr lang="et-EE" sz="1100" u="sng">
              <a:solidFill>
                <a:schemeClr val="dk1"/>
              </a:solidFill>
              <a:effectLst/>
              <a:latin typeface="+mn-lt"/>
              <a:ea typeface="+mn-ea"/>
              <a:cs typeface="+mn-cs"/>
              <a:hlinkClick xmlns:r="http://schemas.openxmlformats.org/officeDocument/2006/relationships" r:id=""/>
            </a:rPr>
            <a:t>liina.puu@epa.ee</a:t>
          </a:r>
          <a:r>
            <a:rPr lang="et-EE" sz="1100">
              <a:solidFill>
                <a:schemeClr val="dk1"/>
              </a:solidFill>
              <a:effectLst/>
              <a:latin typeface="+mn-lt"/>
              <a:ea typeface="+mn-ea"/>
              <a:cs typeface="+mn-cs"/>
            </a:rPr>
            <a:t>. </a:t>
          </a:r>
        </a:p>
        <a:p>
          <a:r>
            <a:rPr lang="et-EE" sz="1100">
              <a:solidFill>
                <a:schemeClr val="dk1"/>
              </a:solidFill>
              <a:effectLst/>
              <a:latin typeface="+mn-lt"/>
              <a:ea typeface="+mn-ea"/>
              <a:cs typeface="+mn-cs"/>
            </a:rPr>
            <a:t> </a:t>
          </a:r>
        </a:p>
        <a:p>
          <a:r>
            <a:rPr lang="et-EE" sz="1100">
              <a:solidFill>
                <a:schemeClr val="dk1"/>
              </a:solidFill>
              <a:effectLst/>
              <a:latin typeface="+mn-lt"/>
              <a:ea typeface="+mn-ea"/>
              <a:cs typeface="+mn-cs"/>
            </a:rPr>
            <a:t>Tervitades</a:t>
          </a:r>
        </a:p>
        <a:p>
          <a:r>
            <a:rPr lang="et-EE" sz="1100">
              <a:solidFill>
                <a:schemeClr val="dk1"/>
              </a:solidFill>
              <a:effectLst/>
              <a:latin typeface="+mn-lt"/>
              <a:ea typeface="+mn-ea"/>
              <a:cs typeface="+mn-cs"/>
            </a:rPr>
            <a:t>Mare</a:t>
          </a:r>
        </a:p>
        <a:p>
          <a:endParaRPr lang="et-EE" sz="1100"/>
        </a:p>
      </xdr:txBody>
    </xdr:sp>
    <xdr:clientData/>
  </xdr:twoCellAnchor>
  <xdr:twoCellAnchor>
    <xdr:from>
      <xdr:col>0</xdr:col>
      <xdr:colOff>273844</xdr:colOff>
      <xdr:row>8</xdr:row>
      <xdr:rowOff>178594</xdr:rowOff>
    </xdr:from>
    <xdr:to>
      <xdr:col>6</xdr:col>
      <xdr:colOff>726281</xdr:colOff>
      <xdr:row>15</xdr:row>
      <xdr:rowOff>119062</xdr:rowOff>
    </xdr:to>
    <xdr:sp macro="" textlink="">
      <xdr:nvSpPr>
        <xdr:cNvPr id="4" name="TextBox 3">
          <a:extLst>
            <a:ext uri="{FF2B5EF4-FFF2-40B4-BE49-F238E27FC236}">
              <a16:creationId xmlns:a16="http://schemas.microsoft.com/office/drawing/2014/main" id="{CC162E58-F5E2-407C-B302-479619AD49EB}"/>
            </a:ext>
          </a:extLst>
        </xdr:cNvPr>
        <xdr:cNvSpPr txBox="1"/>
      </xdr:nvSpPr>
      <xdr:spPr>
        <a:xfrm>
          <a:off x="273844" y="1702594"/>
          <a:ext cx="8334375" cy="127396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Väga palju statistikat</a:t>
          </a:r>
          <a:r>
            <a:rPr lang="et-EE" sz="1100" baseline="0"/>
            <a:t> on ka European Union of Intellectual Property Office (EUIPO) lehel, nt Eesti kohta. Kuna materjali võibki juurde otsima jääda ja see ei olnud otseselt küsitud, ma hetkel sellesse ei süvenenud, ent vajadusel saab edasi minna. </a:t>
          </a:r>
        </a:p>
        <a:p>
          <a:endParaRPr lang="et-EE" sz="1100" baseline="0"/>
        </a:p>
        <a:p>
          <a:r>
            <a:rPr lang="et-EE" sz="1100"/>
            <a:t>https://euipo.europa.eu/tunnel-web/secure/webdav/guest/document_library/contentPdfs/about_ohim/the_office/statistics_per_country/SSC003.1%20-%20Statistical%20travel%20pack%20by%20country%20(EE).pdf</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400050</xdr:colOff>
      <xdr:row>2</xdr:row>
      <xdr:rowOff>38100</xdr:rowOff>
    </xdr:from>
    <xdr:to>
      <xdr:col>17</xdr:col>
      <xdr:colOff>190500</xdr:colOff>
      <xdr:row>9</xdr:row>
      <xdr:rowOff>114300</xdr:rowOff>
    </xdr:to>
    <xdr:sp macro="" textlink="">
      <xdr:nvSpPr>
        <xdr:cNvPr id="2" name="TextBox 1">
          <a:extLst>
            <a:ext uri="{FF2B5EF4-FFF2-40B4-BE49-F238E27FC236}">
              <a16:creationId xmlns:a16="http://schemas.microsoft.com/office/drawing/2014/main" id="{B281C608-60C7-4CD9-B624-2BA80A68909F}"/>
            </a:ext>
          </a:extLst>
        </xdr:cNvPr>
        <xdr:cNvSpPr txBox="1"/>
      </xdr:nvSpPr>
      <xdr:spPr>
        <a:xfrm>
          <a:off x="6496050" y="419100"/>
          <a:ext cx="4057650"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OECD innovation statistics</a:t>
          </a:r>
        </a:p>
        <a:p>
          <a:r>
            <a:rPr lang="et-EE" sz="1100"/>
            <a:t>https://www.oecd.org/innovation/inno-stats.htm</a:t>
          </a:r>
        </a:p>
        <a:p>
          <a:endParaRPr lang="et-EE" sz="1100"/>
        </a:p>
        <a:p>
          <a:r>
            <a:rPr lang="et-EE" sz="1100"/>
            <a:t>Innovation indicatoris</a:t>
          </a:r>
          <a:r>
            <a:rPr lang="et-EE" sz="1100" baseline="0"/>
            <a:t> - 2019 (zip) failist leht PRD_NEW_XTUR</a:t>
          </a:r>
        </a:p>
        <a:p>
          <a:r>
            <a:rPr lang="et-EE" sz="1100" baseline="0"/>
            <a:t>Enamik riike aastad 2014-2016 (sh Eesti info)</a:t>
          </a:r>
        </a:p>
        <a:p>
          <a:endParaRPr lang="et-EE" sz="1100" baseline="0"/>
        </a:p>
        <a:p>
          <a:r>
            <a:rPr lang="et-EE" sz="1100" baseline="0"/>
            <a:t>Varasemates uuringutes ei olnud seda indidkaatorit</a:t>
          </a:r>
          <a:endParaRPr lang="et-EE" sz="1100"/>
        </a:p>
      </xdr:txBody>
    </xdr:sp>
    <xdr:clientData/>
  </xdr:twoCellAnchor>
  <xdr:twoCellAnchor editAs="oneCell">
    <xdr:from>
      <xdr:col>10</xdr:col>
      <xdr:colOff>581025</xdr:colOff>
      <xdr:row>12</xdr:row>
      <xdr:rowOff>104775</xdr:rowOff>
    </xdr:from>
    <xdr:to>
      <xdr:col>28</xdr:col>
      <xdr:colOff>468241</xdr:colOff>
      <xdr:row>19</xdr:row>
      <xdr:rowOff>66856</xdr:rowOff>
    </xdr:to>
    <xdr:pic>
      <xdr:nvPicPr>
        <xdr:cNvPr id="3" name="Pilt 2">
          <a:extLst>
            <a:ext uri="{FF2B5EF4-FFF2-40B4-BE49-F238E27FC236}">
              <a16:creationId xmlns:a16="http://schemas.microsoft.com/office/drawing/2014/main" id="{BEE5F9FC-BEFF-4CEB-B27D-EE773226A5DE}"/>
            </a:ext>
          </a:extLst>
        </xdr:cNvPr>
        <xdr:cNvPicPr>
          <a:picLocks noChangeAspect="1"/>
        </xdr:cNvPicPr>
      </xdr:nvPicPr>
      <xdr:blipFill>
        <a:blip xmlns:r="http://schemas.openxmlformats.org/officeDocument/2006/relationships" r:embed="rId1"/>
        <a:stretch>
          <a:fillRect/>
        </a:stretch>
      </xdr:blipFill>
      <xdr:spPr>
        <a:xfrm>
          <a:off x="6677025" y="2686050"/>
          <a:ext cx="10860016" cy="1295581"/>
        </a:xfrm>
        <a:prstGeom prst="rect">
          <a:avLst/>
        </a:prstGeom>
      </xdr:spPr>
    </xdr:pic>
    <xdr:clientData/>
  </xdr:twoCellAnchor>
  <xdr:twoCellAnchor>
    <xdr:from>
      <xdr:col>11</xdr:col>
      <xdr:colOff>219075</xdr:colOff>
      <xdr:row>9</xdr:row>
      <xdr:rowOff>428625</xdr:rowOff>
    </xdr:from>
    <xdr:to>
      <xdr:col>14</xdr:col>
      <xdr:colOff>466725</xdr:colOff>
      <xdr:row>12</xdr:row>
      <xdr:rowOff>152400</xdr:rowOff>
    </xdr:to>
    <xdr:sp macro="" textlink="">
      <xdr:nvSpPr>
        <xdr:cNvPr id="4" name="TextBox 3">
          <a:extLst>
            <a:ext uri="{FF2B5EF4-FFF2-40B4-BE49-F238E27FC236}">
              <a16:creationId xmlns:a16="http://schemas.microsoft.com/office/drawing/2014/main" id="{FD08A456-D733-492B-8BE3-890FE0167D36}"/>
            </a:ext>
          </a:extLst>
        </xdr:cNvPr>
        <xdr:cNvSpPr txBox="1"/>
      </xdr:nvSpPr>
      <xdr:spPr>
        <a:xfrm>
          <a:off x="6924675" y="2143125"/>
          <a:ext cx="20764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11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266700</xdr:colOff>
      <xdr:row>13</xdr:row>
      <xdr:rowOff>171450</xdr:rowOff>
    </xdr:from>
    <xdr:to>
      <xdr:col>13</xdr:col>
      <xdr:colOff>588406</xdr:colOff>
      <xdr:row>47</xdr:row>
      <xdr:rowOff>112156</xdr:rowOff>
    </xdr:to>
    <xdr:pic>
      <xdr:nvPicPr>
        <xdr:cNvPr id="2" name="Pilt 1">
          <a:extLst>
            <a:ext uri="{FF2B5EF4-FFF2-40B4-BE49-F238E27FC236}">
              <a16:creationId xmlns:a16="http://schemas.microsoft.com/office/drawing/2014/main" id="{EABDD541-53AC-4A6E-A00B-A2443FE44B1F}"/>
            </a:ext>
          </a:extLst>
        </xdr:cNvPr>
        <xdr:cNvPicPr>
          <a:picLocks noChangeAspect="1"/>
        </xdr:cNvPicPr>
      </xdr:nvPicPr>
      <xdr:blipFill>
        <a:blip xmlns:r="http://schemas.openxmlformats.org/officeDocument/2006/relationships" r:embed="rId1"/>
        <a:stretch>
          <a:fillRect/>
        </a:stretch>
      </xdr:blipFill>
      <xdr:spPr>
        <a:xfrm>
          <a:off x="3486150" y="2647950"/>
          <a:ext cx="6417706" cy="6417706"/>
        </a:xfrm>
        <a:prstGeom prst="rect">
          <a:avLst/>
        </a:prstGeom>
      </xdr:spPr>
    </xdr:pic>
    <xdr:clientData/>
  </xdr:twoCellAnchor>
  <xdr:twoCellAnchor editAs="oneCell">
    <xdr:from>
      <xdr:col>9</xdr:col>
      <xdr:colOff>323850</xdr:colOff>
      <xdr:row>1</xdr:row>
      <xdr:rowOff>104775</xdr:rowOff>
    </xdr:from>
    <xdr:to>
      <xdr:col>25</xdr:col>
      <xdr:colOff>106291</xdr:colOff>
      <xdr:row>8</xdr:row>
      <xdr:rowOff>66856</xdr:rowOff>
    </xdr:to>
    <xdr:pic>
      <xdr:nvPicPr>
        <xdr:cNvPr id="3" name="Pilt 2">
          <a:extLst>
            <a:ext uri="{FF2B5EF4-FFF2-40B4-BE49-F238E27FC236}">
              <a16:creationId xmlns:a16="http://schemas.microsoft.com/office/drawing/2014/main" id="{3AF3B815-5503-42CC-9ED1-A4FFF7603574}"/>
            </a:ext>
          </a:extLst>
        </xdr:cNvPr>
        <xdr:cNvPicPr>
          <a:picLocks noChangeAspect="1"/>
        </xdr:cNvPicPr>
      </xdr:nvPicPr>
      <xdr:blipFill>
        <a:blip xmlns:r="http://schemas.openxmlformats.org/officeDocument/2006/relationships" r:embed="rId2"/>
        <a:stretch>
          <a:fillRect/>
        </a:stretch>
      </xdr:blipFill>
      <xdr:spPr>
        <a:xfrm>
          <a:off x="7200900" y="295275"/>
          <a:ext cx="10860016" cy="1295581"/>
        </a:xfrm>
        <a:prstGeom prst="rect">
          <a:avLst/>
        </a:prstGeom>
      </xdr:spPr>
    </xdr:pic>
    <xdr:clientData/>
  </xdr:twoCellAnchor>
  <xdr:twoCellAnchor>
    <xdr:from>
      <xdr:col>1</xdr:col>
      <xdr:colOff>542924</xdr:colOff>
      <xdr:row>0</xdr:row>
      <xdr:rowOff>152399</xdr:rowOff>
    </xdr:from>
    <xdr:to>
      <xdr:col>9</xdr:col>
      <xdr:colOff>85725</xdr:colOff>
      <xdr:row>11</xdr:row>
      <xdr:rowOff>142875</xdr:rowOff>
    </xdr:to>
    <xdr:sp macro="" textlink="">
      <xdr:nvSpPr>
        <xdr:cNvPr id="4" name="TextBox 3">
          <a:extLst>
            <a:ext uri="{FF2B5EF4-FFF2-40B4-BE49-F238E27FC236}">
              <a16:creationId xmlns:a16="http://schemas.microsoft.com/office/drawing/2014/main" id="{5F9F6D8C-40A9-437B-82C9-BD86C8DBBC1D}"/>
            </a:ext>
          </a:extLst>
        </xdr:cNvPr>
        <xdr:cNvSpPr txBox="1"/>
      </xdr:nvSpPr>
      <xdr:spPr>
        <a:xfrm>
          <a:off x="2543174" y="152399"/>
          <a:ext cx="4419601" cy="2085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Allikas: European Innovation Scoreboard 2020. Metoodikast võib</a:t>
          </a:r>
          <a:r>
            <a:rPr lang="et-EE" sz="1100" baseline="0"/>
            <a:t> aga lugeda, et aasta 2019 all on tegelikult kasutatud CIS uuringut 2016 a kohta? </a:t>
          </a:r>
        </a:p>
        <a:p>
          <a:endParaRPr lang="et-EE" sz="1100" baseline="0"/>
        </a:p>
        <a:p>
          <a:r>
            <a:rPr lang="et-EE" sz="1100" baseline="0"/>
            <a:t>Siin on toodud indeksid nagu kõigi EIS-i näitajate puhul. Võrdluseks sobib, aga otseselt tõlgendada ei saa.</a:t>
          </a:r>
        </a:p>
        <a:p>
          <a:endParaRPr lang="et-EE" sz="1100" baseline="0"/>
        </a:p>
        <a:p>
          <a:r>
            <a:rPr lang="et-EE" sz="1100" baseline="0"/>
            <a:t>Kõrval printscreen näitaja sisust (aga see on veel omakorda indeksiks viidud - selle kohta pikemalt EIS metoodikas oli, ent pole vist mõtet siia panna - tegemist oli erinevate stat.meetodite tutvustamisega indeksi taga.</a:t>
          </a:r>
          <a:endParaRPr lang="et-EE"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xdr:col>
      <xdr:colOff>314325</xdr:colOff>
      <xdr:row>3</xdr:row>
      <xdr:rowOff>14287</xdr:rowOff>
    </xdr:from>
    <xdr:to>
      <xdr:col>15</xdr:col>
      <xdr:colOff>518325</xdr:colOff>
      <xdr:row>27</xdr:row>
      <xdr:rowOff>114300</xdr:rowOff>
    </xdr:to>
    <xdr:graphicFrame macro="">
      <xdr:nvGraphicFramePr>
        <xdr:cNvPr id="3" name="Diagramm 2">
          <a:extLst>
            <a:ext uri="{FF2B5EF4-FFF2-40B4-BE49-F238E27FC236}">
              <a16:creationId xmlns:a16="http://schemas.microsoft.com/office/drawing/2014/main" id="{EB5F2170-0C69-4874-96C4-3D43B78A44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348342</xdr:colOff>
      <xdr:row>0</xdr:row>
      <xdr:rowOff>103415</xdr:rowOff>
    </xdr:from>
    <xdr:to>
      <xdr:col>18</xdr:col>
      <xdr:colOff>231321</xdr:colOff>
      <xdr:row>2</xdr:row>
      <xdr:rowOff>183696</xdr:rowOff>
    </xdr:to>
    <xdr:sp macro="" textlink="">
      <xdr:nvSpPr>
        <xdr:cNvPr id="2" name="TextBox 1">
          <a:extLst>
            <a:ext uri="{FF2B5EF4-FFF2-40B4-BE49-F238E27FC236}">
              <a16:creationId xmlns:a16="http://schemas.microsoft.com/office/drawing/2014/main" id="{8A6469D3-7E4E-44E5-BD67-2BD3B0E7640E}"/>
            </a:ext>
          </a:extLst>
        </xdr:cNvPr>
        <xdr:cNvSpPr txBox="1"/>
      </xdr:nvSpPr>
      <xdr:spPr>
        <a:xfrm>
          <a:off x="9539967" y="103415"/>
          <a:ext cx="4407354" cy="461281"/>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2020.</a:t>
          </a:r>
          <a:r>
            <a:rPr lang="et-EE" sz="1100" baseline="0"/>
            <a:t> a info uueneb detsembris (ettevõtete TA kulude jagunemine)</a:t>
          </a:r>
          <a:endParaRPr lang="et-EE" sz="1100"/>
        </a:p>
      </xdr:txBody>
    </xdr:sp>
    <xdr:clientData/>
  </xdr:twoCellAnchor>
  <xdr:twoCellAnchor>
    <xdr:from>
      <xdr:col>18</xdr:col>
      <xdr:colOff>524668</xdr:colOff>
      <xdr:row>0</xdr:row>
      <xdr:rowOff>0</xdr:rowOff>
    </xdr:from>
    <xdr:to>
      <xdr:col>27</xdr:col>
      <xdr:colOff>442911</xdr:colOff>
      <xdr:row>25</xdr:row>
      <xdr:rowOff>37420</xdr:rowOff>
    </xdr:to>
    <xdr:graphicFrame macro="">
      <xdr:nvGraphicFramePr>
        <xdr:cNvPr id="3" name="Diagramm 2">
          <a:extLst>
            <a:ext uri="{FF2B5EF4-FFF2-40B4-BE49-F238E27FC236}">
              <a16:creationId xmlns:a16="http://schemas.microsoft.com/office/drawing/2014/main" id="{BD48C775-96B4-4C75-8DFC-E353DACB4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348342</xdr:colOff>
      <xdr:row>0</xdr:row>
      <xdr:rowOff>103415</xdr:rowOff>
    </xdr:from>
    <xdr:to>
      <xdr:col>18</xdr:col>
      <xdr:colOff>231321</xdr:colOff>
      <xdr:row>2</xdr:row>
      <xdr:rowOff>183696</xdr:rowOff>
    </xdr:to>
    <xdr:sp macro="" textlink="">
      <xdr:nvSpPr>
        <xdr:cNvPr id="2" name="TextBox 1">
          <a:extLst>
            <a:ext uri="{FF2B5EF4-FFF2-40B4-BE49-F238E27FC236}">
              <a16:creationId xmlns:a16="http://schemas.microsoft.com/office/drawing/2014/main" id="{3A2BB2A2-1006-4834-88B8-A2AFFEB81461}"/>
            </a:ext>
          </a:extLst>
        </xdr:cNvPr>
        <xdr:cNvSpPr txBox="1"/>
      </xdr:nvSpPr>
      <xdr:spPr>
        <a:xfrm>
          <a:off x="10308771" y="103415"/>
          <a:ext cx="3556907" cy="461281"/>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2020.</a:t>
          </a:r>
          <a:r>
            <a:rPr lang="et-EE" sz="1100" baseline="0"/>
            <a:t> a info uueneb detsembris (ettevõtete TA kulude jagunemine)</a:t>
          </a:r>
          <a:endParaRPr lang="et-EE" sz="1100"/>
        </a:p>
      </xdr:txBody>
    </xdr:sp>
    <xdr:clientData/>
  </xdr:twoCellAnchor>
  <xdr:twoCellAnchor>
    <xdr:from>
      <xdr:col>18</xdr:col>
      <xdr:colOff>524668</xdr:colOff>
      <xdr:row>0</xdr:row>
      <xdr:rowOff>0</xdr:rowOff>
    </xdr:from>
    <xdr:to>
      <xdr:col>27</xdr:col>
      <xdr:colOff>442911</xdr:colOff>
      <xdr:row>25</xdr:row>
      <xdr:rowOff>37420</xdr:rowOff>
    </xdr:to>
    <xdr:graphicFrame macro="">
      <xdr:nvGraphicFramePr>
        <xdr:cNvPr id="3" name="Diagramm 2">
          <a:extLst>
            <a:ext uri="{FF2B5EF4-FFF2-40B4-BE49-F238E27FC236}">
              <a16:creationId xmlns:a16="http://schemas.microsoft.com/office/drawing/2014/main" id="{5C578047-A1BD-429F-8EAA-219ED3A9C5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49213</xdr:colOff>
      <xdr:row>0</xdr:row>
      <xdr:rowOff>53976</xdr:rowOff>
    </xdr:from>
    <xdr:to>
      <xdr:col>13</xdr:col>
      <xdr:colOff>400050</xdr:colOff>
      <xdr:row>2</xdr:row>
      <xdr:rowOff>171450</xdr:rowOff>
    </xdr:to>
    <xdr:sp macro="" textlink="">
      <xdr:nvSpPr>
        <xdr:cNvPr id="5" name="TextBox 4">
          <a:extLst>
            <a:ext uri="{FF2B5EF4-FFF2-40B4-BE49-F238E27FC236}">
              <a16:creationId xmlns:a16="http://schemas.microsoft.com/office/drawing/2014/main" id="{4BE2316A-291F-4716-B967-F6AE860559BE}"/>
            </a:ext>
          </a:extLst>
        </xdr:cNvPr>
        <xdr:cNvSpPr txBox="1"/>
      </xdr:nvSpPr>
      <xdr:spPr>
        <a:xfrm>
          <a:off x="49213" y="53976"/>
          <a:ext cx="9561512" cy="4984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dk1"/>
              </a:solidFill>
              <a:effectLst/>
              <a:latin typeface="+mn-lt"/>
              <a:ea typeface="+mn-ea"/>
              <a:cs typeface="+mn-cs"/>
            </a:rPr>
            <a:t>Financial contribution from EU Framework Programmes to Estonia from 2011 to 2020. Amounts correspond to the financial volume of the contracts signed in that year. Funding is used for the organisation of projects over the next several years (data as at 4 October 2021).</a:t>
          </a:r>
          <a:endParaRPr lang="et-EE"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590021</xdr:colOff>
      <xdr:row>3</xdr:row>
      <xdr:rowOff>7939</xdr:rowOff>
    </xdr:from>
    <xdr:to>
      <xdr:col>9</xdr:col>
      <xdr:colOff>455083</xdr:colOff>
      <xdr:row>3</xdr:row>
      <xdr:rowOff>638175</xdr:rowOff>
    </xdr:to>
    <xdr:sp macro="" textlink="">
      <xdr:nvSpPr>
        <xdr:cNvPr id="3" name="TextBox 2">
          <a:extLst>
            <a:ext uri="{FF2B5EF4-FFF2-40B4-BE49-F238E27FC236}">
              <a16:creationId xmlns:a16="http://schemas.microsoft.com/office/drawing/2014/main" id="{D866E656-2AD7-4C4D-A3E7-2E629F83BB4F}"/>
            </a:ext>
          </a:extLst>
        </xdr:cNvPr>
        <xdr:cNvSpPr txBox="1"/>
      </xdr:nvSpPr>
      <xdr:spPr>
        <a:xfrm>
          <a:off x="3276071" y="579439"/>
          <a:ext cx="4132262" cy="630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European Union (13) - members from 2004. </a:t>
          </a:r>
        </a:p>
        <a:p>
          <a:r>
            <a:rPr lang="et-EE" sz="1100" b="0" i="0" u="none" strike="noStrike">
              <a:solidFill>
                <a:schemeClr val="dk1"/>
              </a:solidFill>
              <a:effectLst/>
              <a:latin typeface="+mn-lt"/>
              <a:ea typeface="+mn-ea"/>
              <a:cs typeface="+mn-cs"/>
            </a:rPr>
            <a:t>European</a:t>
          </a:r>
          <a:r>
            <a:rPr lang="et-EE" sz="1100" b="0" i="0" u="none" strike="noStrike" baseline="0">
              <a:solidFill>
                <a:schemeClr val="dk1"/>
              </a:solidFill>
              <a:effectLst/>
              <a:latin typeface="+mn-lt"/>
              <a:ea typeface="+mn-ea"/>
              <a:cs typeface="+mn-cs"/>
            </a:rPr>
            <a:t> Union </a:t>
          </a:r>
          <a:r>
            <a:rPr lang="et-EE" sz="1100" b="0" i="0" u="none" strike="noStrike">
              <a:solidFill>
                <a:schemeClr val="dk1"/>
              </a:solidFill>
              <a:effectLst/>
              <a:latin typeface="+mn-lt"/>
              <a:ea typeface="+mn-ea"/>
              <a:cs typeface="+mn-cs"/>
            </a:rPr>
            <a:t>(15) - members</a:t>
          </a:r>
          <a:r>
            <a:rPr lang="et-EE" sz="1100" b="0" i="0" u="none" strike="noStrike" baseline="0">
              <a:solidFill>
                <a:schemeClr val="dk1"/>
              </a:solidFill>
              <a:effectLst/>
              <a:latin typeface="+mn-lt"/>
              <a:ea typeface="+mn-ea"/>
              <a:cs typeface="+mn-cs"/>
            </a:rPr>
            <a:t> before 2004.</a:t>
          </a:r>
          <a:endParaRPr lang="et-E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dri.raudvere\AppData\Local\Microsoft\Windows\INetCache\Content.Outlook\KIM8ARI5\Akad%20t&#246;&#246;tajate%20staa&#382;%20aastates%20ametikohtade%20l&#245;ikes_202021.%20&#245;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ht1"/>
    </sheetNames>
    <sheetDataSet>
      <sheetData sheetId="0">
        <row r="74">
          <cell r="B74" t="str">
            <v>1. 0-10. a</v>
          </cell>
          <cell r="C74" t="str">
            <v>2. 11-20. a</v>
          </cell>
          <cell r="D74" t="str">
            <v>3. üle 20. a</v>
          </cell>
        </row>
        <row r="75">
          <cell r="A75" t="str">
            <v>assistent</v>
          </cell>
          <cell r="B75">
            <v>0.98412698412698407</v>
          </cell>
          <cell r="C75">
            <v>1.5873015873015872E-2</v>
          </cell>
          <cell r="D75">
            <v>0</v>
          </cell>
        </row>
        <row r="76">
          <cell r="A76" t="str">
            <v>dotsent</v>
          </cell>
          <cell r="B76">
            <v>0.87540453074433655</v>
          </cell>
          <cell r="C76">
            <v>0.11974110032362459</v>
          </cell>
          <cell r="D76">
            <v>4.8543689320388345E-3</v>
          </cell>
        </row>
        <row r="77">
          <cell r="A77" t="str">
            <v>lektor</v>
          </cell>
          <cell r="B77">
            <v>0.94618528610354224</v>
          </cell>
          <cell r="C77">
            <v>5.1771117166212535E-2</v>
          </cell>
          <cell r="D77">
            <v>2.0435967302452314E-3</v>
          </cell>
        </row>
        <row r="78">
          <cell r="A78" t="str">
            <v>nooremteadur</v>
          </cell>
          <cell r="B78">
            <v>0.99537037037037035</v>
          </cell>
          <cell r="C78">
            <v>4.6296296296296294E-3</v>
          </cell>
          <cell r="D78">
            <v>0</v>
          </cell>
        </row>
        <row r="79">
          <cell r="A79" t="str">
            <v>professor</v>
          </cell>
          <cell r="B79">
            <v>0.75340136054421769</v>
          </cell>
          <cell r="C79">
            <v>0.24659863945578231</v>
          </cell>
          <cell r="D79">
            <v>0</v>
          </cell>
        </row>
        <row r="80">
          <cell r="A80" t="str">
            <v>teadur</v>
          </cell>
          <cell r="B80">
            <v>0.97974683544303798</v>
          </cell>
          <cell r="C80">
            <v>2.0253164556962026E-2</v>
          </cell>
          <cell r="D80">
            <v>0</v>
          </cell>
        </row>
        <row r="81">
          <cell r="A81" t="str">
            <v>vanemteadur</v>
          </cell>
          <cell r="B81">
            <v>0.85087719298245612</v>
          </cell>
          <cell r="C81">
            <v>0.14327485380116958</v>
          </cell>
          <cell r="D81">
            <v>5.8479532163742687E-3</v>
          </cell>
        </row>
        <row r="82">
          <cell r="A82" t="str">
            <v>õpetaja</v>
          </cell>
          <cell r="B82">
            <v>0.96818181818181814</v>
          </cell>
          <cell r="C82">
            <v>2.7272727272727271E-2</v>
          </cell>
          <cell r="D82">
            <v>4.5454545454545452E-3</v>
          </cell>
        </row>
        <row r="99">
          <cell r="B99" t="str">
            <v>1. kuni 3. a</v>
          </cell>
          <cell r="C99" t="str">
            <v>2. 4-5. a</v>
          </cell>
          <cell r="D99" t="str">
            <v>3. 6-10. a</v>
          </cell>
          <cell r="E99" t="str">
            <v>4. 11-15. a</v>
          </cell>
          <cell r="F99" t="str">
            <v>5. 16-20. a</v>
          </cell>
          <cell r="G99" t="str">
            <v>6. üle 20. a</v>
          </cell>
        </row>
        <row r="100">
          <cell r="A100" t="str">
            <v>assisent</v>
          </cell>
          <cell r="B100">
            <v>0.77248677248677244</v>
          </cell>
          <cell r="C100">
            <v>0.18253968253968253</v>
          </cell>
          <cell r="D100">
            <v>4.4973544973544971E-2</v>
          </cell>
          <cell r="E100">
            <v>0</v>
          </cell>
          <cell r="F100">
            <v>0</v>
          </cell>
          <cell r="G100">
            <v>0</v>
          </cell>
        </row>
        <row r="101">
          <cell r="A101" t="str">
            <v>dotsent</v>
          </cell>
          <cell r="B101">
            <v>0.53236245954692551</v>
          </cell>
          <cell r="C101">
            <v>0.31067961165048541</v>
          </cell>
          <cell r="D101">
            <v>0.1553398058252427</v>
          </cell>
          <cell r="E101">
            <v>1.6181229773462784E-3</v>
          </cell>
          <cell r="F101">
            <v>0</v>
          </cell>
          <cell r="G101">
            <v>0</v>
          </cell>
        </row>
        <row r="102">
          <cell r="A102" t="str">
            <v>lektor</v>
          </cell>
          <cell r="B102">
            <v>0.58049113233287863</v>
          </cell>
          <cell r="C102">
            <v>0.296043656207367</v>
          </cell>
          <cell r="D102">
            <v>0.12210095497953616</v>
          </cell>
          <cell r="E102">
            <v>0</v>
          </cell>
          <cell r="F102">
            <v>6.8212824010914052E-4</v>
          </cell>
          <cell r="G102">
            <v>6.8212824010914052E-4</v>
          </cell>
        </row>
        <row r="103">
          <cell r="A103" t="str">
            <v>nooremteadur</v>
          </cell>
          <cell r="B103">
            <v>0.81081081081081086</v>
          </cell>
          <cell r="C103">
            <v>0.15315315315315314</v>
          </cell>
          <cell r="D103">
            <v>3.1531531531531529E-2</v>
          </cell>
          <cell r="E103">
            <v>4.5045045045045045E-3</v>
          </cell>
          <cell r="F103">
            <v>0</v>
          </cell>
          <cell r="G103">
            <v>0</v>
          </cell>
        </row>
        <row r="104">
          <cell r="A104" t="str">
            <v>professor</v>
          </cell>
          <cell r="B104">
            <v>0.5181518151815182</v>
          </cell>
          <cell r="C104">
            <v>0.27887788778877887</v>
          </cell>
          <cell r="D104">
            <v>0.14356435643564355</v>
          </cell>
          <cell r="E104">
            <v>3.9603960396039604E-2</v>
          </cell>
          <cell r="F104">
            <v>1.9801980198019802E-2</v>
          </cell>
          <cell r="G104">
            <v>0</v>
          </cell>
        </row>
        <row r="105">
          <cell r="A105" t="str">
            <v>teadur</v>
          </cell>
          <cell r="B105">
            <v>0.71</v>
          </cell>
          <cell r="C105">
            <v>0.19500000000000001</v>
          </cell>
          <cell r="D105">
            <v>9.5000000000000001E-2</v>
          </cell>
          <cell r="E105">
            <v>0</v>
          </cell>
          <cell r="F105">
            <v>0</v>
          </cell>
          <cell r="G105">
            <v>0</v>
          </cell>
        </row>
        <row r="106">
          <cell r="A106" t="str">
            <v>vanemteadur</v>
          </cell>
          <cell r="B106">
            <v>0.61739130434782608</v>
          </cell>
          <cell r="C106">
            <v>0.2318840579710145</v>
          </cell>
          <cell r="D106">
            <v>0.14202898550724638</v>
          </cell>
          <cell r="E106">
            <v>5.7971014492753624E-3</v>
          </cell>
          <cell r="F106">
            <v>0</v>
          </cell>
          <cell r="G106">
            <v>2.8985507246376812E-3</v>
          </cell>
        </row>
        <row r="107">
          <cell r="A107" t="str">
            <v>õpetaja</v>
          </cell>
          <cell r="B107">
            <v>0.75454545454545452</v>
          </cell>
          <cell r="C107">
            <v>0.2</v>
          </cell>
          <cell r="D107">
            <v>4.0909090909090909E-2</v>
          </cell>
          <cell r="E107">
            <v>0</v>
          </cell>
          <cell r="F107">
            <v>0</v>
          </cell>
          <cell r="G107">
            <v>4.5454545454545452E-3</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ri Raudvere" refreshedDate="44433.680377546298" createdVersion="6" refreshedVersion="6" minRefreshableVersion="3" recordCount="28" xr:uid="{F0B98980-8C71-4BCF-B79F-0C79C2A01C4A}">
  <cacheSource type="worksheet">
    <worksheetSource ref="G104:J132" sheet="1.9"/>
  </cacheSource>
  <cacheFields count="4">
    <cacheField name="riik" numFmtId="0">
      <sharedItems/>
    </cacheField>
    <cacheField name="Population (1. jaanuar 2021)" numFmtId="0">
      <sharedItems containsSemiMixedTypes="0" containsString="0" containsNumber="1" containsInteger="1" minValue="516100" maxValue="83155031"/>
    </cacheField>
    <cacheField name="summa" numFmtId="0">
      <sharedItems containsSemiMixedTypes="0" containsString="0" containsNumber="1" containsInteger="1" minValue="37796348" maxValue="9755733079"/>
    </cacheField>
    <cacheField name="uus-vana" numFmtId="0">
      <sharedItems count="2">
        <s v="OLD"/>
        <s v="NEW"/>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ri Raudvere" refreshedDate="44433.690201157406" createdVersion="6" refreshedVersion="6" minRefreshableVersion="3" recordCount="28" xr:uid="{3EA19368-28C2-4909-8CD9-68DAC588227C}">
  <cacheSource type="worksheet">
    <worksheetSource ref="G140:H168" sheet="1.9"/>
  </cacheSource>
  <cacheFields count="2">
    <cacheField name="SKP (2020)" numFmtId="0">
      <sharedItems containsSemiMixedTypes="0" containsString="0" containsNumber="1" minValue="12701.4" maxValue="3367560"/>
    </cacheField>
    <cacheField name="status" numFmtId="0">
      <sharedItems count="2">
        <s v="OLD"/>
        <s v="NE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s v="Austria"/>
    <n v="8932664"/>
    <n v="1840210962"/>
    <x v="0"/>
  </r>
  <r>
    <s v="Belgium"/>
    <n v="11566041"/>
    <n v="3087532927"/>
    <x v="0"/>
  </r>
  <r>
    <s v="Bulgaria"/>
    <n v="6916548"/>
    <n v="153049040"/>
    <x v="1"/>
  </r>
  <r>
    <s v="Cyprus"/>
    <n v="896005"/>
    <n v="283590494"/>
    <x v="1"/>
  </r>
  <r>
    <s v="Czech Republic"/>
    <n v="10701777"/>
    <n v="461258508"/>
    <x v="1"/>
  </r>
  <r>
    <s v="Germany"/>
    <n v="83155031"/>
    <n v="9755733079"/>
    <x v="0"/>
  </r>
  <r>
    <s v="Denmark"/>
    <n v="5840045"/>
    <n v="1673008997"/>
    <x v="0"/>
  </r>
  <r>
    <s v="Estonia"/>
    <n v="1330068"/>
    <n v="253267017"/>
    <x v="1"/>
  </r>
  <r>
    <s v="Greece"/>
    <n v="10682547"/>
    <n v="1574217809"/>
    <x v="0"/>
  </r>
  <r>
    <s v="Spain"/>
    <n v="47394223"/>
    <n v="5909880010"/>
    <x v="0"/>
  </r>
  <r>
    <s v="Finland"/>
    <n v="5533793"/>
    <n v="1454634090"/>
    <x v="0"/>
  </r>
  <r>
    <s v="France"/>
    <n v="67439599"/>
    <n v="6983897235"/>
    <x v="0"/>
  </r>
  <r>
    <s v="Croatia"/>
    <n v="4036355"/>
    <n v="127928389"/>
    <x v="1"/>
  </r>
  <r>
    <s v="Hungary"/>
    <n v="9730772"/>
    <n v="345894309"/>
    <x v="1"/>
  </r>
  <r>
    <s v="Ireland"/>
    <n v="5006907"/>
    <n v="1127268919"/>
    <x v="0"/>
  </r>
  <r>
    <s v="Italy"/>
    <n v="59257566"/>
    <n v="5101301362"/>
    <x v="0"/>
  </r>
  <r>
    <s v="Lithuania"/>
    <n v="2795680"/>
    <n v="93312076"/>
    <x v="1"/>
  </r>
  <r>
    <s v="Luxembourg"/>
    <n v="634730"/>
    <n v="190391163"/>
    <x v="0"/>
  </r>
  <r>
    <s v="Latvia"/>
    <n v="1893223"/>
    <n v="110746792"/>
    <x v="1"/>
  </r>
  <r>
    <s v="Malta"/>
    <n v="516100"/>
    <n v="37796348"/>
    <x v="1"/>
  </r>
  <r>
    <s v="Netherlands"/>
    <n v="17475415"/>
    <n v="5084876631"/>
    <x v="0"/>
  </r>
  <r>
    <s v="Poland"/>
    <n v="37840001"/>
    <n v="698267625"/>
    <x v="1"/>
  </r>
  <r>
    <s v="Portugal"/>
    <n v="10298252"/>
    <n v="1066583174"/>
    <x v="0"/>
  </r>
  <r>
    <s v="Romania"/>
    <n v="19186201"/>
    <n v="263064041"/>
    <x v="1"/>
  </r>
  <r>
    <s v="Sweden"/>
    <n v="10379295"/>
    <n v="2205801373"/>
    <x v="0"/>
  </r>
  <r>
    <s v="Slovenia"/>
    <n v="2108977"/>
    <n v="345764114"/>
    <x v="1"/>
  </r>
  <r>
    <s v="Slovakia"/>
    <n v="5459781"/>
    <n v="130281766"/>
    <x v="1"/>
  </r>
  <r>
    <s v="United Kingdom"/>
    <n v="67025542"/>
    <n v="7467452202"/>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n v="377297.2"/>
    <x v="0"/>
  </r>
  <r>
    <n v="451176.9"/>
    <x v="0"/>
  </r>
  <r>
    <n v="60642.7"/>
    <x v="1"/>
  </r>
  <r>
    <n v="20840.7"/>
    <x v="1"/>
  </r>
  <r>
    <n v="215257"/>
    <x v="1"/>
  </r>
  <r>
    <n v="3367560"/>
    <x v="0"/>
  </r>
  <r>
    <n v="312516.59999999998"/>
    <x v="0"/>
  </r>
  <r>
    <n v="27166.9"/>
    <x v="1"/>
  </r>
  <r>
    <n v="165829.79999999999"/>
    <x v="0"/>
  </r>
  <r>
    <n v="1121698"/>
    <x v="0"/>
  </r>
  <r>
    <n v="236188"/>
    <x v="0"/>
  </r>
  <r>
    <n v="2302860"/>
    <x v="0"/>
  </r>
  <r>
    <n v="49283.3"/>
    <x v="1"/>
  </r>
  <r>
    <n v="135924.5"/>
    <x v="1"/>
  </r>
  <r>
    <n v="372868.5"/>
    <x v="0"/>
  </r>
  <r>
    <n v="1651594.9"/>
    <x v="0"/>
  </r>
  <r>
    <n v="48929.7"/>
    <x v="1"/>
  </r>
  <r>
    <n v="64143.1"/>
    <x v="0"/>
  </r>
  <r>
    <n v="29334"/>
    <x v="1"/>
  </r>
  <r>
    <n v="12701.4"/>
    <x v="1"/>
  </r>
  <r>
    <n v="800095"/>
    <x v="0"/>
  </r>
  <r>
    <n v="523038.3"/>
    <x v="1"/>
  </r>
  <r>
    <n v="202440.5"/>
    <x v="0"/>
  </r>
  <r>
    <n v="218165.2"/>
    <x v="1"/>
  </r>
  <r>
    <n v="474724.4"/>
    <x v="0"/>
  </r>
  <r>
    <n v="46297.2"/>
    <x v="1"/>
  </r>
  <r>
    <n v="91555.3"/>
    <x v="1"/>
  </r>
  <r>
    <n v="2526615.200000000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354A39-0618-4A36-AA78-F41E99162956}" name="PivotTable-liigendtabel1" cacheId="4" applyNumberFormats="0" applyBorderFormats="0" applyFontFormats="0" applyPatternFormats="0" applyAlignmentFormats="0" applyWidthHeightFormats="1" dataCaption="Väärtused" updatedVersion="6" minRefreshableVersion="3" useAutoFormatting="1" itemPrintTitles="1" createdVersion="6" indent="0" outline="1" outlineData="1" multipleFieldFilters="0">
  <location ref="L104:M107" firstHeaderRow="1" firstDataRow="1" firstDataCol="1"/>
  <pivotFields count="4">
    <pivotField showAll="0"/>
    <pivotField dataField="1" showAll="0"/>
    <pivotField showAll="0"/>
    <pivotField axis="axisRow" showAll="0">
      <items count="3">
        <item x="1"/>
        <item x="0"/>
        <item t="default"/>
      </items>
    </pivotField>
  </pivotFields>
  <rowFields count="1">
    <field x="3"/>
  </rowFields>
  <rowItems count="3">
    <i>
      <x/>
    </i>
    <i>
      <x v="1"/>
    </i>
    <i t="grand">
      <x/>
    </i>
  </rowItems>
  <colItems count="1">
    <i/>
  </colItems>
  <dataFields count="1">
    <dataField name="Summa kogusummast Population (1. jaanuar 2021)"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EDA9F4-AC82-476C-8568-43A5F008CBDD}" name="PivotTable-liigendtabel3" cacheId="5" applyNumberFormats="0" applyBorderFormats="0" applyFontFormats="0" applyPatternFormats="0" applyAlignmentFormats="0" applyWidthHeightFormats="1" dataCaption="Väärtused" updatedVersion="6" minRefreshableVersion="3" useAutoFormatting="1" itemPrintTitles="1" createdVersion="6" indent="0" outline="1" outlineData="1" multipleFieldFilters="0">
  <location ref="K140:L143" firstHeaderRow="1" firstDataRow="1" firstDataCol="1"/>
  <pivotFields count="2">
    <pivotField dataField="1" showAll="0"/>
    <pivotField axis="axisRow" showAll="0">
      <items count="3">
        <item x="1"/>
        <item x="0"/>
        <item t="default"/>
      </items>
    </pivotField>
  </pivotFields>
  <rowFields count="1">
    <field x="1"/>
  </rowFields>
  <rowItems count="3">
    <i>
      <x/>
    </i>
    <i>
      <x v="1"/>
    </i>
    <i t="grand">
      <x/>
    </i>
  </rowItems>
  <colItems count="1">
    <i/>
  </colItems>
  <dataFields count="1">
    <dataField name="Summa kogusummast SKP (2020)"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D80C19-8CD1-45EE-A606-7BBBA58E2C69}" name="PivotTable-liigendtabel2" cacheId="4" applyNumberFormats="0" applyBorderFormats="0" applyFontFormats="0" applyPatternFormats="0" applyAlignmentFormats="0" applyWidthHeightFormats="1" dataCaption="Väärtused" updatedVersion="6" minRefreshableVersion="3" useAutoFormatting="1" itemPrintTitles="1" createdVersion="6" indent="0" outline="1" outlineData="1" multipleFieldFilters="0">
  <location ref="L111:M114" firstHeaderRow="1" firstDataRow="1" firstDataCol="1"/>
  <pivotFields count="4">
    <pivotField showAll="0"/>
    <pivotField showAll="0"/>
    <pivotField dataField="1" showAll="0"/>
    <pivotField axis="axisRow" showAll="0">
      <items count="3">
        <item x="1"/>
        <item x="0"/>
        <item t="default"/>
      </items>
    </pivotField>
  </pivotFields>
  <rowFields count="1">
    <field x="3"/>
  </rowFields>
  <rowItems count="3">
    <i>
      <x/>
    </i>
    <i>
      <x v="1"/>
    </i>
    <i t="grand">
      <x/>
    </i>
  </rowItems>
  <colItems count="1">
    <i/>
  </colItems>
  <dataFields count="1">
    <dataField name="Summa kogusummast summa"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7.xml.rels><?xml version="1.0" encoding="UTF-8" standalone="yes"?>
<Relationships xmlns="http://schemas.openxmlformats.org/package/2006/relationships"><Relationship Id="rId3" Type="http://schemas.openxmlformats.org/officeDocument/2006/relationships/hyperlink" Target="https://ec.europa.eu/eurostat/databrowser/product/page/TEC00114" TargetMode="External"/><Relationship Id="rId2" Type="http://schemas.openxmlformats.org/officeDocument/2006/relationships/hyperlink" Target="https://ec.europa.eu/eurostat/databrowser/view/NAMA_10_GDP__custom_1015918/default/table" TargetMode="External"/><Relationship Id="rId1" Type="http://schemas.openxmlformats.org/officeDocument/2006/relationships/hyperlink" Target="https://ec.europa.eu/eurostat/databrowser/product/page/NAMA_10_GDP__custom_1015918" TargetMode="External"/><Relationship Id="rId5" Type="http://schemas.openxmlformats.org/officeDocument/2006/relationships/drawing" Target="../drawings/drawing52.xml"/><Relationship Id="rId4" Type="http://schemas.openxmlformats.org/officeDocument/2006/relationships/hyperlink" Target="https://ec.europa.eu/eurostat/databrowser/view/TEC00114/default/table" TargetMode="Externa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6.xml"/><Relationship Id="rId1" Type="http://schemas.openxmlformats.org/officeDocument/2006/relationships/printerSettings" Target="../printerSettings/printerSettings77.bin"/><Relationship Id="rId4" Type="http://schemas.openxmlformats.org/officeDocument/2006/relationships/comments" Target="../comments12.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8.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4.xml.rels><?xml version="1.0" encoding="UTF-8" standalone="yes"?>
<Relationships xmlns="http://schemas.openxmlformats.org/package/2006/relationships"><Relationship Id="rId3" Type="http://schemas.openxmlformats.org/officeDocument/2006/relationships/hyperlink" Target="https://ec.europa.eu/eurostat/databrowser/product/page/TEC00114" TargetMode="External"/><Relationship Id="rId2" Type="http://schemas.openxmlformats.org/officeDocument/2006/relationships/hyperlink" Target="https://ec.europa.eu/eurostat/databrowser/view/NAMA_10_GDP__custom_1015918/default/table" TargetMode="External"/><Relationship Id="rId1" Type="http://schemas.openxmlformats.org/officeDocument/2006/relationships/hyperlink" Target="https://ec.europa.eu/eurostat/databrowser/product/page/NAMA_10_GDP__custom_1015918" TargetMode="External"/><Relationship Id="rId6" Type="http://schemas.openxmlformats.org/officeDocument/2006/relationships/drawing" Target="../drawings/drawing43.xml"/><Relationship Id="rId5" Type="http://schemas.openxmlformats.org/officeDocument/2006/relationships/printerSettings" Target="../printerSettings/printerSettings45.bin"/><Relationship Id="rId4" Type="http://schemas.openxmlformats.org/officeDocument/2006/relationships/hyperlink" Target="https://ec.europa.eu/eurostat/databrowser/view/TEC00114/default/table"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cern.ch/" TargetMode="External"/><Relationship Id="rId13" Type="http://schemas.openxmlformats.org/officeDocument/2006/relationships/hyperlink" Target="https://www.atm.helsinki.fi/SMEAR/" TargetMode="External"/><Relationship Id="rId18" Type="http://schemas.openxmlformats.org/officeDocument/2006/relationships/hyperlink" Target="https://neic.no/" TargetMode="External"/><Relationship Id="rId26" Type="http://schemas.openxmlformats.org/officeDocument/2006/relationships/hyperlink" Target="http://www.esa.int/ESA" TargetMode="External"/><Relationship Id="rId3" Type="http://schemas.openxmlformats.org/officeDocument/2006/relationships/hyperlink" Target="http://www.bbmri-eric.eu/" TargetMode="External"/><Relationship Id="rId21" Type="http://schemas.openxmlformats.org/officeDocument/2006/relationships/hyperlink" Target="https://www.anaee.com/" TargetMode="External"/><Relationship Id="rId7" Type="http://schemas.openxmlformats.org/officeDocument/2006/relationships/hyperlink" Target="http://www.esa.int/ESA" TargetMode="External"/><Relationship Id="rId12" Type="http://schemas.openxmlformats.org/officeDocument/2006/relationships/hyperlink" Target="https://www.maxiv.lu.se/" TargetMode="External"/><Relationship Id="rId17" Type="http://schemas.openxmlformats.org/officeDocument/2006/relationships/hyperlink" Target="https://www.elixir-europe.org/" TargetMode="External"/><Relationship Id="rId25" Type="http://schemas.openxmlformats.org/officeDocument/2006/relationships/hyperlink" Target="https://europeanspallationsource.se/" TargetMode="External"/><Relationship Id="rId2" Type="http://schemas.openxmlformats.org/officeDocument/2006/relationships/hyperlink" Target="http://www.europeansocialsurvey.org/" TargetMode="External"/><Relationship Id="rId16" Type="http://schemas.openxmlformats.org/officeDocument/2006/relationships/hyperlink" Target="https://www.clarin.eu/" TargetMode="External"/><Relationship Id="rId20" Type="http://schemas.openxmlformats.org/officeDocument/2006/relationships/hyperlink" Target="https://www.icos-ri.eu/" TargetMode="External"/><Relationship Id="rId29" Type="http://schemas.openxmlformats.org/officeDocument/2006/relationships/printerSettings" Target="../printerSettings/printerSettings56.bin"/><Relationship Id="rId1" Type="http://schemas.openxmlformats.org/officeDocument/2006/relationships/hyperlink" Target="http://www.clarin.eu/" TargetMode="External"/><Relationship Id="rId6" Type="http://schemas.openxmlformats.org/officeDocument/2006/relationships/hyperlink" Target="http://www.share-project.org/" TargetMode="External"/><Relationship Id="rId11" Type="http://schemas.openxmlformats.org/officeDocument/2006/relationships/hyperlink" Target="https://www.egi.eu/" TargetMode="External"/><Relationship Id="rId24" Type="http://schemas.openxmlformats.org/officeDocument/2006/relationships/hyperlink" Target="http://www.finestbeams.eu/" TargetMode="External"/><Relationship Id="rId5" Type="http://schemas.openxmlformats.org/officeDocument/2006/relationships/hyperlink" Target="https://europeanspallationsource.se/" TargetMode="External"/><Relationship Id="rId15" Type="http://schemas.openxmlformats.org/officeDocument/2006/relationships/hyperlink" Target="http://www.bbmri-eric.eu/" TargetMode="External"/><Relationship Id="rId23" Type="http://schemas.openxmlformats.org/officeDocument/2006/relationships/hyperlink" Target="https://www.ggp-i.org/about/ggp2020/" TargetMode="External"/><Relationship Id="rId28" Type="http://schemas.openxmlformats.org/officeDocument/2006/relationships/hyperlink" Target="https://www.embl.org/" TargetMode="External"/><Relationship Id="rId10" Type="http://schemas.openxmlformats.org/officeDocument/2006/relationships/hyperlink" Target="http://www.geant.org/" TargetMode="External"/><Relationship Id="rId19" Type="http://schemas.openxmlformats.org/officeDocument/2006/relationships/hyperlink" Target="http://www.europeansocialsurvey.org/" TargetMode="External"/><Relationship Id="rId4" Type="http://schemas.openxmlformats.org/officeDocument/2006/relationships/hyperlink" Target="https://www.elixir-europe.org/" TargetMode="External"/><Relationship Id="rId9" Type="http://schemas.openxmlformats.org/officeDocument/2006/relationships/hyperlink" Target="https://www.embl.org/" TargetMode="External"/><Relationship Id="rId14" Type="http://schemas.openxmlformats.org/officeDocument/2006/relationships/hyperlink" Target="https://neic.no/" TargetMode="External"/><Relationship Id="rId22" Type="http://schemas.openxmlformats.org/officeDocument/2006/relationships/hyperlink" Target="https://dissco.eu/" TargetMode="External"/><Relationship Id="rId27" Type="http://schemas.openxmlformats.org/officeDocument/2006/relationships/hyperlink" Target="http://home.cern/" TargetMode="Externa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805ED-6824-47A4-82EA-514268EE3005}">
  <dimension ref="A1:A2"/>
  <sheetViews>
    <sheetView tabSelected="1" zoomScale="80" zoomScaleNormal="80" workbookViewId="0">
      <selection activeCell="Y11" sqref="Y11"/>
    </sheetView>
  </sheetViews>
  <sheetFormatPr defaultRowHeight="15" x14ac:dyDescent="0.25"/>
  <sheetData>
    <row r="1" spans="1:1" x14ac:dyDescent="0.25">
      <c r="A1" s="387" t="s">
        <v>2473</v>
      </c>
    </row>
    <row r="2" spans="1:1" x14ac:dyDescent="0.25">
      <c r="A2" s="387" t="s">
        <v>1861</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44B3-B867-49B9-A6CF-BF1E7569E442}">
  <dimension ref="A1:H15"/>
  <sheetViews>
    <sheetView zoomScaleNormal="100" workbookViewId="0">
      <selection activeCell="A2" sqref="A2"/>
    </sheetView>
  </sheetViews>
  <sheetFormatPr defaultRowHeight="15" x14ac:dyDescent="0.25"/>
  <cols>
    <col min="1" max="1" width="13.28515625" style="56" customWidth="1"/>
    <col min="2" max="3" width="11.5703125" style="56" customWidth="1"/>
    <col min="4" max="4" width="11.28515625" style="56" customWidth="1"/>
    <col min="5" max="5" width="16.140625" style="56" customWidth="1"/>
    <col min="6" max="6" width="14.140625" style="56" customWidth="1"/>
    <col min="7" max="7" width="12" style="56" customWidth="1"/>
    <col min="8" max="8" width="11.85546875" style="56" customWidth="1"/>
    <col min="9" max="13" width="9.140625" style="56"/>
    <col min="14" max="14" width="10.7109375" style="56" customWidth="1"/>
    <col min="15" max="16" width="9.140625" style="56"/>
    <col min="17" max="17" width="11.7109375" style="56" customWidth="1"/>
    <col min="18" max="18" width="9.140625" style="56"/>
    <col min="19" max="19" width="19.42578125" style="56" customWidth="1"/>
    <col min="20" max="16384" width="9.140625" style="56"/>
  </cols>
  <sheetData>
    <row r="1" spans="1:8" x14ac:dyDescent="0.25">
      <c r="A1" s="236" t="s">
        <v>1850</v>
      </c>
      <c r="B1" s="380"/>
      <c r="C1" s="380"/>
      <c r="D1" s="380"/>
      <c r="E1" s="380"/>
    </row>
    <row r="2" spans="1:8" x14ac:dyDescent="0.25">
      <c r="A2" s="299" t="s">
        <v>1849</v>
      </c>
      <c r="B2" s="978"/>
      <c r="C2" s="978"/>
      <c r="D2" s="978"/>
      <c r="E2" s="978"/>
    </row>
    <row r="4" spans="1:8" ht="60" x14ac:dyDescent="0.25">
      <c r="A4" s="731"/>
      <c r="B4" s="732" t="s">
        <v>1677</v>
      </c>
      <c r="C4" s="732" t="s">
        <v>1678</v>
      </c>
      <c r="D4" s="732" t="s">
        <v>1724</v>
      </c>
      <c r="E4" s="732" t="s">
        <v>1736</v>
      </c>
      <c r="F4" s="733" t="s">
        <v>1737</v>
      </c>
      <c r="G4" s="733" t="s">
        <v>1738</v>
      </c>
      <c r="H4" s="733" t="s">
        <v>1739</v>
      </c>
    </row>
    <row r="5" spans="1:8" x14ac:dyDescent="0.25">
      <c r="A5" s="395" t="s">
        <v>83</v>
      </c>
      <c r="B5" s="396">
        <v>104.11687839999999</v>
      </c>
      <c r="C5" s="396">
        <v>102.01211919999999</v>
      </c>
      <c r="D5" s="396">
        <v>26.630502400000001</v>
      </c>
      <c r="E5" s="396">
        <f>SUM(B5:D5)</f>
        <v>232.7595</v>
      </c>
      <c r="F5" s="681">
        <f>B5/E5</f>
        <v>0.4473152691941682</v>
      </c>
      <c r="G5" s="681">
        <f>C5/E5</f>
        <v>0.43827263419967816</v>
      </c>
      <c r="H5" s="682">
        <f>D5/E5</f>
        <v>0.11441209660615356</v>
      </c>
    </row>
    <row r="6" spans="1:8" x14ac:dyDescent="0.25">
      <c r="A6" s="395" t="s">
        <v>10</v>
      </c>
      <c r="B6" s="396">
        <v>127.00943959999998</v>
      </c>
      <c r="C6" s="396">
        <v>211.92732910000001</v>
      </c>
      <c r="D6" s="396">
        <v>45.509831299999995</v>
      </c>
      <c r="E6" s="396">
        <f t="shared" ref="E6:E15" si="0">SUM(B6:D6)</f>
        <v>384.44659999999999</v>
      </c>
      <c r="F6" s="681">
        <f t="shared" ref="F6:F15" si="1">B6/E6</f>
        <v>0.33036952232117539</v>
      </c>
      <c r="G6" s="681">
        <f t="shared" ref="G6:G15" si="2">C6/E6</f>
        <v>0.55125296751226316</v>
      </c>
      <c r="H6" s="682">
        <f t="shared" ref="H6:H15" si="3">D6/E6</f>
        <v>0.11837751016656148</v>
      </c>
    </row>
    <row r="7" spans="1:8" x14ac:dyDescent="0.25">
      <c r="A7" s="395" t="s">
        <v>12</v>
      </c>
      <c r="B7" s="396">
        <v>146.99763320000002</v>
      </c>
      <c r="C7" s="396">
        <v>195.67927700000001</v>
      </c>
      <c r="D7" s="396">
        <v>38.017689799999999</v>
      </c>
      <c r="E7" s="396">
        <f t="shared" si="0"/>
        <v>380.69460000000004</v>
      </c>
      <c r="F7" s="681">
        <f t="shared" si="1"/>
        <v>0.38613007171627861</v>
      </c>
      <c r="G7" s="681">
        <f t="shared" si="2"/>
        <v>0.51400591707893939</v>
      </c>
      <c r="H7" s="682">
        <f t="shared" si="3"/>
        <v>9.9864011204781986E-2</v>
      </c>
    </row>
    <row r="8" spans="1:8" x14ac:dyDescent="0.25">
      <c r="A8" s="395" t="s">
        <v>13</v>
      </c>
      <c r="B8" s="396">
        <v>154.9412298</v>
      </c>
      <c r="C8" s="396">
        <v>137.433044</v>
      </c>
      <c r="D8" s="396">
        <v>33.670426200000001</v>
      </c>
      <c r="E8" s="396">
        <f t="shared" si="0"/>
        <v>326.04469999999998</v>
      </c>
      <c r="F8" s="681">
        <f t="shared" si="1"/>
        <v>0.47521468620713669</v>
      </c>
      <c r="G8" s="681">
        <f t="shared" si="2"/>
        <v>0.42151595778124901</v>
      </c>
      <c r="H8" s="682">
        <f t="shared" si="3"/>
        <v>0.10326935601161437</v>
      </c>
    </row>
    <row r="9" spans="1:8" x14ac:dyDescent="0.25">
      <c r="A9" s="395" t="s">
        <v>14</v>
      </c>
      <c r="B9" s="396">
        <v>144.31536639999999</v>
      </c>
      <c r="C9" s="396">
        <v>106.63779760000001</v>
      </c>
      <c r="D9" s="396">
        <v>35.782835999999996</v>
      </c>
      <c r="E9" s="396">
        <f t="shared" si="0"/>
        <v>286.73599999999999</v>
      </c>
      <c r="F9" s="681">
        <f t="shared" si="1"/>
        <v>0.5033039674125328</v>
      </c>
      <c r="G9" s="681">
        <f t="shared" si="2"/>
        <v>0.37190236872942362</v>
      </c>
      <c r="H9" s="682">
        <f t="shared" si="3"/>
        <v>0.12479366385804362</v>
      </c>
    </row>
    <row r="10" spans="1:8" x14ac:dyDescent="0.25">
      <c r="A10" s="395" t="s">
        <v>15</v>
      </c>
      <c r="B10" s="396">
        <v>141.06062519999998</v>
      </c>
      <c r="C10" s="396">
        <v>124.86600049999998</v>
      </c>
      <c r="D10" s="396">
        <v>36.8895743</v>
      </c>
      <c r="E10" s="396">
        <f t="shared" si="0"/>
        <v>302.81619999999992</v>
      </c>
      <c r="F10" s="681">
        <f t="shared" si="1"/>
        <v>0.46582919011598456</v>
      </c>
      <c r="G10" s="681">
        <f t="shared" si="2"/>
        <v>0.41234914281336338</v>
      </c>
      <c r="H10" s="682">
        <f t="shared" si="3"/>
        <v>0.12182166707065213</v>
      </c>
    </row>
    <row r="11" spans="1:8" x14ac:dyDescent="0.25">
      <c r="A11" s="395" t="s">
        <v>16</v>
      </c>
      <c r="B11" s="396">
        <v>102.5421472</v>
      </c>
      <c r="C11" s="396">
        <v>131.18799779999998</v>
      </c>
      <c r="D11" s="396">
        <v>36.606255000000004</v>
      </c>
      <c r="E11" s="396">
        <f t="shared" si="0"/>
        <v>270.33640000000003</v>
      </c>
      <c r="F11" s="681">
        <f t="shared" si="1"/>
        <v>0.3793131343022989</v>
      </c>
      <c r="G11" s="681">
        <f t="shared" si="2"/>
        <v>0.48527685431928502</v>
      </c>
      <c r="H11" s="682">
        <f t="shared" si="3"/>
        <v>0.13541001137841593</v>
      </c>
    </row>
    <row r="12" spans="1:8" x14ac:dyDescent="0.25">
      <c r="A12" s="395" t="s">
        <v>17</v>
      </c>
      <c r="B12" s="396">
        <v>125.27722719999998</v>
      </c>
      <c r="C12" s="396">
        <v>133.5100372</v>
      </c>
      <c r="D12" s="396">
        <v>45.531535600000005</v>
      </c>
      <c r="E12" s="396">
        <f t="shared" si="0"/>
        <v>304.31879999999995</v>
      </c>
      <c r="F12" s="681">
        <f t="shared" si="1"/>
        <v>0.41166443611107828</v>
      </c>
      <c r="G12" s="681">
        <f t="shared" si="2"/>
        <v>0.43871767764594244</v>
      </c>
      <c r="H12" s="682">
        <f t="shared" si="3"/>
        <v>0.14961788624297945</v>
      </c>
    </row>
    <row r="13" spans="1:8" x14ac:dyDescent="0.25">
      <c r="A13" s="395" t="s">
        <v>18</v>
      </c>
      <c r="B13" s="396">
        <v>161.50465149999997</v>
      </c>
      <c r="C13" s="396">
        <v>150.57771800000003</v>
      </c>
      <c r="D13" s="396">
        <v>53.560730500000005</v>
      </c>
      <c r="E13" s="396">
        <f t="shared" si="0"/>
        <v>365.6431</v>
      </c>
      <c r="F13" s="681">
        <f t="shared" si="1"/>
        <v>0.44170025771031907</v>
      </c>
      <c r="G13" s="681">
        <f t="shared" si="2"/>
        <v>0.41181610701801846</v>
      </c>
      <c r="H13" s="682">
        <f t="shared" si="3"/>
        <v>0.14648363527166247</v>
      </c>
    </row>
    <row r="14" spans="1:8" x14ac:dyDescent="0.25">
      <c r="A14" s="395" t="s">
        <v>19</v>
      </c>
      <c r="B14" s="396">
        <v>169.40009420000001</v>
      </c>
      <c r="C14" s="396">
        <v>223.24369989999997</v>
      </c>
      <c r="D14" s="396">
        <v>60.328605899999992</v>
      </c>
      <c r="E14" s="396">
        <f t="shared" si="0"/>
        <v>452.97239999999999</v>
      </c>
      <c r="F14" s="681">
        <f t="shared" si="1"/>
        <v>0.37397442802254621</v>
      </c>
      <c r="G14" s="681">
        <f t="shared" si="2"/>
        <v>0.49284172700146844</v>
      </c>
      <c r="H14" s="682">
        <f t="shared" si="3"/>
        <v>0.13318384497598529</v>
      </c>
    </row>
    <row r="15" spans="1:8" x14ac:dyDescent="0.25">
      <c r="A15" s="395" t="s">
        <v>20</v>
      </c>
      <c r="B15" s="396">
        <v>178.85013800200002</v>
      </c>
      <c r="C15" s="396">
        <v>242.48072357400002</v>
      </c>
      <c r="D15" s="396">
        <v>59.561024424000003</v>
      </c>
      <c r="E15" s="396">
        <f t="shared" si="0"/>
        <v>480.89188600000006</v>
      </c>
      <c r="F15" s="681">
        <f t="shared" si="1"/>
        <v>0.37191340342556745</v>
      </c>
      <c r="G15" s="681">
        <f t="shared" si="2"/>
        <v>0.50423126410163632</v>
      </c>
      <c r="H15" s="682">
        <f t="shared" si="3"/>
        <v>0.12385533247279618</v>
      </c>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1A7D6-FA65-4393-8F85-0581E10AF978}">
  <dimension ref="A1:T44"/>
  <sheetViews>
    <sheetView zoomScaleNormal="100" workbookViewId="0">
      <selection activeCell="S10" sqref="S10:T10"/>
    </sheetView>
  </sheetViews>
  <sheetFormatPr defaultRowHeight="15" x14ac:dyDescent="0.25"/>
  <cols>
    <col min="1" max="1" width="19.7109375" customWidth="1"/>
    <col min="19" max="19" width="11.28515625" customWidth="1"/>
    <col min="20" max="20" width="9.5703125" bestFit="1" customWidth="1"/>
    <col min="22" max="22" width="11.140625" customWidth="1"/>
  </cols>
  <sheetData>
    <row r="1" spans="1:20" s="380" customFormat="1" x14ac:dyDescent="0.25">
      <c r="A1" s="236" t="s">
        <v>2100</v>
      </c>
    </row>
    <row r="2" spans="1:20" s="437" customFormat="1" x14ac:dyDescent="0.25">
      <c r="A2" s="387" t="s">
        <v>2101</v>
      </c>
    </row>
    <row r="3" spans="1:20" x14ac:dyDescent="0.25">
      <c r="A3" s="387" t="s">
        <v>2113</v>
      </c>
    </row>
    <row r="4" spans="1:20" s="437" customFormat="1" x14ac:dyDescent="0.25"/>
    <row r="5" spans="1:20" ht="49.5" customHeight="1" x14ac:dyDescent="0.25">
      <c r="A5" s="363" t="s">
        <v>633</v>
      </c>
      <c r="B5" s="906">
        <v>2003</v>
      </c>
      <c r="C5" s="906">
        <v>2004</v>
      </c>
      <c r="D5" s="906">
        <v>2005</v>
      </c>
      <c r="E5" s="906">
        <v>2006</v>
      </c>
      <c r="F5" s="906">
        <v>2007</v>
      </c>
      <c r="G5" s="906">
        <v>2008</v>
      </c>
      <c r="H5" s="907">
        <v>2009</v>
      </c>
      <c r="I5" s="906">
        <v>2010</v>
      </c>
      <c r="J5" s="906">
        <v>2011</v>
      </c>
      <c r="K5" s="906">
        <v>2012</v>
      </c>
      <c r="L5" s="906">
        <v>2013</v>
      </c>
      <c r="M5" s="906">
        <v>2014</v>
      </c>
      <c r="N5" s="906">
        <v>2015</v>
      </c>
      <c r="O5" s="906">
        <v>2016</v>
      </c>
      <c r="P5" s="906">
        <v>2017</v>
      </c>
      <c r="Q5" s="906">
        <v>2018</v>
      </c>
      <c r="R5" s="906">
        <v>2019</v>
      </c>
      <c r="S5" s="828" t="s">
        <v>2373</v>
      </c>
      <c r="T5" s="827">
        <v>2010</v>
      </c>
    </row>
    <row r="6" spans="1:20" x14ac:dyDescent="0.25">
      <c r="A6" s="363" t="s">
        <v>60</v>
      </c>
      <c r="B6" s="370">
        <v>5.17</v>
      </c>
      <c r="C6" s="370">
        <v>4.8600000000000003</v>
      </c>
      <c r="D6" s="370">
        <v>4.59</v>
      </c>
      <c r="E6" s="370">
        <v>4.78</v>
      </c>
      <c r="F6" s="370">
        <v>4.54</v>
      </c>
      <c r="G6" s="370">
        <v>4.5999999999999996</v>
      </c>
      <c r="H6" s="370">
        <v>3.86</v>
      </c>
      <c r="I6" s="370">
        <v>4.1100000000000003</v>
      </c>
      <c r="J6" s="370">
        <v>3.99</v>
      </c>
      <c r="K6" s="370">
        <v>4.05</v>
      </c>
      <c r="L6" s="370">
        <v>4.0999999999999996</v>
      </c>
      <c r="M6" s="370">
        <v>4.26</v>
      </c>
      <c r="N6" s="370">
        <v>4.3499999999999996</v>
      </c>
      <c r="O6" s="370">
        <v>4.3600000000000003</v>
      </c>
      <c r="P6" s="370">
        <v>4.38</v>
      </c>
      <c r="Q6" s="370">
        <v>4.45</v>
      </c>
      <c r="R6" s="370" t="s">
        <v>202</v>
      </c>
      <c r="S6" s="370" t="s">
        <v>202</v>
      </c>
      <c r="T6" s="370">
        <v>4.1100000000000003</v>
      </c>
    </row>
    <row r="7" spans="1:20" x14ac:dyDescent="0.25">
      <c r="A7" s="363" t="s">
        <v>449</v>
      </c>
      <c r="B7" s="370">
        <v>3.99</v>
      </c>
      <c r="C7" s="370">
        <v>2.65</v>
      </c>
      <c r="D7" s="370">
        <v>1.71</v>
      </c>
      <c r="E7" s="370">
        <v>1.91</v>
      </c>
      <c r="F7" s="370">
        <v>1.91</v>
      </c>
      <c r="G7" s="370">
        <v>1.29</v>
      </c>
      <c r="H7" s="370">
        <v>3.09</v>
      </c>
      <c r="I7" s="370">
        <v>2.5</v>
      </c>
      <c r="J7" s="370">
        <v>3.74</v>
      </c>
      <c r="K7" s="370">
        <v>4.3</v>
      </c>
      <c r="L7" s="370">
        <v>6.07</v>
      </c>
      <c r="M7" s="370">
        <v>7.35</v>
      </c>
      <c r="N7" s="370">
        <v>5.54</v>
      </c>
      <c r="O7" s="370">
        <v>5.92</v>
      </c>
      <c r="P7" s="370">
        <v>6.11</v>
      </c>
      <c r="Q7" s="370">
        <v>4.25</v>
      </c>
      <c r="R7" s="370" t="s">
        <v>202</v>
      </c>
      <c r="S7" s="370" t="s">
        <v>202</v>
      </c>
      <c r="T7" s="370">
        <v>2.5</v>
      </c>
    </row>
    <row r="8" spans="1:20" x14ac:dyDescent="0.25">
      <c r="A8" s="363" t="s">
        <v>49</v>
      </c>
      <c r="B8" s="370">
        <v>5.98</v>
      </c>
      <c r="C8" s="370">
        <v>5.56</v>
      </c>
      <c r="D8" s="370">
        <v>5.4</v>
      </c>
      <c r="E8" s="370">
        <v>5.4</v>
      </c>
      <c r="F8" s="370">
        <v>11.34</v>
      </c>
      <c r="G8" s="370">
        <v>3.85</v>
      </c>
      <c r="H8" s="370">
        <v>3.32</v>
      </c>
      <c r="I8" s="370">
        <v>2.92</v>
      </c>
      <c r="J8" s="370">
        <v>2.57</v>
      </c>
      <c r="K8" s="370">
        <v>2.14</v>
      </c>
      <c r="L8" s="370">
        <v>3.16</v>
      </c>
      <c r="M8" s="370">
        <v>2.82</v>
      </c>
      <c r="N8" s="370">
        <v>2.6</v>
      </c>
      <c r="O8" s="370">
        <v>3.04</v>
      </c>
      <c r="P8" s="370">
        <v>3.51</v>
      </c>
      <c r="Q8" s="370">
        <v>3.88</v>
      </c>
      <c r="R8" s="370" t="s">
        <v>202</v>
      </c>
      <c r="S8" s="370" t="s">
        <v>202</v>
      </c>
      <c r="T8" s="370">
        <v>2.92</v>
      </c>
    </row>
    <row r="9" spans="1:20" x14ac:dyDescent="0.25">
      <c r="A9" s="363" t="s">
        <v>55</v>
      </c>
      <c r="B9" s="370">
        <v>5.28</v>
      </c>
      <c r="C9" s="370" t="s">
        <v>202</v>
      </c>
      <c r="D9" s="370">
        <v>5.08</v>
      </c>
      <c r="E9" s="370">
        <v>5.05</v>
      </c>
      <c r="F9" s="370">
        <v>4.92</v>
      </c>
      <c r="G9" s="370" t="s">
        <v>202</v>
      </c>
      <c r="H9" s="370">
        <v>4.51</v>
      </c>
      <c r="I9" s="370" t="s">
        <v>202</v>
      </c>
      <c r="J9" s="370">
        <v>4.0199999999999996</v>
      </c>
      <c r="K9" s="370" t="s">
        <v>202</v>
      </c>
      <c r="L9" s="370">
        <v>3.75</v>
      </c>
      <c r="M9" s="370" t="s">
        <v>202</v>
      </c>
      <c r="N9" s="370">
        <v>4.0199999999999996</v>
      </c>
      <c r="O9" s="370" t="s">
        <v>202</v>
      </c>
      <c r="P9" s="370">
        <v>3.62</v>
      </c>
      <c r="Q9" s="370" t="s">
        <v>202</v>
      </c>
      <c r="R9" s="370" t="s">
        <v>202</v>
      </c>
      <c r="S9" s="370" t="s">
        <v>202</v>
      </c>
      <c r="T9" s="370" t="s">
        <v>202</v>
      </c>
    </row>
    <row r="10" spans="1:20" x14ac:dyDescent="0.25">
      <c r="A10" s="363" t="s">
        <v>89</v>
      </c>
      <c r="B10" s="370">
        <v>27.87</v>
      </c>
      <c r="C10" s="370">
        <v>32.61</v>
      </c>
      <c r="D10" s="370">
        <v>29.32</v>
      </c>
      <c r="E10" s="370">
        <v>29.31</v>
      </c>
      <c r="F10" s="370">
        <v>30.96</v>
      </c>
      <c r="G10" s="370">
        <v>28.56</v>
      </c>
      <c r="H10" s="370">
        <v>22.43</v>
      </c>
      <c r="I10" s="370">
        <v>24.53</v>
      </c>
      <c r="J10" s="370">
        <v>23.99</v>
      </c>
      <c r="K10" s="370">
        <v>27.22</v>
      </c>
      <c r="L10" s="370">
        <v>27.63</v>
      </c>
      <c r="M10" s="370">
        <v>27.26</v>
      </c>
      <c r="N10" s="370">
        <v>27.39</v>
      </c>
      <c r="O10" s="370">
        <v>27.73</v>
      </c>
      <c r="P10" s="370">
        <v>28.17</v>
      </c>
      <c r="Q10" s="370">
        <v>29.06</v>
      </c>
      <c r="R10" s="370">
        <v>32.19</v>
      </c>
      <c r="S10" s="370">
        <v>32.19</v>
      </c>
      <c r="T10" s="370">
        <v>24.53</v>
      </c>
    </row>
    <row r="11" spans="1:20" x14ac:dyDescent="0.25">
      <c r="A11" s="363" t="s">
        <v>138</v>
      </c>
      <c r="B11" s="370">
        <v>13.57</v>
      </c>
      <c r="C11" s="370">
        <v>16.13</v>
      </c>
      <c r="D11" s="370">
        <v>15.19</v>
      </c>
      <c r="E11" s="370">
        <v>13.72</v>
      </c>
      <c r="F11" s="370">
        <v>14.15</v>
      </c>
      <c r="G11" s="370">
        <v>12.02</v>
      </c>
      <c r="H11" s="370">
        <v>11.28</v>
      </c>
      <c r="I11" s="370">
        <v>11.28</v>
      </c>
      <c r="J11" s="370">
        <v>11</v>
      </c>
      <c r="K11" s="370">
        <v>10.96</v>
      </c>
      <c r="L11" s="370">
        <v>12.31</v>
      </c>
      <c r="M11" s="370">
        <v>11.22</v>
      </c>
      <c r="N11" s="370">
        <v>12.35</v>
      </c>
      <c r="O11" s="370">
        <v>12.59</v>
      </c>
      <c r="P11" s="370">
        <v>13.71</v>
      </c>
      <c r="Q11" s="370">
        <v>14.25</v>
      </c>
      <c r="R11" s="370">
        <v>14.33</v>
      </c>
      <c r="S11" s="370">
        <v>14.33</v>
      </c>
      <c r="T11" s="370">
        <v>11.28</v>
      </c>
    </row>
    <row r="12" spans="1:20" x14ac:dyDescent="0.25">
      <c r="A12" s="363" t="s">
        <v>167</v>
      </c>
      <c r="B12" s="370">
        <v>13.07</v>
      </c>
      <c r="C12" s="370">
        <v>13.81</v>
      </c>
      <c r="D12" s="370">
        <v>14.56</v>
      </c>
      <c r="E12" s="370">
        <v>14.73</v>
      </c>
      <c r="F12" s="370">
        <v>15.03</v>
      </c>
      <c r="G12" s="370">
        <v>14.98</v>
      </c>
      <c r="H12" s="370">
        <v>14.23</v>
      </c>
      <c r="I12" s="370">
        <v>13.85</v>
      </c>
      <c r="J12" s="370">
        <v>13.94</v>
      </c>
      <c r="K12" s="370">
        <v>14.03</v>
      </c>
      <c r="L12" s="370">
        <v>13.96</v>
      </c>
      <c r="M12" s="370">
        <v>14.14</v>
      </c>
      <c r="N12" s="370">
        <v>13.87</v>
      </c>
      <c r="O12" s="370">
        <v>13.83</v>
      </c>
      <c r="P12" s="370">
        <v>13.35</v>
      </c>
      <c r="Q12" s="370">
        <v>13.5</v>
      </c>
      <c r="R12" s="370">
        <v>13.56</v>
      </c>
      <c r="S12" s="370">
        <v>13.5</v>
      </c>
      <c r="T12" s="370">
        <v>13.85</v>
      </c>
    </row>
    <row r="13" spans="1:20" x14ac:dyDescent="0.25">
      <c r="A13" s="363" t="s">
        <v>29</v>
      </c>
      <c r="B13" s="370">
        <v>11.56</v>
      </c>
      <c r="C13" s="370">
        <v>9.99</v>
      </c>
      <c r="D13" s="370">
        <v>10.86</v>
      </c>
      <c r="E13" s="370">
        <v>11.3</v>
      </c>
      <c r="F13" s="370">
        <v>11.14</v>
      </c>
      <c r="G13" s="370">
        <v>10.6</v>
      </c>
      <c r="H13" s="370">
        <v>10.99</v>
      </c>
      <c r="I13" s="370">
        <v>10.14</v>
      </c>
      <c r="J13" s="370">
        <v>10.71</v>
      </c>
      <c r="K13" s="370">
        <v>11.33</v>
      </c>
      <c r="L13" s="370">
        <v>12.14</v>
      </c>
      <c r="M13" s="370">
        <v>11.67</v>
      </c>
      <c r="N13" s="370">
        <v>12.89</v>
      </c>
      <c r="O13" s="370">
        <v>12.11</v>
      </c>
      <c r="P13" s="370">
        <v>11.71</v>
      </c>
      <c r="Q13" s="370" t="s">
        <v>202</v>
      </c>
      <c r="R13" s="370">
        <v>11.65</v>
      </c>
      <c r="S13" s="370">
        <f>R13</f>
        <v>11.65</v>
      </c>
      <c r="T13" s="370">
        <v>10.14</v>
      </c>
    </row>
    <row r="14" spans="1:20" x14ac:dyDescent="0.25">
      <c r="A14" s="363" t="s">
        <v>52</v>
      </c>
      <c r="B14" s="370">
        <v>10.09</v>
      </c>
      <c r="C14" s="370">
        <v>9.58</v>
      </c>
      <c r="D14" s="370">
        <v>9.02</v>
      </c>
      <c r="E14" s="370">
        <v>9.4700000000000006</v>
      </c>
      <c r="F14" s="370">
        <v>10.56</v>
      </c>
      <c r="G14" s="370">
        <v>10.08</v>
      </c>
      <c r="H14" s="370">
        <v>9.18</v>
      </c>
      <c r="I14" s="370">
        <v>12.03</v>
      </c>
      <c r="J14" s="370">
        <v>12.53</v>
      </c>
      <c r="K14" s="370">
        <v>11.19</v>
      </c>
      <c r="L14" s="370">
        <v>11.36</v>
      </c>
      <c r="M14" s="370">
        <v>12.64</v>
      </c>
      <c r="N14" s="370">
        <v>11.38</v>
      </c>
      <c r="O14" s="370">
        <v>10.55</v>
      </c>
      <c r="P14" s="370">
        <v>8.6999999999999993</v>
      </c>
      <c r="Q14" s="370">
        <v>8.49</v>
      </c>
      <c r="R14" s="370">
        <v>8.57</v>
      </c>
      <c r="S14" s="370">
        <f t="shared" ref="S14:S44" si="0">R14</f>
        <v>8.57</v>
      </c>
      <c r="T14" s="370">
        <v>12.03</v>
      </c>
    </row>
    <row r="15" spans="1:20" x14ac:dyDescent="0.25">
      <c r="A15" s="363" t="s">
        <v>185</v>
      </c>
      <c r="B15" s="370">
        <v>7.49</v>
      </c>
      <c r="C15" s="370">
        <v>7.43</v>
      </c>
      <c r="D15" s="370">
        <v>7.65</v>
      </c>
      <c r="E15" s="370">
        <v>7.95</v>
      </c>
      <c r="F15" s="370">
        <v>7.68</v>
      </c>
      <c r="G15" s="370">
        <v>7.92</v>
      </c>
      <c r="H15" s="370">
        <v>6.85</v>
      </c>
      <c r="I15" s="370">
        <v>6.43</v>
      </c>
      <c r="J15" s="370">
        <v>8.7899999999999991</v>
      </c>
      <c r="K15" s="370">
        <v>6.02</v>
      </c>
      <c r="L15" s="370">
        <v>5.59</v>
      </c>
      <c r="M15" s="370">
        <v>6.85</v>
      </c>
      <c r="N15" s="370">
        <v>5.18</v>
      </c>
      <c r="O15" s="370">
        <v>4.76</v>
      </c>
      <c r="P15" s="370">
        <v>10.98</v>
      </c>
      <c r="Q15" s="370">
        <v>11.39</v>
      </c>
      <c r="R15" s="370">
        <v>8.51</v>
      </c>
      <c r="S15" s="370">
        <f t="shared" si="0"/>
        <v>8.51</v>
      </c>
      <c r="T15" s="370">
        <v>6.43</v>
      </c>
    </row>
    <row r="16" spans="1:20" x14ac:dyDescent="0.25">
      <c r="A16" s="363" t="s">
        <v>47</v>
      </c>
      <c r="B16" s="370">
        <v>5.73</v>
      </c>
      <c r="C16" s="370" t="s">
        <v>202</v>
      </c>
      <c r="D16" s="370">
        <v>7.76</v>
      </c>
      <c r="E16" s="370" t="s">
        <v>202</v>
      </c>
      <c r="F16" s="370">
        <v>7.47</v>
      </c>
      <c r="G16" s="370" t="s">
        <v>202</v>
      </c>
      <c r="H16" s="370">
        <v>8.23</v>
      </c>
      <c r="I16" s="370" t="s">
        <v>202</v>
      </c>
      <c r="J16" s="370">
        <v>8.17</v>
      </c>
      <c r="K16" s="370">
        <v>8.33</v>
      </c>
      <c r="L16" s="370">
        <v>7.6</v>
      </c>
      <c r="M16" s="370">
        <v>7.72</v>
      </c>
      <c r="N16" s="370">
        <v>7.85</v>
      </c>
      <c r="O16" s="370">
        <v>7.81</v>
      </c>
      <c r="P16" s="370">
        <v>8.34</v>
      </c>
      <c r="Q16" s="370">
        <v>8.6999999999999993</v>
      </c>
      <c r="R16" s="370">
        <v>8.33</v>
      </c>
      <c r="S16" s="370">
        <f t="shared" si="0"/>
        <v>8.33</v>
      </c>
      <c r="T16" s="370" t="s">
        <v>202</v>
      </c>
    </row>
    <row r="17" spans="1:20" x14ac:dyDescent="0.25">
      <c r="A17" s="363" t="s">
        <v>143</v>
      </c>
      <c r="B17" s="370">
        <v>8.34</v>
      </c>
      <c r="C17" s="370">
        <v>8.33</v>
      </c>
      <c r="D17" s="370">
        <v>8.44</v>
      </c>
      <c r="E17" s="370">
        <v>8.39</v>
      </c>
      <c r="F17" s="370">
        <v>8.5399999999999991</v>
      </c>
      <c r="G17" s="370">
        <v>8.16</v>
      </c>
      <c r="H17" s="370">
        <v>8.2799999999999994</v>
      </c>
      <c r="I17" s="370">
        <v>7.49</v>
      </c>
      <c r="J17" s="370">
        <v>8.16</v>
      </c>
      <c r="K17" s="370">
        <v>7.46</v>
      </c>
      <c r="L17" s="370">
        <v>7.14</v>
      </c>
      <c r="M17" s="370">
        <v>7.74</v>
      </c>
      <c r="N17" s="370">
        <v>7.86</v>
      </c>
      <c r="O17" s="370">
        <v>7.92</v>
      </c>
      <c r="P17" s="370">
        <v>7.85</v>
      </c>
      <c r="Q17" s="370">
        <v>7.85</v>
      </c>
      <c r="R17" s="370">
        <v>7.99</v>
      </c>
      <c r="S17" s="370">
        <f t="shared" si="0"/>
        <v>7.99</v>
      </c>
      <c r="T17" s="370">
        <v>7.49</v>
      </c>
    </row>
    <row r="18" spans="1:20" x14ac:dyDescent="0.25">
      <c r="A18" s="267" t="s">
        <v>34</v>
      </c>
      <c r="B18" s="361">
        <v>6.27</v>
      </c>
      <c r="C18" s="361">
        <v>6.47</v>
      </c>
      <c r="D18" s="361">
        <v>5.22</v>
      </c>
      <c r="E18" s="361">
        <v>4.9800000000000004</v>
      </c>
      <c r="F18" s="361">
        <v>5.58</v>
      </c>
      <c r="G18" s="361">
        <v>4.43</v>
      </c>
      <c r="H18" s="361">
        <v>4.26</v>
      </c>
      <c r="I18" s="361">
        <v>4.16</v>
      </c>
      <c r="J18" s="361">
        <v>3.48</v>
      </c>
      <c r="K18" s="361">
        <v>3.48</v>
      </c>
      <c r="L18" s="361">
        <v>4.3600000000000003</v>
      </c>
      <c r="M18" s="361">
        <v>4.38</v>
      </c>
      <c r="N18" s="361">
        <v>5.4</v>
      </c>
      <c r="O18" s="361">
        <v>7.41</v>
      </c>
      <c r="P18" s="361">
        <v>5.84</v>
      </c>
      <c r="Q18" s="361">
        <v>6.88</v>
      </c>
      <c r="R18" s="361">
        <v>7.89</v>
      </c>
      <c r="S18" s="361">
        <f t="shared" si="0"/>
        <v>7.89</v>
      </c>
      <c r="T18" s="361">
        <v>4.16</v>
      </c>
    </row>
    <row r="19" spans="1:20" x14ac:dyDescent="0.25">
      <c r="A19" s="363" t="s">
        <v>36</v>
      </c>
      <c r="B19" s="370">
        <v>7.52</v>
      </c>
      <c r="C19" s="370" t="s">
        <v>202</v>
      </c>
      <c r="D19" s="370">
        <v>8.91</v>
      </c>
      <c r="E19" s="370" t="s">
        <v>202</v>
      </c>
      <c r="F19" s="370" t="s">
        <v>202</v>
      </c>
      <c r="G19" s="370" t="s">
        <v>202</v>
      </c>
      <c r="H19" s="370" t="s">
        <v>202</v>
      </c>
      <c r="I19" s="370" t="s">
        <v>202</v>
      </c>
      <c r="J19" s="370">
        <v>8.9600000000000009</v>
      </c>
      <c r="K19" s="370">
        <v>7.88</v>
      </c>
      <c r="L19" s="370">
        <v>5.47</v>
      </c>
      <c r="M19" s="370">
        <v>5.97</v>
      </c>
      <c r="N19" s="370">
        <v>7.58</v>
      </c>
      <c r="O19" s="370">
        <v>7.29</v>
      </c>
      <c r="P19" s="370">
        <v>8.35</v>
      </c>
      <c r="Q19" s="370">
        <v>8.4600000000000009</v>
      </c>
      <c r="R19" s="370">
        <v>7.87</v>
      </c>
      <c r="S19" s="370">
        <f>R19</f>
        <v>7.87</v>
      </c>
      <c r="T19" s="370" t="s">
        <v>202</v>
      </c>
    </row>
    <row r="20" spans="1:20" x14ac:dyDescent="0.25">
      <c r="A20" s="363" t="s">
        <v>2372</v>
      </c>
      <c r="B20" s="370">
        <v>6.58</v>
      </c>
      <c r="C20" s="370">
        <v>6.71</v>
      </c>
      <c r="D20" s="370">
        <v>6.92</v>
      </c>
      <c r="E20" s="370">
        <v>6.97</v>
      </c>
      <c r="F20" s="370">
        <v>7.28</v>
      </c>
      <c r="G20" s="370">
        <v>7.15</v>
      </c>
      <c r="H20" s="370">
        <v>6.84</v>
      </c>
      <c r="I20" s="370">
        <v>6.71</v>
      </c>
      <c r="J20" s="370">
        <v>6.93</v>
      </c>
      <c r="K20" s="370">
        <v>6.79</v>
      </c>
      <c r="L20" s="370">
        <v>6.73</v>
      </c>
      <c r="M20" s="370">
        <v>6.66</v>
      </c>
      <c r="N20" s="370">
        <v>6.73</v>
      </c>
      <c r="O20" s="370">
        <v>6.85</v>
      </c>
      <c r="P20" s="370">
        <v>7.21</v>
      </c>
      <c r="Q20" s="370">
        <v>7.32</v>
      </c>
      <c r="R20" s="370">
        <v>7.21</v>
      </c>
      <c r="S20" s="370">
        <f t="shared" si="0"/>
        <v>7.21</v>
      </c>
      <c r="T20" s="370">
        <v>6.71</v>
      </c>
    </row>
    <row r="21" spans="1:20" x14ac:dyDescent="0.25">
      <c r="A21" s="363" t="s">
        <v>204</v>
      </c>
      <c r="B21" s="370">
        <v>5.94</v>
      </c>
      <c r="C21" s="370">
        <v>6.06</v>
      </c>
      <c r="D21" s="370">
        <v>6.13</v>
      </c>
      <c r="E21" s="370">
        <v>6.28</v>
      </c>
      <c r="F21" s="370">
        <v>6.53</v>
      </c>
      <c r="G21" s="370">
        <v>6.19</v>
      </c>
      <c r="H21" s="370">
        <v>5.94</v>
      </c>
      <c r="I21" s="370">
        <v>5.43</v>
      </c>
      <c r="J21" s="370">
        <v>5.47</v>
      </c>
      <c r="K21" s="370">
        <v>5.41</v>
      </c>
      <c r="L21" s="370">
        <v>5.51</v>
      </c>
      <c r="M21" s="370">
        <v>5.55</v>
      </c>
      <c r="N21" s="370">
        <v>5.67</v>
      </c>
      <c r="O21" s="370">
        <v>5.79</v>
      </c>
      <c r="P21" s="370">
        <v>6</v>
      </c>
      <c r="Q21" s="370">
        <v>6.18</v>
      </c>
      <c r="R21" s="370">
        <v>6.22</v>
      </c>
      <c r="S21" s="370">
        <f t="shared" si="0"/>
        <v>6.22</v>
      </c>
      <c r="T21" s="370">
        <v>5.43</v>
      </c>
    </row>
    <row r="22" spans="1:20" x14ac:dyDescent="0.25">
      <c r="A22" s="363" t="s">
        <v>40</v>
      </c>
      <c r="B22" s="370" t="s">
        <v>202</v>
      </c>
      <c r="C22" s="370" t="s">
        <v>202</v>
      </c>
      <c r="D22" s="370">
        <v>1.42</v>
      </c>
      <c r="E22" s="370">
        <v>1.23</v>
      </c>
      <c r="F22" s="370">
        <v>1.35</v>
      </c>
      <c r="G22" s="370">
        <v>1.19</v>
      </c>
      <c r="H22" s="370">
        <v>1.0900000000000001</v>
      </c>
      <c r="I22" s="370">
        <v>1.07</v>
      </c>
      <c r="J22" s="370">
        <v>1.26</v>
      </c>
      <c r="K22" s="370">
        <v>1.1499999999999999</v>
      </c>
      <c r="L22" s="370">
        <v>1.3</v>
      </c>
      <c r="M22" s="370">
        <v>1.28</v>
      </c>
      <c r="N22" s="370">
        <v>1.3</v>
      </c>
      <c r="O22" s="370">
        <v>1.3</v>
      </c>
      <c r="P22" s="370">
        <v>6.02</v>
      </c>
      <c r="Q22" s="370">
        <v>6.02</v>
      </c>
      <c r="R22" s="370">
        <v>6.02</v>
      </c>
      <c r="S22" s="370">
        <f>R22</f>
        <v>6.02</v>
      </c>
      <c r="T22" s="370">
        <v>1.07</v>
      </c>
    </row>
    <row r="23" spans="1:20" x14ac:dyDescent="0.25">
      <c r="A23" s="363" t="s">
        <v>43</v>
      </c>
      <c r="B23" s="370">
        <v>7.37</v>
      </c>
      <c r="C23" s="370">
        <v>4.2</v>
      </c>
      <c r="D23" s="370">
        <v>3.82</v>
      </c>
      <c r="E23" s="370">
        <v>3.8</v>
      </c>
      <c r="F23" s="370">
        <v>17.78</v>
      </c>
      <c r="G23" s="370">
        <v>15.56</v>
      </c>
      <c r="H23" s="370">
        <v>18.3</v>
      </c>
      <c r="I23" s="370">
        <v>15.36</v>
      </c>
      <c r="J23" s="370">
        <v>11.87</v>
      </c>
      <c r="K23" s="370">
        <v>14.35</v>
      </c>
      <c r="L23" s="370">
        <v>16.670000000000002</v>
      </c>
      <c r="M23" s="370">
        <v>13.89</v>
      </c>
      <c r="N23" s="370">
        <v>11.56</v>
      </c>
      <c r="O23" s="370">
        <v>12.23</v>
      </c>
      <c r="P23" s="370">
        <v>6.79</v>
      </c>
      <c r="Q23" s="370">
        <v>6.41</v>
      </c>
      <c r="R23" s="370">
        <v>5.74</v>
      </c>
      <c r="S23" s="370">
        <f t="shared" si="0"/>
        <v>5.74</v>
      </c>
      <c r="T23" s="370">
        <v>15.36</v>
      </c>
    </row>
    <row r="24" spans="1:20" x14ac:dyDescent="0.25">
      <c r="A24" s="363" t="s">
        <v>37</v>
      </c>
      <c r="B24" s="370">
        <v>6.43</v>
      </c>
      <c r="C24" s="370">
        <v>7.47</v>
      </c>
      <c r="D24" s="370">
        <v>6.91</v>
      </c>
      <c r="E24" s="370">
        <v>7.89</v>
      </c>
      <c r="F24" s="370">
        <v>9.01</v>
      </c>
      <c r="G24" s="370">
        <v>8.82</v>
      </c>
      <c r="H24" s="370">
        <v>7.99</v>
      </c>
      <c r="I24" s="370">
        <v>7.88</v>
      </c>
      <c r="J24" s="370">
        <v>8.01</v>
      </c>
      <c r="K24" s="370">
        <v>7.35</v>
      </c>
      <c r="L24" s="370">
        <v>6.59</v>
      </c>
      <c r="M24" s="370">
        <v>5.95</v>
      </c>
      <c r="N24" s="370">
        <v>5.7</v>
      </c>
      <c r="O24" s="370">
        <v>5.15</v>
      </c>
      <c r="P24" s="370">
        <v>5.2</v>
      </c>
      <c r="Q24" s="370">
        <v>5.5</v>
      </c>
      <c r="R24" s="370">
        <v>5.63</v>
      </c>
      <c r="S24" s="370">
        <f t="shared" si="0"/>
        <v>5.63</v>
      </c>
      <c r="T24" s="370">
        <v>7.88</v>
      </c>
    </row>
    <row r="25" spans="1:20" x14ac:dyDescent="0.25">
      <c r="A25" s="363" t="s">
        <v>90</v>
      </c>
      <c r="B25" s="370">
        <v>5.16</v>
      </c>
      <c r="C25" s="370">
        <v>4.9800000000000004</v>
      </c>
      <c r="D25" s="370">
        <v>5.04</v>
      </c>
      <c r="E25" s="370">
        <v>5.24</v>
      </c>
      <c r="F25" s="370">
        <v>5.48</v>
      </c>
      <c r="G25" s="370">
        <v>5.69</v>
      </c>
      <c r="H25" s="370">
        <v>5.6</v>
      </c>
      <c r="I25" s="370">
        <v>4.67</v>
      </c>
      <c r="J25" s="370">
        <v>4.49</v>
      </c>
      <c r="K25" s="370">
        <v>4.47</v>
      </c>
      <c r="L25" s="370">
        <v>4.84</v>
      </c>
      <c r="M25" s="370">
        <v>5.1100000000000003</v>
      </c>
      <c r="N25" s="370">
        <v>5.25</v>
      </c>
      <c r="O25" s="370">
        <v>5.25</v>
      </c>
      <c r="P25" s="370">
        <v>5.32</v>
      </c>
      <c r="Q25" s="370">
        <v>5.44</v>
      </c>
      <c r="R25" s="370">
        <v>5.59</v>
      </c>
      <c r="S25" s="370">
        <f t="shared" si="0"/>
        <v>5.59</v>
      </c>
      <c r="T25" s="370">
        <v>4.67</v>
      </c>
    </row>
    <row r="26" spans="1:20" x14ac:dyDescent="0.25">
      <c r="A26" s="363" t="s">
        <v>48</v>
      </c>
      <c r="B26" s="370" t="s">
        <v>202</v>
      </c>
      <c r="C26" s="370">
        <v>4.47</v>
      </c>
      <c r="D26" s="370" t="s">
        <v>202</v>
      </c>
      <c r="E26" s="370">
        <v>5.04</v>
      </c>
      <c r="F26" s="370">
        <v>5.74</v>
      </c>
      <c r="G26" s="370" t="s">
        <v>202</v>
      </c>
      <c r="H26" s="370">
        <v>5.2</v>
      </c>
      <c r="I26" s="370" t="s">
        <v>202</v>
      </c>
      <c r="J26" s="370">
        <v>5.15</v>
      </c>
      <c r="K26" s="370" t="s">
        <v>202</v>
      </c>
      <c r="L26" s="370">
        <v>5.09</v>
      </c>
      <c r="M26" s="370" t="s">
        <v>202</v>
      </c>
      <c r="N26" s="370">
        <v>5.29</v>
      </c>
      <c r="O26" s="370" t="s">
        <v>202</v>
      </c>
      <c r="P26" s="370">
        <v>5.12</v>
      </c>
      <c r="Q26" s="370" t="s">
        <v>202</v>
      </c>
      <c r="R26" s="370">
        <v>5.01</v>
      </c>
      <c r="S26" s="370">
        <f t="shared" si="0"/>
        <v>5.01</v>
      </c>
      <c r="T26" s="370" t="s">
        <v>202</v>
      </c>
    </row>
    <row r="27" spans="1:20" x14ac:dyDescent="0.25">
      <c r="A27" s="363" t="s">
        <v>51</v>
      </c>
      <c r="B27" s="370">
        <v>8.49</v>
      </c>
      <c r="C27" s="370">
        <v>6.59</v>
      </c>
      <c r="D27" s="370">
        <v>7.46</v>
      </c>
      <c r="E27" s="370">
        <v>5.61</v>
      </c>
      <c r="F27" s="370">
        <v>5.56</v>
      </c>
      <c r="G27" s="370">
        <v>2.4900000000000002</v>
      </c>
      <c r="H27" s="370">
        <v>3.82</v>
      </c>
      <c r="I27" s="370">
        <v>4.34</v>
      </c>
      <c r="J27" s="370">
        <v>5.68</v>
      </c>
      <c r="K27" s="370">
        <v>7.46</v>
      </c>
      <c r="L27" s="370">
        <v>4.76</v>
      </c>
      <c r="M27" s="370">
        <v>6.93</v>
      </c>
      <c r="N27" s="370">
        <v>5.0599999999999996</v>
      </c>
      <c r="O27" s="370">
        <v>6.23</v>
      </c>
      <c r="P27" s="370">
        <v>6.61</v>
      </c>
      <c r="Q27" s="370">
        <v>5.72</v>
      </c>
      <c r="R27" s="370">
        <v>4.84</v>
      </c>
      <c r="S27" s="370">
        <f t="shared" si="0"/>
        <v>4.84</v>
      </c>
      <c r="T27" s="370">
        <v>4.34</v>
      </c>
    </row>
    <row r="28" spans="1:20" x14ac:dyDescent="0.25">
      <c r="A28" s="363" t="s">
        <v>42</v>
      </c>
      <c r="B28" s="370">
        <v>23.87</v>
      </c>
      <c r="C28" s="370">
        <v>23.04</v>
      </c>
      <c r="D28" s="370">
        <v>15.39</v>
      </c>
      <c r="E28" s="370">
        <v>13.33</v>
      </c>
      <c r="F28" s="370">
        <v>3.11</v>
      </c>
      <c r="G28" s="370">
        <v>8.0500000000000007</v>
      </c>
      <c r="H28" s="370">
        <v>3</v>
      </c>
      <c r="I28" s="370">
        <v>7.79</v>
      </c>
      <c r="J28" s="370">
        <v>4.7300000000000004</v>
      </c>
      <c r="K28" s="370">
        <v>5.51</v>
      </c>
      <c r="L28" s="370">
        <v>6.86</v>
      </c>
      <c r="M28" s="370">
        <v>7.12</v>
      </c>
      <c r="N28" s="370">
        <v>7.8</v>
      </c>
      <c r="O28" s="370">
        <v>5.59</v>
      </c>
      <c r="P28" s="370">
        <v>5.9</v>
      </c>
      <c r="Q28" s="370">
        <v>4.21</v>
      </c>
      <c r="R28" s="370">
        <v>4.58</v>
      </c>
      <c r="S28" s="370">
        <f t="shared" si="0"/>
        <v>4.58</v>
      </c>
      <c r="T28" s="370">
        <v>7.79</v>
      </c>
    </row>
    <row r="29" spans="1:20" x14ac:dyDescent="0.25">
      <c r="A29" s="363" t="s">
        <v>164</v>
      </c>
      <c r="B29" s="370">
        <v>7.32</v>
      </c>
      <c r="C29" s="370" t="s">
        <v>202</v>
      </c>
      <c r="D29" s="370">
        <v>8.01</v>
      </c>
      <c r="E29" s="370" t="s">
        <v>202</v>
      </c>
      <c r="F29" s="370">
        <v>4.59</v>
      </c>
      <c r="G29" s="370" t="s">
        <v>202</v>
      </c>
      <c r="H29" s="370">
        <v>5.24</v>
      </c>
      <c r="I29" s="370" t="s">
        <v>202</v>
      </c>
      <c r="J29" s="370">
        <v>4.07</v>
      </c>
      <c r="K29" s="370" t="s">
        <v>202</v>
      </c>
      <c r="L29" s="370">
        <v>4.04</v>
      </c>
      <c r="M29" s="370" t="s">
        <v>202</v>
      </c>
      <c r="N29" s="370">
        <v>3.53</v>
      </c>
      <c r="O29" s="370" t="s">
        <v>202</v>
      </c>
      <c r="P29" s="370">
        <v>4.4800000000000004</v>
      </c>
      <c r="Q29" s="370" t="s">
        <v>202</v>
      </c>
      <c r="R29" s="370">
        <v>4.53</v>
      </c>
      <c r="S29" s="370">
        <f t="shared" si="0"/>
        <v>4.53</v>
      </c>
      <c r="T29" s="370" t="s">
        <v>202</v>
      </c>
    </row>
    <row r="30" spans="1:20" x14ac:dyDescent="0.25">
      <c r="A30" s="363" t="s">
        <v>35</v>
      </c>
      <c r="B30" s="370">
        <v>3.02</v>
      </c>
      <c r="C30" s="370">
        <v>2.58</v>
      </c>
      <c r="D30" s="370">
        <v>2.73</v>
      </c>
      <c r="E30" s="370">
        <v>1.83</v>
      </c>
      <c r="F30" s="370">
        <v>2.27</v>
      </c>
      <c r="G30" s="370">
        <v>3.04</v>
      </c>
      <c r="H30" s="370">
        <v>2.74</v>
      </c>
      <c r="I30" s="370">
        <v>2.2999999999999998</v>
      </c>
      <c r="J30" s="370">
        <v>2.15</v>
      </c>
      <c r="K30" s="370">
        <v>1.97</v>
      </c>
      <c r="L30" s="370">
        <v>1.97</v>
      </c>
      <c r="M30" s="370">
        <v>2.66</v>
      </c>
      <c r="N30" s="370">
        <v>2.91</v>
      </c>
      <c r="O30" s="370">
        <v>3.17</v>
      </c>
      <c r="P30" s="370">
        <v>3.44</v>
      </c>
      <c r="Q30" s="370">
        <v>3.64</v>
      </c>
      <c r="R30" s="370">
        <v>3.88</v>
      </c>
      <c r="S30" s="370">
        <f t="shared" si="0"/>
        <v>3.88</v>
      </c>
      <c r="T30" s="370">
        <v>2.2999999999999998</v>
      </c>
    </row>
    <row r="31" spans="1:20" x14ac:dyDescent="0.25">
      <c r="A31" s="363" t="s">
        <v>154</v>
      </c>
      <c r="B31" s="370">
        <v>0.98</v>
      </c>
      <c r="C31" s="370">
        <v>0.59</v>
      </c>
      <c r="D31" s="370">
        <v>0.82</v>
      </c>
      <c r="E31" s="370">
        <v>0.67</v>
      </c>
      <c r="F31" s="370">
        <v>0.72</v>
      </c>
      <c r="G31" s="370">
        <v>0.62</v>
      </c>
      <c r="H31" s="370">
        <v>1.04</v>
      </c>
      <c r="I31" s="370">
        <v>1.07</v>
      </c>
      <c r="J31" s="370">
        <v>1.02</v>
      </c>
      <c r="K31" s="370">
        <v>0.8</v>
      </c>
      <c r="L31" s="370">
        <v>1.97</v>
      </c>
      <c r="M31" s="370">
        <v>2.4</v>
      </c>
      <c r="N31" s="370">
        <v>3.96</v>
      </c>
      <c r="O31" s="370">
        <v>4.6900000000000004</v>
      </c>
      <c r="P31" s="370">
        <v>5.08</v>
      </c>
      <c r="Q31" s="370">
        <v>4.5999999999999996</v>
      </c>
      <c r="R31" s="370">
        <v>3.8</v>
      </c>
      <c r="S31" s="370">
        <f t="shared" si="0"/>
        <v>3.8</v>
      </c>
      <c r="T31" s="370">
        <v>1.07</v>
      </c>
    </row>
    <row r="32" spans="1:20" x14ac:dyDescent="0.25">
      <c r="A32" s="363" t="s">
        <v>92</v>
      </c>
      <c r="B32" s="370">
        <v>2.88</v>
      </c>
      <c r="C32" s="370">
        <v>2.77</v>
      </c>
      <c r="D32" s="370">
        <v>2.82</v>
      </c>
      <c r="E32" s="370">
        <v>2.94</v>
      </c>
      <c r="F32" s="370">
        <v>3.03</v>
      </c>
      <c r="G32" s="370">
        <v>2.99</v>
      </c>
      <c r="H32" s="370">
        <v>2.54</v>
      </c>
      <c r="I32" s="370">
        <v>2.63</v>
      </c>
      <c r="J32" s="370">
        <v>2.66</v>
      </c>
      <c r="K32" s="370">
        <v>2.66</v>
      </c>
      <c r="L32" s="370">
        <v>2.61</v>
      </c>
      <c r="M32" s="370">
        <v>2.56</v>
      </c>
      <c r="N32" s="370">
        <v>2.64</v>
      </c>
      <c r="O32" s="370">
        <v>2.8</v>
      </c>
      <c r="P32" s="370">
        <v>2.94</v>
      </c>
      <c r="Q32" s="370">
        <v>3.25</v>
      </c>
      <c r="R32" s="370">
        <v>3.43</v>
      </c>
      <c r="S32" s="370">
        <f t="shared" si="0"/>
        <v>3.43</v>
      </c>
      <c r="T32" s="370">
        <v>2.63</v>
      </c>
    </row>
    <row r="33" spans="1:20" x14ac:dyDescent="0.25">
      <c r="A33" s="363" t="s">
        <v>54</v>
      </c>
      <c r="B33" s="370">
        <v>5.82</v>
      </c>
      <c r="C33" s="370">
        <v>5.83</v>
      </c>
      <c r="D33" s="370">
        <v>6.51</v>
      </c>
      <c r="E33" s="370">
        <v>6.56</v>
      </c>
      <c r="F33" s="370">
        <v>7</v>
      </c>
      <c r="G33" s="370">
        <v>7.21</v>
      </c>
      <c r="H33" s="370">
        <v>6.39</v>
      </c>
      <c r="I33" s="370">
        <v>5.71</v>
      </c>
      <c r="J33" s="370">
        <v>5.47</v>
      </c>
      <c r="K33" s="370">
        <v>5.12</v>
      </c>
      <c r="L33" s="370">
        <v>5.01</v>
      </c>
      <c r="M33" s="370">
        <v>3.98</v>
      </c>
      <c r="N33" s="370">
        <v>3.72</v>
      </c>
      <c r="O33" s="370">
        <v>3.65</v>
      </c>
      <c r="P33" s="370">
        <v>3.18</v>
      </c>
      <c r="Q33" s="370">
        <v>2.93</v>
      </c>
      <c r="R33" s="370">
        <v>3.09</v>
      </c>
      <c r="S33" s="370">
        <f t="shared" si="0"/>
        <v>3.09</v>
      </c>
      <c r="T33" s="370">
        <v>5.71</v>
      </c>
    </row>
    <row r="34" spans="1:20" x14ac:dyDescent="0.25">
      <c r="A34" s="363" t="s">
        <v>38</v>
      </c>
      <c r="B34" s="370">
        <v>2.66</v>
      </c>
      <c r="C34" s="370">
        <v>1.76</v>
      </c>
      <c r="D34" s="370">
        <v>1.64</v>
      </c>
      <c r="E34" s="370">
        <v>1.74</v>
      </c>
      <c r="F34" s="370">
        <v>1.63</v>
      </c>
      <c r="G34" s="370">
        <v>2.15</v>
      </c>
      <c r="H34" s="370">
        <v>1.82</v>
      </c>
      <c r="I34" s="370">
        <v>1.97</v>
      </c>
      <c r="J34" s="370">
        <v>2.57</v>
      </c>
      <c r="K34" s="370">
        <v>2.6</v>
      </c>
      <c r="L34" s="370">
        <v>2.78</v>
      </c>
      <c r="M34" s="370">
        <v>2.5099999999999998</v>
      </c>
      <c r="N34" s="370">
        <v>2.79</v>
      </c>
      <c r="O34" s="370">
        <v>2.59</v>
      </c>
      <c r="P34" s="370">
        <v>2.71</v>
      </c>
      <c r="Q34" s="370">
        <v>2.83</v>
      </c>
      <c r="R34" s="370">
        <v>2.96</v>
      </c>
      <c r="S34" s="370">
        <f t="shared" si="0"/>
        <v>2.96</v>
      </c>
      <c r="T34" s="370">
        <v>1.97</v>
      </c>
    </row>
    <row r="35" spans="1:20" x14ac:dyDescent="0.25">
      <c r="A35" s="363" t="s">
        <v>45</v>
      </c>
      <c r="B35" s="370">
        <v>10.62</v>
      </c>
      <c r="C35" s="370">
        <v>12.88</v>
      </c>
      <c r="D35" s="370">
        <v>11.79</v>
      </c>
      <c r="E35" s="370">
        <v>12.98</v>
      </c>
      <c r="F35" s="370">
        <v>13.7</v>
      </c>
      <c r="G35" s="370">
        <v>14.65</v>
      </c>
      <c r="H35" s="370">
        <v>15.52</v>
      </c>
      <c r="I35" s="370">
        <v>13.56</v>
      </c>
      <c r="J35" s="370">
        <v>11.29</v>
      </c>
      <c r="K35" s="370">
        <v>9.4700000000000006</v>
      </c>
      <c r="L35" s="370">
        <v>8.61</v>
      </c>
      <c r="M35" s="370">
        <v>9.0500000000000007</v>
      </c>
      <c r="N35" s="370">
        <v>8.02</v>
      </c>
      <c r="O35" s="370">
        <v>9.6199999999999992</v>
      </c>
      <c r="P35" s="370">
        <v>6.07</v>
      </c>
      <c r="Q35" s="370">
        <v>5.39</v>
      </c>
      <c r="R35" s="370">
        <v>2.57</v>
      </c>
      <c r="S35" s="370">
        <f t="shared" si="0"/>
        <v>2.57</v>
      </c>
      <c r="T35" s="370">
        <v>13.56</v>
      </c>
    </row>
    <row r="36" spans="1:20" x14ac:dyDescent="0.25">
      <c r="A36" s="363" t="s">
        <v>58</v>
      </c>
      <c r="B36" s="370">
        <v>4.9800000000000004</v>
      </c>
      <c r="C36" s="370" t="s">
        <v>202</v>
      </c>
      <c r="D36" s="370">
        <v>4.74</v>
      </c>
      <c r="E36" s="370" t="s">
        <v>202</v>
      </c>
      <c r="F36" s="370">
        <v>4.03</v>
      </c>
      <c r="G36" s="370" t="s">
        <v>202</v>
      </c>
      <c r="H36" s="370">
        <v>3.81</v>
      </c>
      <c r="I36" s="370" t="s">
        <v>202</v>
      </c>
      <c r="J36" s="370">
        <v>4.01</v>
      </c>
      <c r="K36" s="370" t="s">
        <v>202</v>
      </c>
      <c r="L36" s="370">
        <v>4.12</v>
      </c>
      <c r="M36" s="370" t="s">
        <v>202</v>
      </c>
      <c r="N36" s="370">
        <v>3.13</v>
      </c>
      <c r="O36" s="370">
        <v>3.1</v>
      </c>
      <c r="P36" s="370">
        <v>2.27</v>
      </c>
      <c r="Q36" s="370">
        <v>2.27</v>
      </c>
      <c r="R36" s="370">
        <v>2.35</v>
      </c>
      <c r="S36" s="370">
        <f t="shared" si="0"/>
        <v>2.35</v>
      </c>
      <c r="T36" s="370" t="s">
        <v>202</v>
      </c>
    </row>
    <row r="37" spans="1:20" x14ac:dyDescent="0.25">
      <c r="A37" s="363" t="s">
        <v>50</v>
      </c>
      <c r="B37" s="370">
        <v>1.53</v>
      </c>
      <c r="C37" s="370">
        <v>1.35</v>
      </c>
      <c r="D37" s="370">
        <v>1.18</v>
      </c>
      <c r="E37" s="370">
        <v>1.3</v>
      </c>
      <c r="F37" s="370">
        <v>1.39</v>
      </c>
      <c r="G37" s="370">
        <v>0.93</v>
      </c>
      <c r="H37" s="370">
        <v>0.92</v>
      </c>
      <c r="I37" s="370">
        <v>0.64</v>
      </c>
      <c r="J37" s="370">
        <v>1.9</v>
      </c>
      <c r="K37" s="370">
        <v>1.26</v>
      </c>
      <c r="L37" s="370">
        <v>1.67</v>
      </c>
      <c r="M37" s="370">
        <v>1.64</v>
      </c>
      <c r="N37" s="370">
        <v>1.92</v>
      </c>
      <c r="O37" s="370">
        <v>1.77</v>
      </c>
      <c r="P37" s="370">
        <v>1.92</v>
      </c>
      <c r="Q37" s="370">
        <v>2.04</v>
      </c>
      <c r="R37" s="370">
        <v>2.13</v>
      </c>
      <c r="S37" s="370">
        <f t="shared" si="0"/>
        <v>2.13</v>
      </c>
      <c r="T37" s="370">
        <v>0.64</v>
      </c>
    </row>
    <row r="38" spans="1:20" x14ac:dyDescent="0.25">
      <c r="A38" s="363" t="s">
        <v>32</v>
      </c>
      <c r="B38" s="370">
        <v>2.7</v>
      </c>
      <c r="C38" s="370">
        <v>3.02</v>
      </c>
      <c r="D38" s="370">
        <v>2.36</v>
      </c>
      <c r="E38" s="370">
        <v>2.4900000000000002</v>
      </c>
      <c r="F38" s="370">
        <v>2.13</v>
      </c>
      <c r="G38" s="370" t="s">
        <v>202</v>
      </c>
      <c r="H38" s="370">
        <v>3.56</v>
      </c>
      <c r="I38" s="370">
        <v>3.11</v>
      </c>
      <c r="J38" s="370">
        <v>3.41</v>
      </c>
      <c r="K38" s="370">
        <v>2.7</v>
      </c>
      <c r="L38" s="370">
        <v>2.5099999999999998</v>
      </c>
      <c r="M38" s="370">
        <v>1.92</v>
      </c>
      <c r="N38" s="370">
        <v>2.48</v>
      </c>
      <c r="O38" s="370">
        <v>2.64</v>
      </c>
      <c r="P38" s="370">
        <v>2.66</v>
      </c>
      <c r="Q38" s="370" t="s">
        <v>202</v>
      </c>
      <c r="R38" s="370">
        <v>1.93</v>
      </c>
      <c r="S38" s="370">
        <f t="shared" si="0"/>
        <v>1.93</v>
      </c>
      <c r="T38" s="370">
        <v>3.11</v>
      </c>
    </row>
    <row r="39" spans="1:20" x14ac:dyDescent="0.25">
      <c r="A39" s="363" t="s">
        <v>56</v>
      </c>
      <c r="B39" s="370">
        <v>9.4600000000000009</v>
      </c>
      <c r="C39" s="370" t="s">
        <v>202</v>
      </c>
      <c r="D39" s="370">
        <v>11.31</v>
      </c>
      <c r="E39" s="370">
        <v>12.73</v>
      </c>
      <c r="F39" s="370">
        <v>13.74</v>
      </c>
      <c r="G39" s="370">
        <v>13.74</v>
      </c>
      <c r="H39" s="370">
        <v>8.91</v>
      </c>
      <c r="I39" s="370" t="s">
        <v>202</v>
      </c>
      <c r="J39" s="370">
        <v>1.95</v>
      </c>
      <c r="K39" s="370" t="s">
        <v>202</v>
      </c>
      <c r="L39" s="370">
        <v>4.71</v>
      </c>
      <c r="M39" s="370">
        <v>3.36</v>
      </c>
      <c r="N39" s="370">
        <v>2</v>
      </c>
      <c r="O39" s="370">
        <v>2.33</v>
      </c>
      <c r="P39" s="370">
        <v>0.83</v>
      </c>
      <c r="Q39" s="370">
        <v>0.5</v>
      </c>
      <c r="R39" s="370">
        <v>1.83</v>
      </c>
      <c r="S39" s="370">
        <f t="shared" si="0"/>
        <v>1.83</v>
      </c>
      <c r="T39" s="370" t="s">
        <v>202</v>
      </c>
    </row>
    <row r="40" spans="1:20" x14ac:dyDescent="0.25">
      <c r="A40" s="363" t="s">
        <v>191</v>
      </c>
      <c r="B40" s="370">
        <v>0.21</v>
      </c>
      <c r="C40" s="370">
        <v>0.14000000000000001</v>
      </c>
      <c r="D40" s="370">
        <v>0.55000000000000004</v>
      </c>
      <c r="E40" s="370">
        <v>0.79</v>
      </c>
      <c r="F40" s="370">
        <v>0.66</v>
      </c>
      <c r="G40" s="370">
        <v>0.51</v>
      </c>
      <c r="H40" s="370">
        <v>0.49</v>
      </c>
      <c r="I40" s="370">
        <v>0.32</v>
      </c>
      <c r="J40" s="370">
        <v>0.16</v>
      </c>
      <c r="K40" s="370">
        <v>0.22</v>
      </c>
      <c r="L40" s="370">
        <v>0.27</v>
      </c>
      <c r="M40" s="370">
        <v>0.23</v>
      </c>
      <c r="N40" s="370">
        <v>0.14000000000000001</v>
      </c>
      <c r="O40" s="370">
        <v>0.3</v>
      </c>
      <c r="P40" s="370">
        <v>0.26</v>
      </c>
      <c r="Q40" s="370" t="s">
        <v>202</v>
      </c>
      <c r="R40" s="370">
        <v>1.73</v>
      </c>
      <c r="S40" s="370">
        <f>R40</f>
        <v>1.73</v>
      </c>
      <c r="T40" s="370">
        <v>0.32</v>
      </c>
    </row>
    <row r="41" spans="1:20" x14ac:dyDescent="0.25">
      <c r="A41" s="363" t="s">
        <v>65</v>
      </c>
      <c r="B41" s="370">
        <v>20.75</v>
      </c>
      <c r="C41" s="370">
        <v>21.56</v>
      </c>
      <c r="D41" s="370">
        <v>22.73</v>
      </c>
      <c r="E41" s="370">
        <v>23.84</v>
      </c>
      <c r="F41" s="370">
        <v>23.32</v>
      </c>
      <c r="G41" s="370">
        <v>1.1399999999999999</v>
      </c>
      <c r="H41" s="370">
        <v>1.37</v>
      </c>
      <c r="I41" s="370">
        <v>1.1200000000000001</v>
      </c>
      <c r="J41" s="370">
        <v>0.87</v>
      </c>
      <c r="K41" s="370">
        <v>0.97</v>
      </c>
      <c r="L41" s="370">
        <v>0.82</v>
      </c>
      <c r="M41" s="370">
        <v>1.05</v>
      </c>
      <c r="N41" s="370">
        <v>1.17</v>
      </c>
      <c r="O41" s="370">
        <v>1.21</v>
      </c>
      <c r="P41" s="370">
        <v>1.29</v>
      </c>
      <c r="Q41" s="370">
        <v>1.94</v>
      </c>
      <c r="R41" s="370">
        <v>1.68</v>
      </c>
      <c r="S41" s="370">
        <f t="shared" si="0"/>
        <v>1.68</v>
      </c>
      <c r="T41" s="370">
        <v>1.1200000000000001</v>
      </c>
    </row>
    <row r="42" spans="1:20" x14ac:dyDescent="0.25">
      <c r="A42" s="363" t="s">
        <v>44</v>
      </c>
      <c r="B42" s="370" t="s">
        <v>202</v>
      </c>
      <c r="C42" s="370" t="s">
        <v>202</v>
      </c>
      <c r="D42" s="370">
        <v>1.41</v>
      </c>
      <c r="E42" s="370" t="s">
        <v>202</v>
      </c>
      <c r="F42" s="370">
        <v>1.1399999999999999</v>
      </c>
      <c r="G42" s="370" t="s">
        <v>202</v>
      </c>
      <c r="H42" s="370">
        <v>0.2</v>
      </c>
      <c r="I42" s="370">
        <v>0.4</v>
      </c>
      <c r="J42" s="370">
        <v>0.69</v>
      </c>
      <c r="K42" s="370">
        <v>0.78</v>
      </c>
      <c r="L42" s="370">
        <v>0.95</v>
      </c>
      <c r="M42" s="370" t="s">
        <v>202</v>
      </c>
      <c r="N42" s="370">
        <v>1.06</v>
      </c>
      <c r="O42" s="370">
        <v>1.18</v>
      </c>
      <c r="P42" s="370">
        <v>1.29</v>
      </c>
      <c r="Q42" s="370">
        <v>0.89</v>
      </c>
      <c r="R42" s="370">
        <v>1.29</v>
      </c>
      <c r="S42" s="370">
        <f t="shared" si="0"/>
        <v>1.29</v>
      </c>
      <c r="T42" s="370">
        <v>0.4</v>
      </c>
    </row>
    <row r="43" spans="1:20" x14ac:dyDescent="0.25">
      <c r="A43" s="363" t="s">
        <v>173</v>
      </c>
      <c r="B43" s="370">
        <v>0</v>
      </c>
      <c r="C43" s="370">
        <v>0.56999999999999995</v>
      </c>
      <c r="D43" s="370">
        <v>0.72</v>
      </c>
      <c r="E43" s="370">
        <v>4.7</v>
      </c>
      <c r="F43" s="370">
        <v>6.81</v>
      </c>
      <c r="G43" s="370">
        <v>2.4500000000000002</v>
      </c>
      <c r="H43" s="370">
        <v>2.12</v>
      </c>
      <c r="I43" s="370">
        <v>2.33</v>
      </c>
      <c r="J43" s="370">
        <v>3.49</v>
      </c>
      <c r="K43" s="370">
        <v>3.27</v>
      </c>
      <c r="L43" s="370">
        <v>2.59</v>
      </c>
      <c r="M43" s="370">
        <v>2.44</v>
      </c>
      <c r="N43" s="370">
        <v>1.6</v>
      </c>
      <c r="O43" s="370">
        <v>1.89</v>
      </c>
      <c r="P43" s="370">
        <v>2.0699999999999998</v>
      </c>
      <c r="Q43" s="370">
        <v>0.65</v>
      </c>
      <c r="R43" s="370">
        <v>0.8</v>
      </c>
      <c r="S43" s="370">
        <f t="shared" si="0"/>
        <v>0.8</v>
      </c>
      <c r="T43" s="370">
        <v>2.33</v>
      </c>
    </row>
    <row r="44" spans="1:20" x14ac:dyDescent="0.25">
      <c r="A44" s="363" t="s">
        <v>183</v>
      </c>
      <c r="B44" s="370">
        <v>1.88</v>
      </c>
      <c r="C44" s="370">
        <v>0.93</v>
      </c>
      <c r="D44" s="370">
        <v>1.1599999999999999</v>
      </c>
      <c r="E44" s="370">
        <v>1.61</v>
      </c>
      <c r="F44" s="370">
        <v>1.1499999999999999</v>
      </c>
      <c r="G44" s="370">
        <v>11.36</v>
      </c>
      <c r="H44" s="370">
        <v>12.19</v>
      </c>
      <c r="I44" s="370">
        <v>0.37</v>
      </c>
      <c r="J44" s="370">
        <v>1.37</v>
      </c>
      <c r="K44" s="370">
        <v>0.41</v>
      </c>
      <c r="L44" s="370">
        <v>0.63</v>
      </c>
      <c r="M44" s="370">
        <v>0.24</v>
      </c>
      <c r="N44" s="370">
        <v>0.32</v>
      </c>
      <c r="O44" s="370">
        <v>0.35</v>
      </c>
      <c r="P44" s="370">
        <v>0.36</v>
      </c>
      <c r="Q44" s="370">
        <v>0.32</v>
      </c>
      <c r="R44" s="370">
        <v>0.34</v>
      </c>
      <c r="S44" s="370">
        <f t="shared" si="0"/>
        <v>0.34</v>
      </c>
      <c r="T44" s="370">
        <v>0.37</v>
      </c>
    </row>
  </sheetData>
  <autoFilter ref="A5:T5" xr:uid="{4B426806-01E3-4F05-A373-D62FFEFB6687}">
    <sortState xmlns:xlrd2="http://schemas.microsoft.com/office/spreadsheetml/2017/richdata2" ref="A6:T44">
      <sortCondition descending="1" ref="S5"/>
    </sortState>
  </autoFilter>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DE2A-233B-4D23-89D2-E7AF562BBF42}">
  <dimension ref="A1:N47"/>
  <sheetViews>
    <sheetView zoomScaleNormal="100" workbookViewId="0">
      <selection activeCell="I22" sqref="I22"/>
    </sheetView>
  </sheetViews>
  <sheetFormatPr defaultRowHeight="15" x14ac:dyDescent="0.25"/>
  <cols>
    <col min="1" max="1" width="22.85546875" customWidth="1"/>
    <col min="12" max="12" width="15.85546875" customWidth="1"/>
    <col min="13" max="13" width="13.7109375" customWidth="1"/>
    <col min="14" max="14" width="12.85546875" customWidth="1"/>
  </cols>
  <sheetData>
    <row r="1" spans="1:14" x14ac:dyDescent="0.25">
      <c r="A1" s="236" t="s">
        <v>2102</v>
      </c>
    </row>
    <row r="2" spans="1:14" s="437" customFormat="1" x14ac:dyDescent="0.25">
      <c r="A2" s="387" t="s">
        <v>2106</v>
      </c>
    </row>
    <row r="3" spans="1:14" s="437" customFormat="1" x14ac:dyDescent="0.25">
      <c r="A3" s="387" t="s">
        <v>2103</v>
      </c>
    </row>
    <row r="4" spans="1:14" s="437" customFormat="1" x14ac:dyDescent="0.25"/>
    <row r="5" spans="1:14" ht="128.25" customHeight="1" x14ac:dyDescent="0.25">
      <c r="A5" s="827" t="s">
        <v>198</v>
      </c>
      <c r="B5" s="827">
        <v>2010</v>
      </c>
      <c r="C5" s="827">
        <v>2011</v>
      </c>
      <c r="D5" s="827">
        <v>2012</v>
      </c>
      <c r="E5" s="827">
        <v>2013</v>
      </c>
      <c r="F5" s="827">
        <v>2014</v>
      </c>
      <c r="G5" s="827">
        <v>2015</v>
      </c>
      <c r="H5" s="827">
        <v>2016</v>
      </c>
      <c r="I5" s="827">
        <v>2017</v>
      </c>
      <c r="J5" s="827">
        <v>2018</v>
      </c>
      <c r="K5" s="827">
        <v>2019</v>
      </c>
      <c r="L5" s="828" t="s">
        <v>2385</v>
      </c>
      <c r="M5" s="828" t="s">
        <v>2386</v>
      </c>
      <c r="N5" s="828" t="s">
        <v>668</v>
      </c>
    </row>
    <row r="6" spans="1:14" x14ac:dyDescent="0.25">
      <c r="A6" s="113" t="s">
        <v>138</v>
      </c>
      <c r="B6" s="113">
        <v>10.39</v>
      </c>
      <c r="C6" s="113">
        <v>11.22</v>
      </c>
      <c r="D6" s="113">
        <v>12.23</v>
      </c>
      <c r="E6" s="113">
        <v>12.44</v>
      </c>
      <c r="F6" s="113">
        <v>13.2</v>
      </c>
      <c r="G6" s="113">
        <v>13.5</v>
      </c>
      <c r="H6" s="113">
        <v>13.63</v>
      </c>
      <c r="I6" s="113">
        <v>14.68</v>
      </c>
      <c r="J6" s="113">
        <v>15.77</v>
      </c>
      <c r="K6" s="113">
        <v>16.63</v>
      </c>
      <c r="L6" s="113">
        <f t="shared" ref="L6:L11" si="0">K6</f>
        <v>16.63</v>
      </c>
      <c r="M6" s="113">
        <f>L6-G6</f>
        <v>3.129999999999999</v>
      </c>
      <c r="N6" s="181">
        <f t="shared" ref="N6:N47" si="1">M6/L6</f>
        <v>0.18821407095610337</v>
      </c>
    </row>
    <row r="7" spans="1:14" x14ac:dyDescent="0.25">
      <c r="A7" s="113" t="s">
        <v>55</v>
      </c>
      <c r="B7" s="113">
        <v>10.199999999999999</v>
      </c>
      <c r="C7" s="113">
        <v>9.59</v>
      </c>
      <c r="D7" s="113">
        <v>9.9</v>
      </c>
      <c r="E7" s="113">
        <v>13.88</v>
      </c>
      <c r="F7" s="113">
        <v>14.15</v>
      </c>
      <c r="G7" s="113">
        <v>14.22</v>
      </c>
      <c r="H7" s="113">
        <v>14.73</v>
      </c>
      <c r="I7" s="113">
        <v>15.72</v>
      </c>
      <c r="J7" s="113">
        <v>16.27</v>
      </c>
      <c r="K7" s="113">
        <v>16.34</v>
      </c>
      <c r="L7" s="113">
        <f t="shared" si="0"/>
        <v>16.34</v>
      </c>
      <c r="M7" s="113">
        <f t="shared" ref="M7:M47" si="2">L7-G7</f>
        <v>2.1199999999999992</v>
      </c>
      <c r="N7" s="181">
        <f t="shared" si="1"/>
        <v>0.12974296205630351</v>
      </c>
    </row>
    <row r="8" spans="1:14" x14ac:dyDescent="0.25">
      <c r="A8" s="113" t="s">
        <v>54</v>
      </c>
      <c r="B8" s="113">
        <v>13.1</v>
      </c>
      <c r="C8" s="113">
        <v>12.9</v>
      </c>
      <c r="D8" s="113">
        <v>12.97</v>
      </c>
      <c r="E8" s="113">
        <v>12.56</v>
      </c>
      <c r="F8" s="113">
        <v>12.12</v>
      </c>
      <c r="G8" s="113">
        <v>12.13</v>
      </c>
      <c r="H8" s="113">
        <v>11.47</v>
      </c>
      <c r="I8" s="113">
        <v>11.51</v>
      </c>
      <c r="J8" s="113">
        <v>11.65</v>
      </c>
      <c r="K8" s="113">
        <v>12.34</v>
      </c>
      <c r="L8" s="113">
        <f t="shared" si="0"/>
        <v>12.34</v>
      </c>
      <c r="M8" s="113">
        <f t="shared" si="2"/>
        <v>0.20999999999999908</v>
      </c>
      <c r="N8" s="181">
        <f t="shared" si="1"/>
        <v>1.7017828200972373E-2</v>
      </c>
    </row>
    <row r="9" spans="1:14" x14ac:dyDescent="0.25">
      <c r="A9" s="113" t="s">
        <v>32</v>
      </c>
      <c r="B9" s="113">
        <v>12.56</v>
      </c>
      <c r="C9" s="113">
        <v>13.11</v>
      </c>
      <c r="D9" s="113">
        <v>13.42</v>
      </c>
      <c r="E9" s="113">
        <v>12.88</v>
      </c>
      <c r="F9" s="113">
        <v>13.06</v>
      </c>
      <c r="G9" s="113">
        <v>13.37</v>
      </c>
      <c r="H9" s="113">
        <v>14.08</v>
      </c>
      <c r="I9" s="113">
        <v>14.02</v>
      </c>
      <c r="J9" s="113">
        <v>14.06</v>
      </c>
      <c r="K9" s="113">
        <v>11.87</v>
      </c>
      <c r="L9" s="113">
        <f t="shared" si="0"/>
        <v>11.87</v>
      </c>
      <c r="M9" s="113">
        <f t="shared" si="2"/>
        <v>-1.5</v>
      </c>
      <c r="N9" s="181">
        <f t="shared" si="1"/>
        <v>-0.12636899747262006</v>
      </c>
    </row>
    <row r="10" spans="1:14" x14ac:dyDescent="0.25">
      <c r="A10" s="113" t="s">
        <v>480</v>
      </c>
      <c r="B10" s="113">
        <v>8.91</v>
      </c>
      <c r="C10" s="113">
        <v>9.42</v>
      </c>
      <c r="D10" s="113">
        <v>9.7899999999999991</v>
      </c>
      <c r="E10" s="113">
        <v>9.9</v>
      </c>
      <c r="F10" s="113">
        <v>10.08</v>
      </c>
      <c r="G10" s="113">
        <v>10.28</v>
      </c>
      <c r="H10" s="113">
        <v>10.48</v>
      </c>
      <c r="I10" s="113">
        <v>10.69</v>
      </c>
      <c r="J10" s="113">
        <v>10.97</v>
      </c>
      <c r="K10" s="113">
        <v>11.31</v>
      </c>
      <c r="L10" s="363">
        <f t="shared" si="0"/>
        <v>11.31</v>
      </c>
      <c r="M10" s="363">
        <f t="shared" si="2"/>
        <v>1.0300000000000011</v>
      </c>
      <c r="N10" s="156">
        <f t="shared" si="1"/>
        <v>9.1069849690539439E-2</v>
      </c>
    </row>
    <row r="11" spans="1:14" x14ac:dyDescent="0.25">
      <c r="A11" s="113" t="s">
        <v>29</v>
      </c>
      <c r="B11" s="113">
        <v>6.46</v>
      </c>
      <c r="C11" s="113">
        <v>6.82</v>
      </c>
      <c r="D11" s="113">
        <v>7.48</v>
      </c>
      <c r="E11" s="113">
        <v>7.63</v>
      </c>
      <c r="F11" s="113">
        <v>8.7799999999999994</v>
      </c>
      <c r="G11" s="113">
        <v>9.0500000000000007</v>
      </c>
      <c r="H11" s="113">
        <v>9.2799999999999994</v>
      </c>
      <c r="I11" s="113">
        <v>9.09</v>
      </c>
      <c r="J11" s="113">
        <v>9.7100000000000009</v>
      </c>
      <c r="K11" s="113">
        <v>10.67</v>
      </c>
      <c r="L11" s="363">
        <f t="shared" si="0"/>
        <v>10.67</v>
      </c>
      <c r="M11" s="363">
        <f t="shared" si="2"/>
        <v>1.6199999999999992</v>
      </c>
      <c r="N11" s="156">
        <f t="shared" si="1"/>
        <v>0.15182755388940949</v>
      </c>
    </row>
    <row r="12" spans="1:14" x14ac:dyDescent="0.25">
      <c r="A12" s="113" t="s">
        <v>2374</v>
      </c>
      <c r="B12" s="113">
        <v>8.2899999999999991</v>
      </c>
      <c r="C12" s="113">
        <v>8.6999999999999993</v>
      </c>
      <c r="D12" s="113">
        <v>8.67</v>
      </c>
      <c r="E12" s="113">
        <v>9.01</v>
      </c>
      <c r="F12" s="113">
        <v>9.2899999999999991</v>
      </c>
      <c r="G12" s="113">
        <v>9.36</v>
      </c>
      <c r="H12" s="113">
        <v>9.11</v>
      </c>
      <c r="I12" s="113">
        <v>9.44</v>
      </c>
      <c r="J12" s="113">
        <v>10.28</v>
      </c>
      <c r="K12" s="113" t="s">
        <v>202</v>
      </c>
      <c r="L12" s="363">
        <f>J12</f>
        <v>10.28</v>
      </c>
      <c r="M12" s="363">
        <f>L12-G12</f>
        <v>0.91999999999999993</v>
      </c>
      <c r="N12" s="156">
        <f>M12/L12</f>
        <v>8.9494163424124515E-2</v>
      </c>
    </row>
    <row r="13" spans="1:14" x14ac:dyDescent="0.25">
      <c r="A13" s="113" t="s">
        <v>38</v>
      </c>
      <c r="B13" s="113">
        <v>7.9</v>
      </c>
      <c r="C13" s="113">
        <v>8.0500000000000007</v>
      </c>
      <c r="D13" s="113">
        <v>8.44</v>
      </c>
      <c r="E13" s="113">
        <v>8.7200000000000006</v>
      </c>
      <c r="F13" s="113">
        <v>8.6999999999999993</v>
      </c>
      <c r="G13" s="113">
        <v>8.92</v>
      </c>
      <c r="H13" s="113">
        <v>9.11</v>
      </c>
      <c r="I13" s="113">
        <v>9.51</v>
      </c>
      <c r="J13" s="113">
        <v>9.8000000000000007</v>
      </c>
      <c r="K13" s="113">
        <v>10.130000000000001</v>
      </c>
      <c r="L13" s="363">
        <f t="shared" ref="L13:L19" si="3">K13</f>
        <v>10.130000000000001</v>
      </c>
      <c r="M13" s="363">
        <f t="shared" si="2"/>
        <v>1.2100000000000009</v>
      </c>
      <c r="N13" s="156">
        <f t="shared" si="1"/>
        <v>0.11944718657453117</v>
      </c>
    </row>
    <row r="14" spans="1:14" x14ac:dyDescent="0.25">
      <c r="A14" s="113" t="s">
        <v>47</v>
      </c>
      <c r="B14" s="113">
        <v>4.25</v>
      </c>
      <c r="C14" s="113">
        <v>5.32</v>
      </c>
      <c r="D14" s="113">
        <v>6.93</v>
      </c>
      <c r="E14" s="113">
        <v>9.02</v>
      </c>
      <c r="F14" s="113">
        <v>9.0299999999999994</v>
      </c>
      <c r="G14" s="113">
        <v>8.76</v>
      </c>
      <c r="H14" s="113">
        <v>9.2100000000000009</v>
      </c>
      <c r="I14" s="113">
        <v>9.42</v>
      </c>
      <c r="J14" s="113">
        <v>9.74</v>
      </c>
      <c r="K14" s="113">
        <v>9.99</v>
      </c>
      <c r="L14" s="363">
        <f t="shared" si="3"/>
        <v>9.99</v>
      </c>
      <c r="M14" s="363">
        <f t="shared" si="2"/>
        <v>1.2300000000000004</v>
      </c>
      <c r="N14" s="156">
        <f t="shared" si="1"/>
        <v>0.12312312312312317</v>
      </c>
    </row>
    <row r="15" spans="1:14" x14ac:dyDescent="0.25">
      <c r="A15" s="113" t="s">
        <v>58</v>
      </c>
      <c r="B15" s="113">
        <v>7.7</v>
      </c>
      <c r="C15" s="113">
        <v>7.85</v>
      </c>
      <c r="D15" s="113">
        <v>7.95</v>
      </c>
      <c r="E15" s="113">
        <v>8</v>
      </c>
      <c r="F15" s="113">
        <v>8.3699999999999992</v>
      </c>
      <c r="G15" s="113">
        <v>8.75</v>
      </c>
      <c r="H15" s="113">
        <v>9.0299999999999994</v>
      </c>
      <c r="I15" s="113">
        <v>9.52</v>
      </c>
      <c r="J15" s="113">
        <v>9.5399999999999991</v>
      </c>
      <c r="K15" s="113">
        <v>9.81</v>
      </c>
      <c r="L15" s="363">
        <f t="shared" si="3"/>
        <v>9.81</v>
      </c>
      <c r="M15" s="363">
        <f t="shared" si="2"/>
        <v>1.0600000000000005</v>
      </c>
      <c r="N15" s="156">
        <f t="shared" si="1"/>
        <v>0.10805300713557599</v>
      </c>
    </row>
    <row r="16" spans="1:14" x14ac:dyDescent="0.25">
      <c r="A16" s="113" t="s">
        <v>48</v>
      </c>
      <c r="B16" s="113">
        <v>7.39</v>
      </c>
      <c r="C16" s="113">
        <v>7.37</v>
      </c>
      <c r="D16" s="113">
        <v>7.94</v>
      </c>
      <c r="E16" s="113">
        <v>8.11</v>
      </c>
      <c r="F16" s="113">
        <v>8.5299999999999994</v>
      </c>
      <c r="G16" s="113">
        <v>8.68</v>
      </c>
      <c r="H16" s="113">
        <v>9.1300000000000008</v>
      </c>
      <c r="I16" s="113">
        <v>9.08</v>
      </c>
      <c r="J16" s="113">
        <v>9.4700000000000006</v>
      </c>
      <c r="K16" s="113">
        <v>9.74</v>
      </c>
      <c r="L16" s="363">
        <f t="shared" si="3"/>
        <v>9.74</v>
      </c>
      <c r="M16" s="363">
        <f t="shared" si="2"/>
        <v>1.0600000000000005</v>
      </c>
      <c r="N16" s="156">
        <f t="shared" si="1"/>
        <v>0.10882956878850107</v>
      </c>
    </row>
    <row r="17" spans="1:14" x14ac:dyDescent="0.25">
      <c r="A17" s="113" t="s">
        <v>92</v>
      </c>
      <c r="B17" s="113">
        <v>9.1300000000000008</v>
      </c>
      <c r="C17" s="113">
        <v>9.19</v>
      </c>
      <c r="D17" s="113">
        <v>9.11</v>
      </c>
      <c r="E17" s="113">
        <v>9.15</v>
      </c>
      <c r="F17" s="113">
        <v>9.52</v>
      </c>
      <c r="G17" s="113">
        <v>9.16</v>
      </c>
      <c r="H17" s="113">
        <v>9.15</v>
      </c>
      <c r="I17" s="113">
        <v>9.23</v>
      </c>
      <c r="J17" s="113">
        <v>9.18</v>
      </c>
      <c r="K17" s="113">
        <v>9.14</v>
      </c>
      <c r="L17" s="363">
        <f t="shared" si="3"/>
        <v>9.14</v>
      </c>
      <c r="M17" s="363">
        <f t="shared" si="2"/>
        <v>-1.9999999999999574E-2</v>
      </c>
      <c r="N17" s="156">
        <f t="shared" si="1"/>
        <v>-2.188183807439778E-3</v>
      </c>
    </row>
    <row r="18" spans="1:14" x14ac:dyDescent="0.25">
      <c r="A18" s="113" t="s">
        <v>167</v>
      </c>
      <c r="B18" s="113">
        <v>6.22</v>
      </c>
      <c r="C18" s="113">
        <v>6.28</v>
      </c>
      <c r="D18" s="113">
        <v>6.49</v>
      </c>
      <c r="E18" s="113">
        <v>6.42</v>
      </c>
      <c r="F18" s="113">
        <v>6.36</v>
      </c>
      <c r="G18" s="113">
        <v>7.37</v>
      </c>
      <c r="H18" s="113">
        <v>7.45</v>
      </c>
      <c r="I18" s="113">
        <v>7.9</v>
      </c>
      <c r="J18" s="113">
        <v>8.07</v>
      </c>
      <c r="K18" s="113">
        <v>8.3699999999999992</v>
      </c>
      <c r="L18" s="363">
        <f t="shared" si="3"/>
        <v>8.3699999999999992</v>
      </c>
      <c r="M18" s="363">
        <f t="shared" si="2"/>
        <v>0.99999999999999911</v>
      </c>
      <c r="N18" s="156">
        <f t="shared" si="1"/>
        <v>0.11947431302270002</v>
      </c>
    </row>
    <row r="19" spans="1:14" x14ac:dyDescent="0.25">
      <c r="A19" s="113" t="s">
        <v>35</v>
      </c>
      <c r="B19" s="113">
        <v>5.71</v>
      </c>
      <c r="C19" s="113">
        <v>6.57</v>
      </c>
      <c r="D19" s="113">
        <v>7.19</v>
      </c>
      <c r="E19" s="113">
        <v>7.69</v>
      </c>
      <c r="F19" s="113">
        <v>7.86</v>
      </c>
      <c r="G19" s="113">
        <v>7.69</v>
      </c>
      <c r="H19" s="113">
        <v>7.36</v>
      </c>
      <c r="I19" s="113">
        <v>8.0500000000000007</v>
      </c>
      <c r="J19" s="113">
        <v>7.59</v>
      </c>
      <c r="K19" s="113">
        <v>7.87</v>
      </c>
      <c r="L19" s="363">
        <f t="shared" si="3"/>
        <v>7.87</v>
      </c>
      <c r="M19" s="363">
        <f t="shared" si="2"/>
        <v>0.17999999999999972</v>
      </c>
      <c r="N19" s="156">
        <f t="shared" si="1"/>
        <v>2.2871664548919913E-2</v>
      </c>
    </row>
    <row r="20" spans="1:14" x14ac:dyDescent="0.25">
      <c r="A20" s="113" t="s">
        <v>2375</v>
      </c>
      <c r="B20" s="113">
        <v>6.04</v>
      </c>
      <c r="C20" s="113">
        <v>6.27</v>
      </c>
      <c r="D20" s="113">
        <v>6.42</v>
      </c>
      <c r="E20" s="113">
        <v>6.65</v>
      </c>
      <c r="F20" s="113">
        <v>6.85</v>
      </c>
      <c r="G20" s="113">
        <v>6.95</v>
      </c>
      <c r="H20" s="113">
        <v>6.99</v>
      </c>
      <c r="I20" s="113">
        <v>7.28</v>
      </c>
      <c r="J20" s="113">
        <v>7.67</v>
      </c>
      <c r="K20" s="113" t="s">
        <v>202</v>
      </c>
      <c r="L20" s="363">
        <f>J20</f>
        <v>7.67</v>
      </c>
      <c r="M20" s="363">
        <f t="shared" si="2"/>
        <v>0.71999999999999975</v>
      </c>
      <c r="N20" s="156">
        <f t="shared" si="1"/>
        <v>9.3872229465449777E-2</v>
      </c>
    </row>
    <row r="21" spans="1:14" x14ac:dyDescent="0.25">
      <c r="A21" s="113" t="s">
        <v>52</v>
      </c>
      <c r="B21" s="113">
        <v>4.33</v>
      </c>
      <c r="C21" s="113">
        <v>5.9</v>
      </c>
      <c r="D21" s="113">
        <v>6.12</v>
      </c>
      <c r="E21" s="113">
        <v>6.26</v>
      </c>
      <c r="F21" s="113">
        <v>6.2</v>
      </c>
      <c r="G21" s="113">
        <v>5.52</v>
      </c>
      <c r="H21" s="113">
        <v>5.82</v>
      </c>
      <c r="I21" s="113">
        <v>7.24</v>
      </c>
      <c r="J21" s="113">
        <v>7.62</v>
      </c>
      <c r="K21" s="113">
        <v>7.55</v>
      </c>
      <c r="L21" s="363">
        <f>K21</f>
        <v>7.55</v>
      </c>
      <c r="M21" s="363">
        <f t="shared" si="2"/>
        <v>2.0300000000000002</v>
      </c>
      <c r="N21" s="156">
        <f t="shared" si="1"/>
        <v>0.26887417218543053</v>
      </c>
    </row>
    <row r="22" spans="1:14" x14ac:dyDescent="0.25">
      <c r="A22" s="113" t="s">
        <v>2376</v>
      </c>
      <c r="B22" s="113">
        <v>4.38</v>
      </c>
      <c r="C22" s="113">
        <v>4.53</v>
      </c>
      <c r="D22" s="113">
        <v>4.8499999999999996</v>
      </c>
      <c r="E22" s="113">
        <v>5.15</v>
      </c>
      <c r="F22" s="113">
        <v>5.24</v>
      </c>
      <c r="G22" s="113">
        <v>5.55</v>
      </c>
      <c r="H22" s="113">
        <v>5.77</v>
      </c>
      <c r="I22" s="113">
        <v>6.14</v>
      </c>
      <c r="J22" s="113">
        <v>6.43</v>
      </c>
      <c r="K22" s="113">
        <v>6.63</v>
      </c>
      <c r="L22" s="363">
        <f>K22</f>
        <v>6.63</v>
      </c>
      <c r="M22" s="363">
        <f t="shared" si="2"/>
        <v>1.08</v>
      </c>
      <c r="N22" s="156">
        <f t="shared" si="1"/>
        <v>0.16289592760180996</v>
      </c>
    </row>
    <row r="23" spans="1:14" x14ac:dyDescent="0.25">
      <c r="A23" s="113" t="s">
        <v>2377</v>
      </c>
      <c r="B23" s="113">
        <v>7.42</v>
      </c>
      <c r="C23" s="113">
        <v>7.64</v>
      </c>
      <c r="D23" s="113">
        <v>7.16</v>
      </c>
      <c r="E23" s="113">
        <v>6.99</v>
      </c>
      <c r="F23" s="113">
        <v>6.98</v>
      </c>
      <c r="G23" s="113">
        <v>7.07</v>
      </c>
      <c r="H23" s="113">
        <v>6.74</v>
      </c>
      <c r="I23" s="113">
        <v>6.49</v>
      </c>
      <c r="J23" s="113" t="s">
        <v>202</v>
      </c>
      <c r="K23" s="113" t="s">
        <v>202</v>
      </c>
      <c r="L23" s="363">
        <f>I23</f>
        <v>6.49</v>
      </c>
      <c r="M23" s="363">
        <f t="shared" si="2"/>
        <v>-0.58000000000000007</v>
      </c>
      <c r="N23" s="156">
        <f t="shared" si="1"/>
        <v>-8.9368258859784291E-2</v>
      </c>
    </row>
    <row r="24" spans="1:14" x14ac:dyDescent="0.25">
      <c r="A24" s="113" t="s">
        <v>2378</v>
      </c>
      <c r="B24" s="113">
        <v>6.06</v>
      </c>
      <c r="C24" s="113">
        <v>6.17</v>
      </c>
      <c r="D24" s="113">
        <v>5.89</v>
      </c>
      <c r="E24" s="113">
        <v>6</v>
      </c>
      <c r="F24" s="113">
        <v>5.86</v>
      </c>
      <c r="G24" s="113">
        <v>6.21</v>
      </c>
      <c r="H24" s="113">
        <v>6.07</v>
      </c>
      <c r="I24" s="113">
        <v>6.08</v>
      </c>
      <c r="J24" s="113">
        <v>6.28</v>
      </c>
      <c r="K24" s="113" t="s">
        <v>202</v>
      </c>
      <c r="L24" s="363">
        <f>J24</f>
        <v>6.28</v>
      </c>
      <c r="M24" s="363">
        <f t="shared" si="2"/>
        <v>7.0000000000000284E-2</v>
      </c>
      <c r="N24" s="156">
        <f t="shared" si="1"/>
        <v>1.1146496815286669E-2</v>
      </c>
    </row>
    <row r="25" spans="1:14" x14ac:dyDescent="0.25">
      <c r="A25" s="113" t="s">
        <v>45</v>
      </c>
      <c r="B25" s="113">
        <v>3.44</v>
      </c>
      <c r="C25" s="113">
        <v>3.91</v>
      </c>
      <c r="D25" s="113">
        <v>4.3600000000000003</v>
      </c>
      <c r="E25" s="113">
        <v>4.72</v>
      </c>
      <c r="F25" s="113">
        <v>4.9000000000000004</v>
      </c>
      <c r="G25" s="113">
        <v>4.6500000000000004</v>
      </c>
      <c r="H25" s="113">
        <v>4.54</v>
      </c>
      <c r="I25" s="113">
        <v>5.05</v>
      </c>
      <c r="J25" s="113">
        <v>6.03</v>
      </c>
      <c r="K25" s="113">
        <v>6.26</v>
      </c>
      <c r="L25" s="363">
        <f>K25</f>
        <v>6.26</v>
      </c>
      <c r="M25" s="363">
        <f t="shared" si="2"/>
        <v>1.6099999999999994</v>
      </c>
      <c r="N25" s="156">
        <f t="shared" si="1"/>
        <v>0.25718849840255581</v>
      </c>
    </row>
    <row r="26" spans="1:14" x14ac:dyDescent="0.25">
      <c r="A26" s="113" t="s">
        <v>2379</v>
      </c>
      <c r="B26" s="113" t="s">
        <v>202</v>
      </c>
      <c r="C26" s="113" t="s">
        <v>202</v>
      </c>
      <c r="D26" s="113">
        <v>4.72</v>
      </c>
      <c r="E26" s="113" t="s">
        <v>202</v>
      </c>
      <c r="F26" s="113" t="s">
        <v>202</v>
      </c>
      <c r="G26" s="113">
        <v>6.03</v>
      </c>
      <c r="H26" s="113" t="s">
        <v>202</v>
      </c>
      <c r="I26" s="113">
        <v>6.24</v>
      </c>
      <c r="J26" s="113" t="s">
        <v>202</v>
      </c>
      <c r="K26" s="113" t="s">
        <v>202</v>
      </c>
      <c r="L26" s="363">
        <f>I26</f>
        <v>6.24</v>
      </c>
      <c r="M26" s="363">
        <f t="shared" si="2"/>
        <v>0.20999999999999996</v>
      </c>
      <c r="N26" s="156">
        <f t="shared" si="1"/>
        <v>3.3653846153846145E-2</v>
      </c>
    </row>
    <row r="27" spans="1:14" x14ac:dyDescent="0.25">
      <c r="A27" s="113" t="s">
        <v>2380</v>
      </c>
      <c r="B27" s="113" t="s">
        <v>202</v>
      </c>
      <c r="C27" s="113">
        <v>8.8000000000000007</v>
      </c>
      <c r="D27" s="113" t="s">
        <v>202</v>
      </c>
      <c r="E27" s="113">
        <v>5.29</v>
      </c>
      <c r="F27" s="113" t="s">
        <v>202</v>
      </c>
      <c r="G27" s="113">
        <v>6.22</v>
      </c>
      <c r="H27" s="113" t="s">
        <v>202</v>
      </c>
      <c r="I27" s="113">
        <v>6.09</v>
      </c>
      <c r="J27" s="113" t="s">
        <v>202</v>
      </c>
      <c r="K27" s="113" t="s">
        <v>202</v>
      </c>
      <c r="L27" s="363">
        <f>I27</f>
        <v>6.09</v>
      </c>
      <c r="M27" s="363">
        <f t="shared" si="2"/>
        <v>-0.12999999999999989</v>
      </c>
      <c r="N27" s="156">
        <f t="shared" si="1"/>
        <v>-2.1346469622331676E-2</v>
      </c>
    </row>
    <row r="28" spans="1:14" x14ac:dyDescent="0.25">
      <c r="A28" s="113" t="s">
        <v>60</v>
      </c>
      <c r="B28" s="113">
        <v>4.01</v>
      </c>
      <c r="C28" s="113">
        <v>4.21</v>
      </c>
      <c r="D28" s="113">
        <v>4.21</v>
      </c>
      <c r="E28" s="113">
        <v>4.54</v>
      </c>
      <c r="F28" s="113">
        <v>4.58</v>
      </c>
      <c r="G28" s="113">
        <v>4.63</v>
      </c>
      <c r="H28" s="113">
        <v>4.74</v>
      </c>
      <c r="I28" s="113">
        <v>4.83</v>
      </c>
      <c r="J28" s="113">
        <v>5.18</v>
      </c>
      <c r="K28" s="113">
        <v>5.54</v>
      </c>
      <c r="L28" s="363">
        <f>K28</f>
        <v>5.54</v>
      </c>
      <c r="M28" s="363">
        <f t="shared" si="2"/>
        <v>0.91000000000000014</v>
      </c>
      <c r="N28" s="156">
        <f t="shared" si="1"/>
        <v>0.16425992779783397</v>
      </c>
    </row>
    <row r="29" spans="1:14" x14ac:dyDescent="0.25">
      <c r="A29" s="113" t="s">
        <v>50</v>
      </c>
      <c r="B29" s="113">
        <v>2.84</v>
      </c>
      <c r="C29" s="113">
        <v>3.35</v>
      </c>
      <c r="D29" s="113">
        <v>3.45</v>
      </c>
      <c r="E29" s="113">
        <v>3</v>
      </c>
      <c r="F29" s="113">
        <v>3.29</v>
      </c>
      <c r="G29" s="113">
        <v>3.4</v>
      </c>
      <c r="H29" s="113">
        <v>3.81</v>
      </c>
      <c r="I29" s="113">
        <v>4.21</v>
      </c>
      <c r="J29" s="113">
        <v>4.46</v>
      </c>
      <c r="K29" s="113">
        <v>5.0999999999999996</v>
      </c>
      <c r="L29" s="363">
        <f>K29</f>
        <v>5.0999999999999996</v>
      </c>
      <c r="M29" s="363">
        <f t="shared" si="2"/>
        <v>1.6999999999999997</v>
      </c>
      <c r="N29" s="156">
        <f t="shared" si="1"/>
        <v>0.33333333333333331</v>
      </c>
    </row>
    <row r="30" spans="1:14" x14ac:dyDescent="0.25">
      <c r="A30" s="113" t="s">
        <v>154</v>
      </c>
      <c r="B30" s="113">
        <v>3.04</v>
      </c>
      <c r="C30" s="113">
        <v>3.35</v>
      </c>
      <c r="D30" s="113">
        <v>3.69</v>
      </c>
      <c r="E30" s="113">
        <v>4</v>
      </c>
      <c r="F30" s="113">
        <v>4.3600000000000003</v>
      </c>
      <c r="G30" s="113">
        <v>4.5999999999999996</v>
      </c>
      <c r="H30" s="113">
        <v>4.54</v>
      </c>
      <c r="I30" s="113">
        <v>4.7300000000000004</v>
      </c>
      <c r="J30" s="113">
        <v>4.88</v>
      </c>
      <c r="K30" s="113">
        <v>5.0199999999999996</v>
      </c>
      <c r="L30" s="363">
        <f>K30</f>
        <v>5.0199999999999996</v>
      </c>
      <c r="M30" s="363">
        <f t="shared" si="2"/>
        <v>0.41999999999999993</v>
      </c>
      <c r="N30" s="156">
        <f t="shared" si="1"/>
        <v>8.3665338645418322E-2</v>
      </c>
    </row>
    <row r="31" spans="1:14" x14ac:dyDescent="0.25">
      <c r="A31" s="113" t="s">
        <v>49</v>
      </c>
      <c r="B31" s="113">
        <v>0.97</v>
      </c>
      <c r="C31" s="113">
        <v>0.87</v>
      </c>
      <c r="D31" s="113">
        <v>1.24</v>
      </c>
      <c r="E31" s="113">
        <v>1.7</v>
      </c>
      <c r="F31" s="113">
        <v>2.0299999999999998</v>
      </c>
      <c r="G31" s="113">
        <v>2.2999999999999998</v>
      </c>
      <c r="H31" s="113">
        <v>3.23</v>
      </c>
      <c r="I31" s="113">
        <v>4.2</v>
      </c>
      <c r="J31" s="113">
        <v>4.41</v>
      </c>
      <c r="K31" s="113">
        <v>4.5</v>
      </c>
      <c r="L31" s="363">
        <f>K31</f>
        <v>4.5</v>
      </c>
      <c r="M31" s="363">
        <f t="shared" si="2"/>
        <v>2.2000000000000002</v>
      </c>
      <c r="N31" s="156">
        <f t="shared" si="1"/>
        <v>0.48888888888888893</v>
      </c>
    </row>
    <row r="32" spans="1:14" x14ac:dyDescent="0.25">
      <c r="A32" s="113" t="s">
        <v>2381</v>
      </c>
      <c r="B32" s="113" t="s">
        <v>202</v>
      </c>
      <c r="C32" s="113">
        <v>3.15</v>
      </c>
      <c r="D32" s="113" t="s">
        <v>202</v>
      </c>
      <c r="E32" s="113">
        <v>3.61</v>
      </c>
      <c r="F32" s="113" t="s">
        <v>202</v>
      </c>
      <c r="G32" s="113">
        <v>4.25</v>
      </c>
      <c r="H32" s="113" t="s">
        <v>202</v>
      </c>
      <c r="I32" s="113">
        <v>4.32</v>
      </c>
      <c r="J32" s="113">
        <v>4.76</v>
      </c>
      <c r="K32" s="113" t="s">
        <v>202</v>
      </c>
      <c r="L32" s="363">
        <f>J32</f>
        <v>4.76</v>
      </c>
      <c r="M32" s="363">
        <f t="shared" si="2"/>
        <v>0.50999999999999979</v>
      </c>
      <c r="N32" s="156">
        <f t="shared" si="1"/>
        <v>0.10714285714285711</v>
      </c>
    </row>
    <row r="33" spans="1:14" x14ac:dyDescent="0.25">
      <c r="A33" s="113" t="s">
        <v>40</v>
      </c>
      <c r="B33" s="113">
        <v>2.08</v>
      </c>
      <c r="C33" s="113">
        <v>2.15</v>
      </c>
      <c r="D33" s="113">
        <v>2.23</v>
      </c>
      <c r="E33" s="113">
        <v>2.4</v>
      </c>
      <c r="F33" s="113">
        <v>2.48</v>
      </c>
      <c r="G33" s="113">
        <v>2.8</v>
      </c>
      <c r="H33" s="113">
        <v>3.06</v>
      </c>
      <c r="I33" s="113">
        <v>3.35</v>
      </c>
      <c r="J33" s="113">
        <v>3.89</v>
      </c>
      <c r="K33" s="113">
        <v>4.12</v>
      </c>
      <c r="L33" s="363">
        <f>K33</f>
        <v>4.12</v>
      </c>
      <c r="M33" s="363">
        <f t="shared" si="2"/>
        <v>1.3200000000000003</v>
      </c>
      <c r="N33" s="156">
        <f t="shared" si="1"/>
        <v>0.32038834951456319</v>
      </c>
    </row>
    <row r="34" spans="1:14" x14ac:dyDescent="0.25">
      <c r="A34" s="267" t="s">
        <v>34</v>
      </c>
      <c r="B34" s="267">
        <v>3</v>
      </c>
      <c r="C34" s="267">
        <v>3.49</v>
      </c>
      <c r="D34" s="267">
        <v>3.18</v>
      </c>
      <c r="E34" s="267">
        <v>3.07</v>
      </c>
      <c r="F34" s="267">
        <v>2.77</v>
      </c>
      <c r="G34" s="267">
        <v>2.4500000000000002</v>
      </c>
      <c r="H34" s="267">
        <v>2.78</v>
      </c>
      <c r="I34" s="267">
        <v>3.22</v>
      </c>
      <c r="J34" s="267">
        <v>3.3</v>
      </c>
      <c r="K34" s="267">
        <v>3.92</v>
      </c>
      <c r="L34" s="267">
        <f>K34</f>
        <v>3.92</v>
      </c>
      <c r="M34" s="267">
        <f t="shared" si="2"/>
        <v>1.4699999999999998</v>
      </c>
      <c r="N34" s="192">
        <f t="shared" si="1"/>
        <v>0.37499999999999994</v>
      </c>
    </row>
    <row r="35" spans="1:14" x14ac:dyDescent="0.25">
      <c r="A35" s="113" t="s">
        <v>2382</v>
      </c>
      <c r="B35" s="113">
        <v>3.44</v>
      </c>
      <c r="C35" s="113">
        <v>3.96</v>
      </c>
      <c r="D35" s="113" t="s">
        <v>202</v>
      </c>
      <c r="E35" s="113">
        <v>4.7300000000000004</v>
      </c>
      <c r="F35" s="113" t="s">
        <v>202</v>
      </c>
      <c r="G35" s="113">
        <v>3.88</v>
      </c>
      <c r="H35" s="113" t="s">
        <v>202</v>
      </c>
      <c r="I35" s="113">
        <v>3.91</v>
      </c>
      <c r="J35" s="113" t="s">
        <v>202</v>
      </c>
      <c r="K35" s="113" t="s">
        <v>202</v>
      </c>
      <c r="L35" s="363">
        <f>I35</f>
        <v>3.91</v>
      </c>
      <c r="M35" s="363">
        <f t="shared" si="2"/>
        <v>3.0000000000000249E-2</v>
      </c>
      <c r="N35" s="156">
        <f t="shared" si="1"/>
        <v>7.6726342710998078E-3</v>
      </c>
    </row>
    <row r="36" spans="1:14" x14ac:dyDescent="0.25">
      <c r="A36" s="113" t="s">
        <v>37</v>
      </c>
      <c r="B36" s="113">
        <v>3.12</v>
      </c>
      <c r="C36" s="113">
        <v>3.2</v>
      </c>
      <c r="D36" s="113">
        <v>3.36</v>
      </c>
      <c r="E36" s="113">
        <v>3.46</v>
      </c>
      <c r="F36" s="113">
        <v>3.42</v>
      </c>
      <c r="G36" s="113">
        <v>3.34</v>
      </c>
      <c r="H36" s="113">
        <v>3.41</v>
      </c>
      <c r="I36" s="113">
        <v>3.48</v>
      </c>
      <c r="J36" s="113">
        <v>3.73</v>
      </c>
      <c r="K36" s="113">
        <v>3.67</v>
      </c>
      <c r="L36" s="363">
        <f t="shared" ref="L36:L45" si="4">K36</f>
        <v>3.67</v>
      </c>
      <c r="M36" s="363">
        <f t="shared" si="2"/>
        <v>0.33000000000000007</v>
      </c>
      <c r="N36" s="156">
        <f t="shared" si="1"/>
        <v>8.9918256130790214E-2</v>
      </c>
    </row>
    <row r="37" spans="1:14" x14ac:dyDescent="0.25">
      <c r="A37" s="113" t="s">
        <v>65</v>
      </c>
      <c r="B37" s="113">
        <v>1.34</v>
      </c>
      <c r="C37" s="113">
        <v>1.52</v>
      </c>
      <c r="D37" s="113">
        <v>1.72</v>
      </c>
      <c r="E37" s="113">
        <v>1.92</v>
      </c>
      <c r="F37" s="113">
        <v>1.94</v>
      </c>
      <c r="G37" s="113">
        <v>2.06</v>
      </c>
      <c r="H37" s="113">
        <v>2.35</v>
      </c>
      <c r="I37" s="113">
        <v>2.7</v>
      </c>
      <c r="J37" s="113">
        <v>3.2</v>
      </c>
      <c r="K37" s="113">
        <v>3.64</v>
      </c>
      <c r="L37" s="363">
        <f t="shared" si="4"/>
        <v>3.64</v>
      </c>
      <c r="M37" s="363">
        <f t="shared" si="2"/>
        <v>1.58</v>
      </c>
      <c r="N37" s="156">
        <f t="shared" si="1"/>
        <v>0.43406593406593408</v>
      </c>
    </row>
    <row r="38" spans="1:14" x14ac:dyDescent="0.25">
      <c r="A38" s="113" t="s">
        <v>89</v>
      </c>
      <c r="B38" s="113">
        <v>4.1500000000000004</v>
      </c>
      <c r="C38" s="113">
        <v>4.13</v>
      </c>
      <c r="D38" s="113">
        <v>3.89</v>
      </c>
      <c r="E38" s="113">
        <v>3.89</v>
      </c>
      <c r="F38" s="113">
        <v>3.92</v>
      </c>
      <c r="G38" s="113">
        <v>3.91</v>
      </c>
      <c r="H38" s="113">
        <v>3.73</v>
      </c>
      <c r="I38" s="113">
        <v>3.63</v>
      </c>
      <c r="J38" s="113">
        <v>3.35</v>
      </c>
      <c r="K38" s="113">
        <v>3.62</v>
      </c>
      <c r="L38" s="363">
        <f t="shared" si="4"/>
        <v>3.62</v>
      </c>
      <c r="M38" s="363">
        <f t="shared" si="2"/>
        <v>-0.29000000000000004</v>
      </c>
      <c r="N38" s="156">
        <f t="shared" si="1"/>
        <v>-8.0110497237569064E-2</v>
      </c>
    </row>
    <row r="39" spans="1:14" x14ac:dyDescent="0.25">
      <c r="A39" s="113" t="s">
        <v>44</v>
      </c>
      <c r="B39" s="113">
        <v>5.16</v>
      </c>
      <c r="C39" s="113">
        <v>5.23</v>
      </c>
      <c r="D39" s="113">
        <v>3.14</v>
      </c>
      <c r="E39" s="113">
        <v>3.35</v>
      </c>
      <c r="F39" s="113">
        <v>3.33</v>
      </c>
      <c r="G39" s="113">
        <v>3.35</v>
      </c>
      <c r="H39" s="113">
        <v>3.7</v>
      </c>
      <c r="I39" s="113">
        <v>3.82</v>
      </c>
      <c r="J39" s="113">
        <v>3.28</v>
      </c>
      <c r="K39" s="113">
        <v>3.33</v>
      </c>
      <c r="L39" s="363">
        <f t="shared" si="4"/>
        <v>3.33</v>
      </c>
      <c r="M39" s="363">
        <f t="shared" si="2"/>
        <v>-2.0000000000000018E-2</v>
      </c>
      <c r="N39" s="156">
        <f t="shared" si="1"/>
        <v>-6.0060060060060112E-3</v>
      </c>
    </row>
    <row r="40" spans="1:14" x14ac:dyDescent="0.25">
      <c r="A40" s="113" t="s">
        <v>36</v>
      </c>
      <c r="B40" s="113" t="s">
        <v>202</v>
      </c>
      <c r="C40" s="113">
        <v>1.17</v>
      </c>
      <c r="D40" s="113">
        <v>1.32</v>
      </c>
      <c r="E40" s="113">
        <v>1.28</v>
      </c>
      <c r="F40" s="113">
        <v>1.45</v>
      </c>
      <c r="G40" s="113">
        <v>1.53</v>
      </c>
      <c r="H40" s="113">
        <v>1.64</v>
      </c>
      <c r="I40" s="113">
        <v>2.84</v>
      </c>
      <c r="J40" s="113">
        <v>2.92</v>
      </c>
      <c r="K40" s="113">
        <v>2.94</v>
      </c>
      <c r="L40" s="363">
        <f t="shared" si="4"/>
        <v>2.94</v>
      </c>
      <c r="M40" s="363">
        <f t="shared" si="2"/>
        <v>1.41</v>
      </c>
      <c r="N40" s="156">
        <f t="shared" si="1"/>
        <v>0.47959183673469385</v>
      </c>
    </row>
    <row r="41" spans="1:14" x14ac:dyDescent="0.25">
      <c r="A41" s="113" t="s">
        <v>43</v>
      </c>
      <c r="B41" s="113">
        <v>1.33</v>
      </c>
      <c r="C41" s="113">
        <v>1.45</v>
      </c>
      <c r="D41" s="113">
        <v>1.36</v>
      </c>
      <c r="E41" s="113">
        <v>1.79</v>
      </c>
      <c r="F41" s="113">
        <v>2.4</v>
      </c>
      <c r="G41" s="113">
        <v>1.85</v>
      </c>
      <c r="H41" s="113">
        <v>1.88</v>
      </c>
      <c r="I41" s="113">
        <v>2.4700000000000002</v>
      </c>
      <c r="J41" s="113">
        <v>2.69</v>
      </c>
      <c r="K41" s="113">
        <v>2.94</v>
      </c>
      <c r="L41" s="363">
        <f t="shared" si="4"/>
        <v>2.94</v>
      </c>
      <c r="M41" s="363">
        <f t="shared" si="2"/>
        <v>1.0899999999999999</v>
      </c>
      <c r="N41" s="156">
        <f t="shared" si="1"/>
        <v>0.37074829931972786</v>
      </c>
    </row>
    <row r="42" spans="1:14" x14ac:dyDescent="0.25">
      <c r="A42" s="113" t="s">
        <v>173</v>
      </c>
      <c r="B42" s="113">
        <v>1.1399999999999999</v>
      </c>
      <c r="C42" s="113">
        <v>1.19</v>
      </c>
      <c r="D42" s="113">
        <v>1.43</v>
      </c>
      <c r="E42" s="113">
        <v>1.42</v>
      </c>
      <c r="F42" s="113">
        <v>1.52</v>
      </c>
      <c r="G42" s="113">
        <v>1.57</v>
      </c>
      <c r="H42" s="113">
        <v>1.56</v>
      </c>
      <c r="I42" s="113">
        <v>1.79</v>
      </c>
      <c r="J42" s="113">
        <v>2.0499999999999998</v>
      </c>
      <c r="K42" s="113">
        <v>2.19</v>
      </c>
      <c r="L42" s="363">
        <f t="shared" si="4"/>
        <v>2.19</v>
      </c>
      <c r="M42" s="363">
        <f t="shared" si="2"/>
        <v>0.61999999999999988</v>
      </c>
      <c r="N42" s="156">
        <f t="shared" si="1"/>
        <v>0.28310502283105016</v>
      </c>
    </row>
    <row r="43" spans="1:14" x14ac:dyDescent="0.25">
      <c r="A43" s="113" t="s">
        <v>42</v>
      </c>
      <c r="B43" s="113">
        <v>0.98</v>
      </c>
      <c r="C43" s="113">
        <v>0.85</v>
      </c>
      <c r="D43" s="113">
        <v>0.9</v>
      </c>
      <c r="E43" s="113">
        <v>0.84</v>
      </c>
      <c r="F43" s="113">
        <v>1.1499999999999999</v>
      </c>
      <c r="G43" s="113">
        <v>0.88</v>
      </c>
      <c r="H43" s="113">
        <v>0.86</v>
      </c>
      <c r="I43" s="113">
        <v>0.95</v>
      </c>
      <c r="J43" s="113">
        <v>0.99</v>
      </c>
      <c r="K43" s="113">
        <v>1.1000000000000001</v>
      </c>
      <c r="L43" s="363">
        <f t="shared" si="4"/>
        <v>1.1000000000000001</v>
      </c>
      <c r="M43" s="363">
        <f t="shared" si="2"/>
        <v>0.22000000000000008</v>
      </c>
      <c r="N43" s="156">
        <f t="shared" si="1"/>
        <v>0.20000000000000007</v>
      </c>
    </row>
    <row r="44" spans="1:14" x14ac:dyDescent="0.25">
      <c r="A44" s="113" t="s">
        <v>51</v>
      </c>
      <c r="B44" s="113">
        <v>0.78</v>
      </c>
      <c r="C44" s="113">
        <v>0.48</v>
      </c>
      <c r="D44" s="113">
        <v>0.66</v>
      </c>
      <c r="E44" s="113">
        <v>0.71</v>
      </c>
      <c r="F44" s="113">
        <v>0.69</v>
      </c>
      <c r="G44" s="113">
        <v>0.57999999999999996</v>
      </c>
      <c r="H44" s="113">
        <v>0.67</v>
      </c>
      <c r="I44" s="113">
        <v>0.6</v>
      </c>
      <c r="J44" s="113">
        <v>0.62</v>
      </c>
      <c r="K44" s="113">
        <v>0.62</v>
      </c>
      <c r="L44" s="363">
        <f t="shared" si="4"/>
        <v>0.62</v>
      </c>
      <c r="M44" s="363">
        <f t="shared" si="2"/>
        <v>4.0000000000000036E-2</v>
      </c>
      <c r="N44" s="156">
        <f t="shared" si="1"/>
        <v>6.4516129032258118E-2</v>
      </c>
    </row>
    <row r="45" spans="1:14" x14ac:dyDescent="0.25">
      <c r="A45" s="113" t="s">
        <v>183</v>
      </c>
      <c r="B45" s="113">
        <v>0.4</v>
      </c>
      <c r="C45" s="113">
        <v>0.43</v>
      </c>
      <c r="D45" s="113">
        <v>0.26</v>
      </c>
      <c r="E45" s="113">
        <v>0.26</v>
      </c>
      <c r="F45" s="113">
        <v>0.32</v>
      </c>
      <c r="G45" s="113">
        <v>0.36</v>
      </c>
      <c r="H45" s="113">
        <v>0.5</v>
      </c>
      <c r="I45" s="113">
        <v>0.52</v>
      </c>
      <c r="J45" s="113">
        <v>0.53</v>
      </c>
      <c r="K45" s="113">
        <v>0.61</v>
      </c>
      <c r="L45" s="363">
        <f t="shared" si="4"/>
        <v>0.61</v>
      </c>
      <c r="M45" s="363">
        <f t="shared" si="2"/>
        <v>0.25</v>
      </c>
      <c r="N45" s="156">
        <f t="shared" si="1"/>
        <v>0.4098360655737705</v>
      </c>
    </row>
    <row r="46" spans="1:14" x14ac:dyDescent="0.25">
      <c r="A46" s="113" t="s">
        <v>2383</v>
      </c>
      <c r="B46" s="113">
        <v>0.47</v>
      </c>
      <c r="C46" s="113">
        <v>0.42</v>
      </c>
      <c r="D46" s="113">
        <v>0.43</v>
      </c>
      <c r="E46" s="113">
        <v>0.41</v>
      </c>
      <c r="F46" s="113">
        <v>0.41</v>
      </c>
      <c r="G46" s="113">
        <v>0.4</v>
      </c>
      <c r="H46" s="113">
        <v>0.41</v>
      </c>
      <c r="I46" s="113">
        <v>0.45</v>
      </c>
      <c r="J46" s="113" t="s">
        <v>202</v>
      </c>
      <c r="K46" s="113" t="s">
        <v>202</v>
      </c>
      <c r="L46" s="363">
        <f>I46</f>
        <v>0.45</v>
      </c>
      <c r="M46" s="363">
        <f t="shared" si="2"/>
        <v>4.9999999999999989E-2</v>
      </c>
      <c r="N46" s="156">
        <f t="shared" si="1"/>
        <v>0.11111111111111108</v>
      </c>
    </row>
    <row r="47" spans="1:14" x14ac:dyDescent="0.25">
      <c r="A47" s="113" t="s">
        <v>2384</v>
      </c>
      <c r="B47" s="113">
        <v>0.24</v>
      </c>
      <c r="C47" s="113">
        <v>0.31</v>
      </c>
      <c r="D47" s="113">
        <v>0.35</v>
      </c>
      <c r="E47" s="113">
        <v>0.24</v>
      </c>
      <c r="F47" s="113">
        <v>0.37</v>
      </c>
      <c r="G47" s="113">
        <v>0.37</v>
      </c>
      <c r="H47" s="113">
        <v>0.43</v>
      </c>
      <c r="I47" s="113">
        <v>0.42</v>
      </c>
      <c r="J47" s="113">
        <v>0.4</v>
      </c>
      <c r="K47" s="113" t="s">
        <v>202</v>
      </c>
      <c r="L47" s="363">
        <f>J47</f>
        <v>0.4</v>
      </c>
      <c r="M47" s="363">
        <f t="shared" si="2"/>
        <v>3.0000000000000027E-2</v>
      </c>
      <c r="N47" s="156">
        <f t="shared" si="1"/>
        <v>7.5000000000000067E-2</v>
      </c>
    </row>
  </sheetData>
  <autoFilter ref="A5:N5" xr:uid="{BA1B9BDC-2485-4C75-B732-0FAC886B97AC}">
    <sortState xmlns:xlrd2="http://schemas.microsoft.com/office/spreadsheetml/2017/richdata2" ref="A6:N47">
      <sortCondition descending="1" ref="L5"/>
    </sortState>
  </autoFilter>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480A1-2D3A-4452-BF76-D27B78248666}">
  <dimension ref="A1:I46"/>
  <sheetViews>
    <sheetView zoomScaleNormal="100" workbookViewId="0">
      <selection activeCell="M7" sqref="M7"/>
    </sheetView>
  </sheetViews>
  <sheetFormatPr defaultRowHeight="15" x14ac:dyDescent="0.25"/>
  <cols>
    <col min="1" max="1" width="23.7109375" customWidth="1"/>
    <col min="7" max="7" width="15.5703125" customWidth="1"/>
    <col min="8" max="8" width="13.85546875" customWidth="1"/>
    <col min="9" max="9" width="14.7109375" customWidth="1"/>
  </cols>
  <sheetData>
    <row r="1" spans="1:9" s="380" customFormat="1" x14ac:dyDescent="0.25">
      <c r="A1" s="236" t="s">
        <v>2105</v>
      </c>
    </row>
    <row r="2" spans="1:9" x14ac:dyDescent="0.25">
      <c r="A2" s="387" t="s">
        <v>2103</v>
      </c>
    </row>
    <row r="4" spans="1:9" ht="75" x14ac:dyDescent="0.25">
      <c r="A4" s="843" t="s">
        <v>199</v>
      </c>
      <c r="B4" s="843" t="s">
        <v>15</v>
      </c>
      <c r="C4" s="843" t="s">
        <v>16</v>
      </c>
      <c r="D4" s="843" t="s">
        <v>17</v>
      </c>
      <c r="E4" s="843" t="s">
        <v>18</v>
      </c>
      <c r="F4" s="843" t="s">
        <v>19</v>
      </c>
      <c r="G4" s="909" t="s">
        <v>2388</v>
      </c>
      <c r="H4" s="909" t="s">
        <v>2389</v>
      </c>
      <c r="I4" s="909" t="s">
        <v>2390</v>
      </c>
    </row>
    <row r="5" spans="1:9" x14ac:dyDescent="0.25">
      <c r="A5" s="363" t="s">
        <v>138</v>
      </c>
      <c r="B5" s="370">
        <v>13.616291924186299</v>
      </c>
      <c r="C5" s="370">
        <v>13.6806215134174</v>
      </c>
      <c r="D5" s="370">
        <v>14.334902919986201</v>
      </c>
      <c r="E5" s="370">
        <v>15.2252054382287</v>
      </c>
      <c r="F5" s="370">
        <v>15.879378239123399</v>
      </c>
      <c r="G5" s="370">
        <f t="shared" ref="G5:G14" si="0">F5</f>
        <v>15.879378239123399</v>
      </c>
      <c r="H5" s="370">
        <f>G5-B5</f>
        <v>2.2630863149370999</v>
      </c>
      <c r="I5" s="287">
        <f t="shared" ref="I5:I46" si="1">H5/G5</f>
        <v>0.14251731275984963</v>
      </c>
    </row>
    <row r="6" spans="1:9" x14ac:dyDescent="0.25">
      <c r="A6" s="363" t="s">
        <v>55</v>
      </c>
      <c r="B6" s="370">
        <v>13.882671104639099</v>
      </c>
      <c r="C6" s="370">
        <v>14.393945592145601</v>
      </c>
      <c r="D6" s="370">
        <v>14.6006912150152</v>
      </c>
      <c r="E6" s="370">
        <v>14.7653926184441</v>
      </c>
      <c r="F6" s="370">
        <v>15.1659891526749</v>
      </c>
      <c r="G6" s="370">
        <f t="shared" si="0"/>
        <v>15.1659891526749</v>
      </c>
      <c r="H6" s="370">
        <f t="shared" ref="H6:H46" si="2">G6-B6</f>
        <v>1.2833180480358006</v>
      </c>
      <c r="I6" s="287">
        <f t="shared" si="1"/>
        <v>8.4618156792592422E-2</v>
      </c>
    </row>
    <row r="7" spans="1:9" x14ac:dyDescent="0.25">
      <c r="A7" s="363" t="s">
        <v>54</v>
      </c>
      <c r="B7" s="370">
        <v>14.864807037007701</v>
      </c>
      <c r="C7" s="370">
        <v>14.163852950457599</v>
      </c>
      <c r="D7" s="370">
        <v>14.461121086735901</v>
      </c>
      <c r="E7" s="370">
        <v>14.428696546209199</v>
      </c>
      <c r="F7" s="370">
        <v>14.9685160227613</v>
      </c>
      <c r="G7" s="370">
        <f t="shared" si="0"/>
        <v>14.9685160227613</v>
      </c>
      <c r="H7" s="370">
        <f t="shared" si="2"/>
        <v>0.10370898575359888</v>
      </c>
      <c r="I7" s="287">
        <f t="shared" si="1"/>
        <v>6.9284747797241754E-3</v>
      </c>
    </row>
    <row r="8" spans="1:9" x14ac:dyDescent="0.25">
      <c r="A8" s="363" t="s">
        <v>32</v>
      </c>
      <c r="B8" s="370">
        <v>15.138222084285699</v>
      </c>
      <c r="C8" s="370">
        <v>15.5799575310139</v>
      </c>
      <c r="D8" s="370">
        <v>15.5474337391085</v>
      </c>
      <c r="E8" s="370">
        <v>15.6567052415002</v>
      </c>
      <c r="F8" s="370">
        <v>14.124598345530799</v>
      </c>
      <c r="G8" s="370">
        <f t="shared" si="0"/>
        <v>14.124598345530799</v>
      </c>
      <c r="H8" s="370">
        <f t="shared" si="2"/>
        <v>-1.0136237387548999</v>
      </c>
      <c r="I8" s="287">
        <f t="shared" si="1"/>
        <v>-7.1763013287781258E-2</v>
      </c>
    </row>
    <row r="9" spans="1:9" x14ac:dyDescent="0.25">
      <c r="A9" s="363" t="s">
        <v>480</v>
      </c>
      <c r="B9" s="370">
        <v>12.934138688979299</v>
      </c>
      <c r="C9" s="370">
        <v>13.0594595197533</v>
      </c>
      <c r="D9" s="370">
        <v>13.203491141130201</v>
      </c>
      <c r="E9" s="370">
        <v>13.4684615396834</v>
      </c>
      <c r="F9" s="370">
        <v>13.8400221269991</v>
      </c>
      <c r="G9" s="370">
        <f t="shared" si="0"/>
        <v>13.8400221269991</v>
      </c>
      <c r="H9" s="370">
        <f t="shared" si="2"/>
        <v>0.90588343801980109</v>
      </c>
      <c r="I9" s="287">
        <f t="shared" si="1"/>
        <v>6.5453900991430114E-2</v>
      </c>
    </row>
    <row r="10" spans="1:9" x14ac:dyDescent="0.25">
      <c r="A10" s="363" t="s">
        <v>29</v>
      </c>
      <c r="B10" s="370">
        <v>11.516870966344699</v>
      </c>
      <c r="C10" s="370">
        <v>11.6097018436925</v>
      </c>
      <c r="D10" s="370">
        <v>11.3670019993686</v>
      </c>
      <c r="E10" s="370">
        <v>12.0191961968819</v>
      </c>
      <c r="F10" s="370">
        <v>12.795753234214001</v>
      </c>
      <c r="G10" s="370">
        <f t="shared" si="0"/>
        <v>12.795753234214001</v>
      </c>
      <c r="H10" s="370">
        <f t="shared" si="2"/>
        <v>1.2788822678693013</v>
      </c>
      <c r="I10" s="287">
        <f t="shared" si="1"/>
        <v>9.9945837064890741E-2</v>
      </c>
    </row>
    <row r="11" spans="1:9" x14ac:dyDescent="0.25">
      <c r="A11" s="363" t="s">
        <v>58</v>
      </c>
      <c r="B11" s="370">
        <v>11.316683907196699</v>
      </c>
      <c r="C11" s="370">
        <v>11.755193752762599</v>
      </c>
      <c r="D11" s="370">
        <v>12.241391861396201</v>
      </c>
      <c r="E11" s="370">
        <v>12.2961504028648</v>
      </c>
      <c r="F11" s="370">
        <v>12.646431502886699</v>
      </c>
      <c r="G11" s="370">
        <f t="shared" si="0"/>
        <v>12.646431502886699</v>
      </c>
      <c r="H11" s="370">
        <f t="shared" si="2"/>
        <v>1.3297475956899998</v>
      </c>
      <c r="I11" s="287">
        <f t="shared" si="1"/>
        <v>0.1051480487113277</v>
      </c>
    </row>
    <row r="12" spans="1:9" x14ac:dyDescent="0.25">
      <c r="A12" s="363" t="s">
        <v>35</v>
      </c>
      <c r="B12" s="370">
        <v>12.325940124040301</v>
      </c>
      <c r="C12" s="370">
        <v>11.8877005472312</v>
      </c>
      <c r="D12" s="370">
        <v>12.1818386594293</v>
      </c>
      <c r="E12" s="370">
        <v>11.6223493982148</v>
      </c>
      <c r="F12" s="370">
        <v>11.578941421084799</v>
      </c>
      <c r="G12" s="370">
        <f t="shared" si="0"/>
        <v>11.578941421084799</v>
      </c>
      <c r="H12" s="370">
        <f t="shared" si="2"/>
        <v>-0.74699870295550141</v>
      </c>
      <c r="I12" s="287">
        <f t="shared" si="1"/>
        <v>-6.4513557482486786E-2</v>
      </c>
    </row>
    <row r="13" spans="1:9" x14ac:dyDescent="0.25">
      <c r="A13" s="363" t="s">
        <v>48</v>
      </c>
      <c r="B13" s="370">
        <v>10.1648800384549</v>
      </c>
      <c r="C13" s="370">
        <v>10.824470841884899</v>
      </c>
      <c r="D13" s="370">
        <v>10.767996700784201</v>
      </c>
      <c r="E13" s="370">
        <v>11.246173997888199</v>
      </c>
      <c r="F13" s="370">
        <v>11.575126725194499</v>
      </c>
      <c r="G13" s="370">
        <f t="shared" si="0"/>
        <v>11.575126725194499</v>
      </c>
      <c r="H13" s="370">
        <f t="shared" si="2"/>
        <v>1.4102466867395993</v>
      </c>
      <c r="I13" s="287">
        <f t="shared" si="1"/>
        <v>0.12183423302572116</v>
      </c>
    </row>
    <row r="14" spans="1:9" x14ac:dyDescent="0.25">
      <c r="A14" s="363" t="s">
        <v>38</v>
      </c>
      <c r="B14" s="370">
        <v>10.135865707714199</v>
      </c>
      <c r="C14" s="370">
        <v>10.3561504697646</v>
      </c>
      <c r="D14" s="370">
        <v>10.6225845844408</v>
      </c>
      <c r="E14" s="370">
        <v>10.857346962367499</v>
      </c>
      <c r="F14" s="370">
        <v>11.0480450905126</v>
      </c>
      <c r="G14" s="370">
        <f t="shared" si="0"/>
        <v>11.0480450905126</v>
      </c>
      <c r="H14" s="370">
        <f t="shared" si="2"/>
        <v>0.91217938279840105</v>
      </c>
      <c r="I14" s="287">
        <f t="shared" si="1"/>
        <v>8.2564777327142347E-2</v>
      </c>
    </row>
    <row r="15" spans="1:9" x14ac:dyDescent="0.25">
      <c r="A15" s="363" t="s">
        <v>449</v>
      </c>
      <c r="B15" s="370">
        <v>10.7166299436574</v>
      </c>
      <c r="C15" s="370">
        <v>10.6742112929133</v>
      </c>
      <c r="D15" s="370">
        <v>10.6006870605549</v>
      </c>
      <c r="E15" s="370">
        <v>10.5718716216216</v>
      </c>
      <c r="F15" s="370" t="s">
        <v>202</v>
      </c>
      <c r="G15" s="370">
        <f>E15</f>
        <v>10.5718716216216</v>
      </c>
      <c r="H15" s="370">
        <f t="shared" si="2"/>
        <v>-0.14475832203580019</v>
      </c>
      <c r="I15" s="287">
        <f t="shared" si="1"/>
        <v>-1.3692780920621506E-2</v>
      </c>
    </row>
    <row r="16" spans="1:9" x14ac:dyDescent="0.25">
      <c r="A16" s="363" t="s">
        <v>47</v>
      </c>
      <c r="B16" s="370">
        <v>9.4786557674841099</v>
      </c>
      <c r="C16" s="370">
        <v>9.7967125125796706</v>
      </c>
      <c r="D16" s="370">
        <v>9.9402642786939008</v>
      </c>
      <c r="E16" s="370">
        <v>10.1612388250319</v>
      </c>
      <c r="F16" s="370">
        <v>10.3366315843006</v>
      </c>
      <c r="G16" s="370">
        <f>F16</f>
        <v>10.3366315843006</v>
      </c>
      <c r="H16" s="370">
        <f t="shared" si="2"/>
        <v>0.85797581681648971</v>
      </c>
      <c r="I16" s="287">
        <f t="shared" si="1"/>
        <v>8.3003424260529285E-2</v>
      </c>
    </row>
    <row r="17" spans="1:9" x14ac:dyDescent="0.25">
      <c r="A17" s="363" t="s">
        <v>56</v>
      </c>
      <c r="B17" s="370">
        <v>10.5848666303756</v>
      </c>
      <c r="C17" s="370" t="s">
        <v>202</v>
      </c>
      <c r="D17" s="370">
        <v>10.318070834029101</v>
      </c>
      <c r="E17" s="370" t="s">
        <v>202</v>
      </c>
      <c r="F17" s="370" t="s">
        <v>202</v>
      </c>
      <c r="G17" s="370">
        <f>D17</f>
        <v>10.318070834029101</v>
      </c>
      <c r="H17" s="370">
        <f t="shared" si="2"/>
        <v>-0.26679579634649997</v>
      </c>
      <c r="I17" s="287">
        <f t="shared" si="1"/>
        <v>-2.5857139443800362E-2</v>
      </c>
    </row>
    <row r="18" spans="1:9" x14ac:dyDescent="0.25">
      <c r="A18" s="363" t="s">
        <v>164</v>
      </c>
      <c r="B18" s="370">
        <v>10.648266462220001</v>
      </c>
      <c r="C18" s="370" t="s">
        <v>202</v>
      </c>
      <c r="D18" s="370">
        <v>10.247113072951599</v>
      </c>
      <c r="E18" s="370" t="s">
        <v>202</v>
      </c>
      <c r="F18" s="370" t="s">
        <v>202</v>
      </c>
      <c r="G18" s="370">
        <f>D18</f>
        <v>10.247113072951599</v>
      </c>
      <c r="H18" s="370">
        <f t="shared" si="2"/>
        <v>-0.40115338926840138</v>
      </c>
      <c r="I18" s="287">
        <f t="shared" si="1"/>
        <v>-3.9147942099642737E-2</v>
      </c>
    </row>
    <row r="19" spans="1:9" x14ac:dyDescent="0.25">
      <c r="A19" s="363" t="s">
        <v>50</v>
      </c>
      <c r="B19" s="370">
        <v>8.4512875230311604</v>
      </c>
      <c r="C19" s="370">
        <v>8.8926149989515793</v>
      </c>
      <c r="D19" s="370">
        <v>9.3569127663223508</v>
      </c>
      <c r="E19" s="370">
        <v>9.6962075551286109</v>
      </c>
      <c r="F19" s="370">
        <v>10.129216226900001</v>
      </c>
      <c r="G19" s="370">
        <f>F19</f>
        <v>10.129216226900001</v>
      </c>
      <c r="H19" s="370">
        <f t="shared" si="2"/>
        <v>1.6779287038688402</v>
      </c>
      <c r="I19" s="287">
        <f t="shared" si="1"/>
        <v>0.16565237292622811</v>
      </c>
    </row>
    <row r="20" spans="1:9" x14ac:dyDescent="0.25">
      <c r="A20" s="363" t="s">
        <v>52</v>
      </c>
      <c r="B20" s="370">
        <v>8.3695306706218897</v>
      </c>
      <c r="C20" s="370">
        <v>8.4467332501040406</v>
      </c>
      <c r="D20" s="370">
        <v>9.3987469684721106</v>
      </c>
      <c r="E20" s="370">
        <v>9.85802408694801</v>
      </c>
      <c r="F20" s="370">
        <v>10.0337113593992</v>
      </c>
      <c r="G20" s="370">
        <f>F20</f>
        <v>10.0337113593992</v>
      </c>
      <c r="H20" s="370">
        <f t="shared" si="2"/>
        <v>1.6641806887773107</v>
      </c>
      <c r="I20" s="287">
        <f t="shared" si="1"/>
        <v>0.16585893585810293</v>
      </c>
    </row>
    <row r="21" spans="1:9" x14ac:dyDescent="0.25">
      <c r="A21" s="363" t="s">
        <v>167</v>
      </c>
      <c r="B21" s="370">
        <v>8.9973099577941706</v>
      </c>
      <c r="C21" s="370">
        <v>9.1537051884091198</v>
      </c>
      <c r="D21" s="370">
        <v>9.4832986801663406</v>
      </c>
      <c r="E21" s="370">
        <v>9.6688151781334994</v>
      </c>
      <c r="F21" s="370">
        <v>9.9318360998116209</v>
      </c>
      <c r="G21" s="370">
        <f>F21</f>
        <v>9.9318360998116209</v>
      </c>
      <c r="H21" s="370">
        <f t="shared" si="2"/>
        <v>0.93452614201745021</v>
      </c>
      <c r="I21" s="287">
        <f t="shared" si="1"/>
        <v>9.4093995574008271E-2</v>
      </c>
    </row>
    <row r="22" spans="1:9" x14ac:dyDescent="0.25">
      <c r="A22" s="363" t="s">
        <v>90</v>
      </c>
      <c r="B22" s="370">
        <v>9.07700181558676</v>
      </c>
      <c r="C22" s="370">
        <v>8.9432022786822998</v>
      </c>
      <c r="D22" s="370">
        <v>9.2346470881356506</v>
      </c>
      <c r="E22" s="370">
        <v>9.8460594863627993</v>
      </c>
      <c r="F22" s="370" t="s">
        <v>202</v>
      </c>
      <c r="G22" s="370">
        <f>E22</f>
        <v>9.8460594863627993</v>
      </c>
      <c r="H22" s="370">
        <f t="shared" si="2"/>
        <v>0.76905767077603926</v>
      </c>
      <c r="I22" s="287">
        <f t="shared" si="1"/>
        <v>7.8108168231282374E-2</v>
      </c>
    </row>
    <row r="23" spans="1:9" x14ac:dyDescent="0.25">
      <c r="A23" s="363" t="s">
        <v>92</v>
      </c>
      <c r="B23" s="370">
        <v>9.9980519480519501</v>
      </c>
      <c r="C23" s="370">
        <v>9.9558128403039596</v>
      </c>
      <c r="D23" s="370">
        <v>10.018992311225</v>
      </c>
      <c r="E23" s="370">
        <v>9.8815900679043001</v>
      </c>
      <c r="F23" s="370">
        <v>9.8456800364256392</v>
      </c>
      <c r="G23" s="370">
        <f>F23</f>
        <v>9.8456800364256392</v>
      </c>
      <c r="H23" s="370">
        <f t="shared" si="2"/>
        <v>-0.15237191162631092</v>
      </c>
      <c r="I23" s="287">
        <f t="shared" si="1"/>
        <v>-1.5476017000612158E-2</v>
      </c>
    </row>
    <row r="24" spans="1:9" x14ac:dyDescent="0.25">
      <c r="A24" s="363" t="s">
        <v>60</v>
      </c>
      <c r="B24" s="370">
        <v>9.0932599095286495</v>
      </c>
      <c r="C24" s="370">
        <v>9.1012441830026702</v>
      </c>
      <c r="D24" s="370">
        <v>9.2305811229322892</v>
      </c>
      <c r="E24" s="370">
        <v>9.42560129359304</v>
      </c>
      <c r="F24" s="370">
        <v>9.6806204896697405</v>
      </c>
      <c r="G24" s="370">
        <f>F24</f>
        <v>9.6806204896697405</v>
      </c>
      <c r="H24" s="370">
        <f t="shared" si="2"/>
        <v>0.58736058014109105</v>
      </c>
      <c r="I24" s="287">
        <f t="shared" si="1"/>
        <v>6.0673856677665214E-2</v>
      </c>
    </row>
    <row r="25" spans="1:9" x14ac:dyDescent="0.25">
      <c r="A25" s="363" t="s">
        <v>59</v>
      </c>
      <c r="B25" s="370">
        <v>8.9359023678098293</v>
      </c>
      <c r="C25" s="370" t="s">
        <v>202</v>
      </c>
      <c r="D25" s="370">
        <v>9.2021091694241903</v>
      </c>
      <c r="E25" s="370" t="s">
        <v>202</v>
      </c>
      <c r="F25" s="370" t="s">
        <v>202</v>
      </c>
      <c r="G25" s="370">
        <f>D25</f>
        <v>9.2021091694241903</v>
      </c>
      <c r="H25" s="370">
        <f t="shared" si="2"/>
        <v>0.26620680161436105</v>
      </c>
      <c r="I25" s="287">
        <f t="shared" si="1"/>
        <v>2.8928889748329141E-2</v>
      </c>
    </row>
    <row r="26" spans="1:9" x14ac:dyDescent="0.25">
      <c r="A26" s="363" t="s">
        <v>204</v>
      </c>
      <c r="B26" s="370">
        <v>8.3230180681480608</v>
      </c>
      <c r="C26" s="370">
        <v>8.3356537560025998</v>
      </c>
      <c r="D26" s="370">
        <v>8.5891992273817603</v>
      </c>
      <c r="E26" s="370">
        <v>8.8995299997143498</v>
      </c>
      <c r="F26" s="370" t="s">
        <v>202</v>
      </c>
      <c r="G26" s="370">
        <f>E26</f>
        <v>8.8995299997143498</v>
      </c>
      <c r="H26" s="370">
        <f t="shared" si="2"/>
        <v>0.57651193156628899</v>
      </c>
      <c r="I26" s="287">
        <f t="shared" si="1"/>
        <v>6.4780042494917534E-2</v>
      </c>
    </row>
    <row r="27" spans="1:9" x14ac:dyDescent="0.25">
      <c r="A27" s="363" t="s">
        <v>2387</v>
      </c>
      <c r="B27" s="370">
        <v>7.8953073774026503</v>
      </c>
      <c r="C27" s="370">
        <v>8.0458606608547498</v>
      </c>
      <c r="D27" s="370">
        <v>8.3877871471523004</v>
      </c>
      <c r="E27" s="370">
        <v>8.6595947421783901</v>
      </c>
      <c r="F27" s="370">
        <v>8.8793337874675196</v>
      </c>
      <c r="G27" s="370">
        <f>F27</f>
        <v>8.8793337874675196</v>
      </c>
      <c r="H27" s="370">
        <f t="shared" si="2"/>
        <v>0.98402641006486924</v>
      </c>
      <c r="I27" s="287">
        <f t="shared" si="1"/>
        <v>0.11082209922705519</v>
      </c>
    </row>
    <row r="28" spans="1:9" x14ac:dyDescent="0.25">
      <c r="A28" s="363" t="s">
        <v>36</v>
      </c>
      <c r="B28" s="370">
        <v>8.0294768879553899</v>
      </c>
      <c r="C28" s="370">
        <v>6.5785676026521003</v>
      </c>
      <c r="D28" s="370">
        <v>7.8711774115526199</v>
      </c>
      <c r="E28" s="370">
        <v>8.13644212400418</v>
      </c>
      <c r="F28" s="370">
        <v>8.7800307050755393</v>
      </c>
      <c r="G28" s="370">
        <f>F28</f>
        <v>8.7800307050755393</v>
      </c>
      <c r="H28" s="370">
        <f t="shared" si="2"/>
        <v>0.75055381712014935</v>
      </c>
      <c r="I28" s="287">
        <f t="shared" si="1"/>
        <v>8.5484190469433202E-2</v>
      </c>
    </row>
    <row r="29" spans="1:9" x14ac:dyDescent="0.25">
      <c r="A29" s="363" t="s">
        <v>143</v>
      </c>
      <c r="B29" s="370">
        <v>8.9234818006640104</v>
      </c>
      <c r="C29" s="370">
        <v>8.6150044570645203</v>
      </c>
      <c r="D29" s="370">
        <v>8.4524079866431094</v>
      </c>
      <c r="E29" s="370" t="s">
        <v>202</v>
      </c>
      <c r="F29" s="370" t="s">
        <v>202</v>
      </c>
      <c r="G29" s="370">
        <f>D29</f>
        <v>8.4524079866431094</v>
      </c>
      <c r="H29" s="370">
        <f t="shared" si="2"/>
        <v>-0.47107381402090098</v>
      </c>
      <c r="I29" s="287">
        <f t="shared" si="1"/>
        <v>-5.5732498332465005E-2</v>
      </c>
    </row>
    <row r="30" spans="1:9" x14ac:dyDescent="0.25">
      <c r="A30" s="363" t="s">
        <v>45</v>
      </c>
      <c r="B30" s="370">
        <v>5.8699807155041803</v>
      </c>
      <c r="C30" s="370">
        <v>5.7689164859688402</v>
      </c>
      <c r="D30" s="370">
        <v>6.2351023584637701</v>
      </c>
      <c r="E30" s="370">
        <v>8.0585367860654102</v>
      </c>
      <c r="F30" s="370">
        <v>8.3157152001718497</v>
      </c>
      <c r="G30" s="370">
        <f t="shared" ref="G30:G41" si="3">F30</f>
        <v>8.3157152001718497</v>
      </c>
      <c r="H30" s="370">
        <f t="shared" si="2"/>
        <v>2.4457344846676694</v>
      </c>
      <c r="I30" s="287">
        <f t="shared" si="1"/>
        <v>0.2941099383270277</v>
      </c>
    </row>
    <row r="31" spans="1:9" x14ac:dyDescent="0.25">
      <c r="A31" s="363" t="s">
        <v>154</v>
      </c>
      <c r="B31" s="370">
        <v>7.3488301945632903</v>
      </c>
      <c r="C31" s="370">
        <v>7.0926272368139696</v>
      </c>
      <c r="D31" s="370">
        <v>7.3288383056397102</v>
      </c>
      <c r="E31" s="370">
        <v>7.6037731909443798</v>
      </c>
      <c r="F31" s="370">
        <v>7.8245834279102802</v>
      </c>
      <c r="G31" s="370">
        <f t="shared" si="3"/>
        <v>7.8245834279102802</v>
      </c>
      <c r="H31" s="370">
        <f t="shared" si="2"/>
        <v>0.47575323334698982</v>
      </c>
      <c r="I31" s="287">
        <f t="shared" si="1"/>
        <v>6.0802372130122427E-2</v>
      </c>
    </row>
    <row r="32" spans="1:9" x14ac:dyDescent="0.25">
      <c r="A32" s="267" t="s">
        <v>34</v>
      </c>
      <c r="B32" s="361">
        <v>6.72178519826618</v>
      </c>
      <c r="C32" s="361">
        <v>6.9441331839282903</v>
      </c>
      <c r="D32" s="361">
        <v>7.2860483242400598</v>
      </c>
      <c r="E32" s="361">
        <v>7.6486528098537399</v>
      </c>
      <c r="F32" s="361">
        <v>7.6825631919628297</v>
      </c>
      <c r="G32" s="361">
        <f t="shared" si="3"/>
        <v>7.6825631919628297</v>
      </c>
      <c r="H32" s="361">
        <f t="shared" si="2"/>
        <v>0.96077799369664962</v>
      </c>
      <c r="I32" s="191">
        <f t="shared" si="1"/>
        <v>0.12505956276438762</v>
      </c>
    </row>
    <row r="33" spans="1:9" x14ac:dyDescent="0.25">
      <c r="A33" s="363" t="s">
        <v>49</v>
      </c>
      <c r="B33" s="370">
        <v>5.1718221665623103</v>
      </c>
      <c r="C33" s="370">
        <v>5.4761889973105102</v>
      </c>
      <c r="D33" s="370">
        <v>7.0232914495862699</v>
      </c>
      <c r="E33" s="370">
        <v>7.1806055950791601</v>
      </c>
      <c r="F33" s="370">
        <v>7.3811700573845203</v>
      </c>
      <c r="G33" s="370">
        <f t="shared" si="3"/>
        <v>7.3811700573845203</v>
      </c>
      <c r="H33" s="370">
        <f t="shared" si="2"/>
        <v>2.2093478908222099</v>
      </c>
      <c r="I33" s="287">
        <f t="shared" si="1"/>
        <v>0.29932217705942965</v>
      </c>
    </row>
    <row r="34" spans="1:9" x14ac:dyDescent="0.25">
      <c r="A34" s="363" t="s">
        <v>37</v>
      </c>
      <c r="B34" s="370">
        <v>6.6215090747831402</v>
      </c>
      <c r="C34" s="370">
        <v>6.70535900748727</v>
      </c>
      <c r="D34" s="370">
        <v>6.8709446613609497</v>
      </c>
      <c r="E34" s="370">
        <v>7.0708089641565</v>
      </c>
      <c r="F34" s="370">
        <v>7.1068634543182201</v>
      </c>
      <c r="G34" s="370">
        <f t="shared" si="3"/>
        <v>7.1068634543182201</v>
      </c>
      <c r="H34" s="370">
        <f t="shared" si="2"/>
        <v>0.48535437953507987</v>
      </c>
      <c r="I34" s="287">
        <f t="shared" si="1"/>
        <v>6.8293753306906776E-2</v>
      </c>
    </row>
    <row r="35" spans="1:9" x14ac:dyDescent="0.25">
      <c r="A35" s="363" t="s">
        <v>173</v>
      </c>
      <c r="B35" s="370">
        <v>6.3541612908490501</v>
      </c>
      <c r="C35" s="370">
        <v>6.0959505809657601</v>
      </c>
      <c r="D35" s="370">
        <v>6.4183629422794199</v>
      </c>
      <c r="E35" s="370">
        <v>6.7510998379273204</v>
      </c>
      <c r="F35" s="370">
        <v>6.9429874570074297</v>
      </c>
      <c r="G35" s="370">
        <f t="shared" si="3"/>
        <v>6.9429874570074297</v>
      </c>
      <c r="H35" s="370">
        <f t="shared" si="2"/>
        <v>0.58882616615837957</v>
      </c>
      <c r="I35" s="287">
        <f t="shared" si="1"/>
        <v>8.4808761329978805E-2</v>
      </c>
    </row>
    <row r="36" spans="1:9" x14ac:dyDescent="0.25">
      <c r="A36" s="363" t="s">
        <v>43</v>
      </c>
      <c r="B36" s="370">
        <v>6.0888690076791203</v>
      </c>
      <c r="C36" s="370">
        <v>6.21446274967197</v>
      </c>
      <c r="D36" s="370">
        <v>6.4183126514428404</v>
      </c>
      <c r="E36" s="370">
        <v>6.4737795161524003</v>
      </c>
      <c r="F36" s="370">
        <v>6.9100422130541901</v>
      </c>
      <c r="G36" s="370">
        <f t="shared" si="3"/>
        <v>6.9100422130541901</v>
      </c>
      <c r="H36" s="370">
        <f t="shared" si="2"/>
        <v>0.82117320537506977</v>
      </c>
      <c r="I36" s="287">
        <f t="shared" si="1"/>
        <v>0.11883765396161262</v>
      </c>
    </row>
    <row r="37" spans="1:9" x14ac:dyDescent="0.25">
      <c r="A37" s="363" t="s">
        <v>44</v>
      </c>
      <c r="B37" s="370">
        <v>6.4264959369613397</v>
      </c>
      <c r="C37" s="370">
        <v>6.6130497131931198</v>
      </c>
      <c r="D37" s="370">
        <v>6.7853015946383204</v>
      </c>
      <c r="E37" s="370">
        <v>6.3796791443850296</v>
      </c>
      <c r="F37" s="370">
        <v>6.7908810112291897</v>
      </c>
      <c r="G37" s="370">
        <f t="shared" si="3"/>
        <v>6.7908810112291897</v>
      </c>
      <c r="H37" s="370">
        <f t="shared" si="2"/>
        <v>0.36438507426785005</v>
      </c>
      <c r="I37" s="287">
        <f t="shared" si="1"/>
        <v>5.3657997197317141E-2</v>
      </c>
    </row>
    <row r="38" spans="1:9" x14ac:dyDescent="0.25">
      <c r="A38" s="363" t="s">
        <v>40</v>
      </c>
      <c r="B38" s="370">
        <v>5.1343601373785503</v>
      </c>
      <c r="C38" s="370">
        <v>5.3808046296184502</v>
      </c>
      <c r="D38" s="370">
        <v>5.5842280504250503</v>
      </c>
      <c r="E38" s="370">
        <v>6.0184987155862002</v>
      </c>
      <c r="F38" s="370">
        <v>6.3054434306995901</v>
      </c>
      <c r="G38" s="370">
        <f t="shared" si="3"/>
        <v>6.3054434306995901</v>
      </c>
      <c r="H38" s="370">
        <f>G38-B38</f>
        <v>1.1710832933210398</v>
      </c>
      <c r="I38" s="287">
        <f t="shared" si="1"/>
        <v>0.18572576317461434</v>
      </c>
    </row>
    <row r="39" spans="1:9" x14ac:dyDescent="0.25">
      <c r="A39" s="363" t="s">
        <v>89</v>
      </c>
      <c r="B39" s="370">
        <v>6.2106631270394397</v>
      </c>
      <c r="C39" s="370">
        <v>5.9243849543464204</v>
      </c>
      <c r="D39" s="370">
        <v>5.6780933679960199</v>
      </c>
      <c r="E39" s="370">
        <v>5.5943859262118796</v>
      </c>
      <c r="F39" s="370">
        <v>5.5699470340455699</v>
      </c>
      <c r="G39" s="370">
        <f t="shared" si="3"/>
        <v>5.5699470340455699</v>
      </c>
      <c r="H39" s="370">
        <f t="shared" si="2"/>
        <v>-0.64071609299386978</v>
      </c>
      <c r="I39" s="287">
        <f t="shared" si="1"/>
        <v>-0.11503091305493154</v>
      </c>
    </row>
    <row r="40" spans="1:9" x14ac:dyDescent="0.25">
      <c r="A40" s="363" t="s">
        <v>65</v>
      </c>
      <c r="B40" s="370">
        <v>3.6141573325795702</v>
      </c>
      <c r="C40" s="370">
        <v>3.7223770765971702</v>
      </c>
      <c r="D40" s="370">
        <v>4.0152740310007502</v>
      </c>
      <c r="E40" s="370">
        <v>4.4461815495638604</v>
      </c>
      <c r="F40" s="370">
        <v>4.8817199788315397</v>
      </c>
      <c r="G40" s="370">
        <f t="shared" si="3"/>
        <v>4.8817199788315397</v>
      </c>
      <c r="H40" s="370">
        <f t="shared" si="2"/>
        <v>1.2675626462519696</v>
      </c>
      <c r="I40" s="287">
        <f t="shared" si="1"/>
        <v>0.25965492731014161</v>
      </c>
    </row>
    <row r="41" spans="1:9" x14ac:dyDescent="0.25">
      <c r="A41" s="363" t="s">
        <v>42</v>
      </c>
      <c r="B41" s="370">
        <v>4.0641169853768302</v>
      </c>
      <c r="C41" s="370">
        <v>3.5563659175582001</v>
      </c>
      <c r="D41" s="370">
        <v>3.9300846740241999</v>
      </c>
      <c r="E41" s="370">
        <v>3.8390317108906999</v>
      </c>
      <c r="F41" s="370">
        <v>4.03820382219312</v>
      </c>
      <c r="G41" s="370">
        <f t="shared" si="3"/>
        <v>4.03820382219312</v>
      </c>
      <c r="H41" s="370">
        <f t="shared" si="2"/>
        <v>-2.5913163183710175E-2</v>
      </c>
      <c r="I41" s="287">
        <f t="shared" si="1"/>
        <v>-6.4170022922807593E-3</v>
      </c>
    </row>
    <row r="42" spans="1:9" x14ac:dyDescent="0.25">
      <c r="A42" s="363" t="s">
        <v>191</v>
      </c>
      <c r="B42" s="370">
        <v>2.95589155646931</v>
      </c>
      <c r="C42" s="370">
        <v>3.02035449862072</v>
      </c>
      <c r="D42" s="370">
        <v>2.8941690864279601</v>
      </c>
      <c r="E42" s="370" t="s">
        <v>202</v>
      </c>
      <c r="F42" s="370" t="s">
        <v>202</v>
      </c>
      <c r="G42" s="370">
        <f>D42</f>
        <v>2.8941690864279601</v>
      </c>
      <c r="H42" s="370">
        <f t="shared" si="2"/>
        <v>-6.1722470041349897E-2</v>
      </c>
      <c r="I42" s="287">
        <f t="shared" si="1"/>
        <v>-2.1326490677684964E-2</v>
      </c>
    </row>
    <row r="43" spans="1:9" x14ac:dyDescent="0.25">
      <c r="A43" s="363" t="s">
        <v>880</v>
      </c>
      <c r="B43" s="370">
        <v>2.0903896657241399</v>
      </c>
      <c r="C43" s="370">
        <v>2.1805546177338502</v>
      </c>
      <c r="D43" s="370">
        <v>2.2416823802163801</v>
      </c>
      <c r="E43" s="370">
        <v>2.4052133116799399</v>
      </c>
      <c r="F43" s="370" t="s">
        <v>202</v>
      </c>
      <c r="G43" s="370">
        <f>E43</f>
        <v>2.4052133116799399</v>
      </c>
      <c r="H43" s="370">
        <f t="shared" si="2"/>
        <v>0.31482364595580004</v>
      </c>
      <c r="I43" s="287">
        <f t="shared" si="1"/>
        <v>0.13089219339797725</v>
      </c>
    </row>
    <row r="44" spans="1:9" x14ac:dyDescent="0.25">
      <c r="A44" s="363" t="s">
        <v>51</v>
      </c>
      <c r="B44" s="370">
        <v>2.0478083910998501</v>
      </c>
      <c r="C44" s="370">
        <v>2.1407895985574599</v>
      </c>
      <c r="D44" s="370">
        <v>2.02961349522662</v>
      </c>
      <c r="E44" s="370">
        <v>1.9925221095522501</v>
      </c>
      <c r="F44" s="370">
        <v>2.0093344296848801</v>
      </c>
      <c r="G44" s="370">
        <f>F44</f>
        <v>2.0093344296848801</v>
      </c>
      <c r="H44" s="370">
        <f t="shared" si="2"/>
        <v>-3.8473961414970059E-2</v>
      </c>
      <c r="I44" s="287">
        <f t="shared" si="1"/>
        <v>-1.9147614676071546E-2</v>
      </c>
    </row>
    <row r="45" spans="1:9" x14ac:dyDescent="0.25">
      <c r="A45" s="363" t="s">
        <v>177</v>
      </c>
      <c r="B45" s="370">
        <v>1.01837702318194</v>
      </c>
      <c r="C45" s="370">
        <v>1.1072745690026999</v>
      </c>
      <c r="D45" s="370">
        <v>1.09944836211167</v>
      </c>
      <c r="E45" s="370">
        <v>1.0971132194662601</v>
      </c>
      <c r="F45" s="370" t="s">
        <v>202</v>
      </c>
      <c r="G45" s="370">
        <f>E45</f>
        <v>1.0971132194662601</v>
      </c>
      <c r="H45" s="370">
        <f t="shared" si="2"/>
        <v>7.8736196284320048E-2</v>
      </c>
      <c r="I45" s="287">
        <f t="shared" si="1"/>
        <v>7.1766700908612521E-2</v>
      </c>
    </row>
    <row r="46" spans="1:9" x14ac:dyDescent="0.25">
      <c r="A46" s="363" t="s">
        <v>183</v>
      </c>
      <c r="B46" s="370">
        <v>0.91267907788149005</v>
      </c>
      <c r="C46" s="370">
        <v>1.0178515628576901</v>
      </c>
      <c r="D46" s="370">
        <v>1.0124401322998999</v>
      </c>
      <c r="E46" s="370">
        <v>0.99871199380048004</v>
      </c>
      <c r="F46" s="370">
        <v>1.0620643279408799</v>
      </c>
      <c r="G46" s="370">
        <f>F46</f>
        <v>1.0620643279408799</v>
      </c>
      <c r="H46" s="370">
        <f t="shared" si="2"/>
        <v>0.14938525005938985</v>
      </c>
      <c r="I46" s="287">
        <f t="shared" si="1"/>
        <v>0.14065555741714492</v>
      </c>
    </row>
  </sheetData>
  <autoFilter ref="A4:I4" xr:uid="{F7E51F14-6193-4E60-B1E0-EC62C638DD58}">
    <sortState xmlns:xlrd2="http://schemas.microsoft.com/office/spreadsheetml/2017/richdata2" ref="A5:I46">
      <sortCondition descending="1" ref="G4"/>
    </sortState>
  </autoFilter>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BC49-C683-4342-A939-8461F4F9AC96}">
  <dimension ref="A1:W19"/>
  <sheetViews>
    <sheetView zoomScaleNormal="100" workbookViewId="0">
      <selection activeCell="J18" sqref="J18"/>
    </sheetView>
  </sheetViews>
  <sheetFormatPr defaultRowHeight="15" x14ac:dyDescent="0.25"/>
  <cols>
    <col min="1" max="1" width="33.5703125" customWidth="1"/>
    <col min="2" max="2" width="37.85546875" style="218" customWidth="1"/>
    <col min="3" max="10" width="7.42578125" style="218" customWidth="1"/>
  </cols>
  <sheetData>
    <row r="1" spans="1:23" s="380" customFormat="1" x14ac:dyDescent="0.25">
      <c r="A1" s="236" t="s">
        <v>2104</v>
      </c>
    </row>
    <row r="2" spans="1:23" x14ac:dyDescent="0.25">
      <c r="A2" s="54" t="s">
        <v>2107</v>
      </c>
    </row>
    <row r="4" spans="1:23" x14ac:dyDescent="0.25">
      <c r="A4" s="299" t="s">
        <v>2404</v>
      </c>
      <c r="B4" s="299" t="s">
        <v>2403</v>
      </c>
      <c r="C4" s="56"/>
      <c r="D4" s="56"/>
      <c r="E4" s="56"/>
      <c r="F4" s="56"/>
      <c r="G4" s="56"/>
      <c r="H4" s="56"/>
      <c r="I4" s="56"/>
      <c r="J4" s="56"/>
      <c r="K4" s="57"/>
      <c r="L4" s="56"/>
      <c r="M4" s="56"/>
      <c r="N4" s="56"/>
      <c r="O4" s="56"/>
      <c r="P4" s="56"/>
      <c r="Q4" s="56"/>
      <c r="R4" s="56"/>
      <c r="S4" s="56"/>
      <c r="T4" s="56"/>
      <c r="U4" s="56"/>
      <c r="V4" s="56"/>
      <c r="W4" s="56"/>
    </row>
    <row r="5" spans="1:23" x14ac:dyDescent="0.25">
      <c r="A5" s="902" t="s">
        <v>2397</v>
      </c>
      <c r="B5" s="727"/>
      <c r="C5" s="911" t="s">
        <v>657</v>
      </c>
      <c r="D5" s="911" t="s">
        <v>81</v>
      </c>
      <c r="E5" s="911" t="s">
        <v>82</v>
      </c>
      <c r="F5" s="911" t="s">
        <v>83</v>
      </c>
      <c r="G5" s="911" t="s">
        <v>10</v>
      </c>
      <c r="H5" s="911" t="s">
        <v>12</v>
      </c>
      <c r="I5" s="911" t="s">
        <v>13</v>
      </c>
      <c r="J5" s="911" t="s">
        <v>14</v>
      </c>
      <c r="K5" s="911" t="s">
        <v>15</v>
      </c>
      <c r="L5" s="911" t="s">
        <v>16</v>
      </c>
      <c r="M5" s="911" t="s">
        <v>17</v>
      </c>
      <c r="N5" s="911" t="s">
        <v>18</v>
      </c>
      <c r="O5" s="911" t="s">
        <v>19</v>
      </c>
      <c r="P5" s="911" t="s">
        <v>20</v>
      </c>
    </row>
    <row r="6" spans="1:23" x14ac:dyDescent="0.25">
      <c r="A6" s="740" t="s">
        <v>685</v>
      </c>
      <c r="B6" s="910" t="s">
        <v>685</v>
      </c>
      <c r="C6" s="916">
        <v>42</v>
      </c>
      <c r="D6" s="916">
        <v>37</v>
      </c>
      <c r="E6" s="916">
        <v>32</v>
      </c>
      <c r="F6" s="916">
        <v>32</v>
      </c>
      <c r="G6" s="916">
        <v>38</v>
      </c>
      <c r="H6" s="916">
        <v>26</v>
      </c>
      <c r="I6" s="916">
        <v>22</v>
      </c>
      <c r="J6" s="916">
        <v>18</v>
      </c>
      <c r="K6" s="916">
        <v>20</v>
      </c>
      <c r="L6" s="916">
        <v>22</v>
      </c>
      <c r="M6" s="916">
        <v>31</v>
      </c>
      <c r="N6" s="916">
        <v>24</v>
      </c>
      <c r="O6" s="916">
        <v>44</v>
      </c>
      <c r="P6" s="916">
        <v>60</v>
      </c>
    </row>
    <row r="7" spans="1:23" ht="30" x14ac:dyDescent="0.25">
      <c r="A7" s="899" t="s">
        <v>2391</v>
      </c>
      <c r="B7" s="913" t="s">
        <v>2398</v>
      </c>
      <c r="C7" s="916">
        <v>4</v>
      </c>
      <c r="D7" s="916">
        <v>2</v>
      </c>
      <c r="E7" s="916">
        <v>3</v>
      </c>
      <c r="F7" s="916">
        <v>5</v>
      </c>
      <c r="G7" s="916">
        <v>4</v>
      </c>
      <c r="H7" s="916">
        <v>6</v>
      </c>
      <c r="I7" s="916">
        <v>8</v>
      </c>
      <c r="J7" s="916">
        <v>8</v>
      </c>
      <c r="K7" s="916">
        <v>8</v>
      </c>
      <c r="L7" s="916">
        <v>11</v>
      </c>
      <c r="M7" s="916">
        <v>13</v>
      </c>
      <c r="N7" s="916">
        <v>9</v>
      </c>
      <c r="O7" s="916">
        <v>8</v>
      </c>
      <c r="P7" s="916">
        <v>7</v>
      </c>
    </row>
    <row r="8" spans="1:23" ht="36" x14ac:dyDescent="0.25">
      <c r="A8" s="914" t="s">
        <v>2392</v>
      </c>
      <c r="B8" s="913" t="s">
        <v>2399</v>
      </c>
      <c r="C8" s="916">
        <v>3</v>
      </c>
      <c r="D8" s="916">
        <v>4</v>
      </c>
      <c r="E8" s="916">
        <v>1</v>
      </c>
      <c r="F8" s="916">
        <v>2</v>
      </c>
      <c r="G8" s="916">
        <v>4</v>
      </c>
      <c r="H8" s="916">
        <v>3</v>
      </c>
      <c r="I8" s="916">
        <v>1</v>
      </c>
      <c r="J8" s="916">
        <v>1</v>
      </c>
      <c r="K8" s="916">
        <v>0</v>
      </c>
      <c r="L8" s="916">
        <v>1</v>
      </c>
      <c r="M8" s="916">
        <v>1</v>
      </c>
      <c r="N8" s="916">
        <v>5</v>
      </c>
      <c r="O8" s="916">
        <v>6</v>
      </c>
      <c r="P8" s="916">
        <v>13</v>
      </c>
    </row>
    <row r="9" spans="1:23" x14ac:dyDescent="0.25">
      <c r="A9" s="914" t="s">
        <v>2300</v>
      </c>
      <c r="B9" s="913" t="s">
        <v>2300</v>
      </c>
      <c r="C9" s="916">
        <v>24</v>
      </c>
      <c r="D9" s="916">
        <v>53</v>
      </c>
      <c r="E9" s="916">
        <v>46</v>
      </c>
      <c r="F9" s="916">
        <v>46</v>
      </c>
      <c r="G9" s="916">
        <v>42</v>
      </c>
      <c r="H9" s="916">
        <v>32</v>
      </c>
      <c r="I9" s="916">
        <v>33</v>
      </c>
      <c r="J9" s="916">
        <v>35</v>
      </c>
      <c r="K9" s="916">
        <v>33</v>
      </c>
      <c r="L9" s="916">
        <v>41</v>
      </c>
      <c r="M9" s="916">
        <v>38</v>
      </c>
      <c r="N9" s="916">
        <v>50</v>
      </c>
      <c r="O9" s="916">
        <v>55</v>
      </c>
      <c r="P9" s="916">
        <v>52</v>
      </c>
    </row>
    <row r="10" spans="1:23" x14ac:dyDescent="0.25">
      <c r="A10" t="s">
        <v>2394</v>
      </c>
      <c r="B10" s="913" t="s">
        <v>2301</v>
      </c>
      <c r="C10" s="916">
        <v>3</v>
      </c>
      <c r="D10" s="916">
        <v>5</v>
      </c>
      <c r="E10" s="916">
        <v>6</v>
      </c>
      <c r="F10" s="916">
        <v>4</v>
      </c>
      <c r="G10" s="916">
        <v>6</v>
      </c>
      <c r="H10" s="916">
        <v>4</v>
      </c>
      <c r="I10" s="916">
        <v>3</v>
      </c>
      <c r="J10" s="916">
        <v>3</v>
      </c>
      <c r="K10" s="916">
        <v>5</v>
      </c>
      <c r="L10" s="916">
        <v>3</v>
      </c>
      <c r="M10" s="916">
        <v>4</v>
      </c>
      <c r="N10" s="916">
        <v>4</v>
      </c>
      <c r="O10" s="916">
        <v>3</v>
      </c>
      <c r="P10" s="916">
        <v>2</v>
      </c>
    </row>
    <row r="11" spans="1:23" s="437" customFormat="1" x14ac:dyDescent="0.25">
      <c r="A11" s="914" t="s">
        <v>2393</v>
      </c>
      <c r="B11" s="913" t="s">
        <v>200</v>
      </c>
      <c r="C11" s="916"/>
      <c r="D11" s="916"/>
      <c r="E11" s="916"/>
      <c r="F11" s="916"/>
      <c r="G11" s="916"/>
      <c r="H11" s="916"/>
      <c r="I11" s="916"/>
      <c r="J11" s="916"/>
      <c r="K11" s="916"/>
      <c r="L11" s="916"/>
      <c r="M11" s="916"/>
      <c r="N11" s="916"/>
      <c r="O11" s="916"/>
      <c r="P11" s="916">
        <v>2</v>
      </c>
    </row>
    <row r="12" spans="1:23" ht="24" x14ac:dyDescent="0.25">
      <c r="A12" s="914" t="s">
        <v>2395</v>
      </c>
      <c r="B12" s="913" t="s">
        <v>2401</v>
      </c>
      <c r="C12" s="916">
        <v>100</v>
      </c>
      <c r="D12" s="916">
        <v>130</v>
      </c>
      <c r="E12" s="916">
        <v>178</v>
      </c>
      <c r="F12" s="916">
        <v>196</v>
      </c>
      <c r="G12" s="916">
        <v>180</v>
      </c>
      <c r="H12" s="916">
        <v>176</v>
      </c>
      <c r="I12" s="916">
        <v>175</v>
      </c>
      <c r="J12" s="916">
        <v>180</v>
      </c>
      <c r="K12" s="916">
        <v>162</v>
      </c>
      <c r="L12" s="916">
        <v>141</v>
      </c>
      <c r="M12" s="916">
        <v>137</v>
      </c>
      <c r="N12" s="916">
        <v>95</v>
      </c>
      <c r="O12" s="916">
        <v>108</v>
      </c>
      <c r="P12" s="916">
        <v>110</v>
      </c>
    </row>
    <row r="13" spans="1:23" ht="109.5" customHeight="1" x14ac:dyDescent="0.25">
      <c r="A13" s="914" t="s">
        <v>2396</v>
      </c>
      <c r="B13" s="913" t="s">
        <v>2400</v>
      </c>
      <c r="C13" s="917" t="s">
        <v>201</v>
      </c>
      <c r="D13" s="917" t="s">
        <v>201</v>
      </c>
      <c r="E13" s="916">
        <v>6</v>
      </c>
      <c r="F13" s="916">
        <v>2</v>
      </c>
      <c r="G13" s="917">
        <v>4</v>
      </c>
      <c r="H13" s="917">
        <v>5</v>
      </c>
      <c r="I13" s="917">
        <v>6</v>
      </c>
      <c r="J13" s="917">
        <v>7</v>
      </c>
      <c r="K13" s="917">
        <v>5</v>
      </c>
      <c r="L13" s="917" t="s">
        <v>201</v>
      </c>
      <c r="M13" s="917" t="s">
        <v>201</v>
      </c>
      <c r="N13" s="917" t="s">
        <v>201</v>
      </c>
      <c r="O13" s="916">
        <v>4</v>
      </c>
      <c r="P13" s="916">
        <v>17</v>
      </c>
    </row>
    <row r="14" spans="1:23" x14ac:dyDescent="0.25">
      <c r="A14" s="914" t="s">
        <v>2299</v>
      </c>
      <c r="B14" s="915" t="s">
        <v>2402</v>
      </c>
      <c r="C14" s="916">
        <v>180</v>
      </c>
      <c r="D14" s="916">
        <v>234</v>
      </c>
      <c r="E14" s="916">
        <v>274</v>
      </c>
      <c r="F14" s="916">
        <v>292</v>
      </c>
      <c r="G14" s="916">
        <v>280</v>
      </c>
      <c r="H14" s="916">
        <v>255</v>
      </c>
      <c r="I14" s="916">
        <v>248</v>
      </c>
      <c r="J14" s="916">
        <v>254</v>
      </c>
      <c r="K14" s="916">
        <v>236</v>
      </c>
      <c r="L14" s="916">
        <v>222</v>
      </c>
      <c r="M14" s="916">
        <v>226</v>
      </c>
      <c r="N14" s="916">
        <v>192</v>
      </c>
      <c r="O14" s="916">
        <v>231</v>
      </c>
      <c r="P14" s="916">
        <v>265</v>
      </c>
    </row>
    <row r="15" spans="1:23" s="112" customFormat="1" x14ac:dyDescent="0.25">
      <c r="A15" s="218" t="s">
        <v>2109</v>
      </c>
      <c r="B15" s="301"/>
      <c r="C15" s="297"/>
      <c r="D15" s="297"/>
      <c r="E15" s="297"/>
      <c r="F15" s="297"/>
      <c r="G15" s="297"/>
      <c r="H15" s="297"/>
      <c r="I15" s="297"/>
      <c r="J15" s="297"/>
      <c r="K15" s="297"/>
      <c r="L15" s="297"/>
      <c r="M15" s="297"/>
      <c r="N15" s="297"/>
      <c r="O15" s="297"/>
    </row>
    <row r="16" spans="1:23" s="112" customFormat="1" x14ac:dyDescent="0.25">
      <c r="A16" s="218" t="s">
        <v>2108</v>
      </c>
      <c r="B16" s="301"/>
      <c r="C16" s="297"/>
      <c r="D16" s="297"/>
      <c r="E16" s="297"/>
      <c r="F16" s="297"/>
      <c r="G16" s="297"/>
      <c r="H16" s="297"/>
      <c r="I16" s="297"/>
      <c r="J16" s="297"/>
      <c r="K16" s="297"/>
      <c r="L16" s="297"/>
      <c r="M16" s="297"/>
      <c r="N16" s="297"/>
      <c r="O16" s="297"/>
    </row>
    <row r="17" spans="1:8" s="218" customFormat="1" x14ac:dyDescent="0.25">
      <c r="A17" s="437" t="s">
        <v>2110</v>
      </c>
    </row>
    <row r="18" spans="1:8" s="218" customFormat="1" x14ac:dyDescent="0.25"/>
    <row r="19" spans="1:8" x14ac:dyDescent="0.25">
      <c r="B19" s="380"/>
      <c r="C19" s="380"/>
      <c r="D19" s="380"/>
      <c r="E19" s="380"/>
      <c r="F19" s="380"/>
      <c r="G19" s="380"/>
      <c r="H19" s="380"/>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80D0-C9DE-4CDE-8CE3-9A92AFC89230}">
  <dimension ref="A1"/>
  <sheetViews>
    <sheetView workbookViewId="0"/>
  </sheetViews>
  <sheetFormatPr defaultRowHeight="15" x14ac:dyDescent="0.2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2383-BF7D-4058-A616-9431A2037AB1}">
  <dimension ref="A1:F43"/>
  <sheetViews>
    <sheetView zoomScaleNormal="100" workbookViewId="0">
      <selection activeCell="A6" sqref="A6"/>
    </sheetView>
  </sheetViews>
  <sheetFormatPr defaultRowHeight="15" x14ac:dyDescent="0.25"/>
  <cols>
    <col min="1" max="1" width="12.5703125" customWidth="1"/>
    <col min="2" max="2" width="16.140625" customWidth="1"/>
    <col min="3" max="3" width="14.28515625" customWidth="1"/>
    <col min="4" max="4" width="15.7109375" customWidth="1"/>
    <col min="5" max="5" width="12.42578125" customWidth="1"/>
    <col min="6" max="6" width="14.7109375" customWidth="1"/>
  </cols>
  <sheetData>
    <row r="1" spans="1:6" s="437" customFormat="1" x14ac:dyDescent="0.25">
      <c r="A1" s="923" t="s">
        <v>2111</v>
      </c>
    </row>
    <row r="2" spans="1:6" s="437" customFormat="1" x14ac:dyDescent="0.25">
      <c r="A2" s="387" t="s">
        <v>2087</v>
      </c>
    </row>
    <row r="3" spans="1:6" s="437" customFormat="1" x14ac:dyDescent="0.25"/>
    <row r="4" spans="1:6" s="437" customFormat="1" ht="30" customHeight="1" x14ac:dyDescent="0.25">
      <c r="A4" s="1070" t="s">
        <v>633</v>
      </c>
      <c r="B4" s="1067" t="s">
        <v>2409</v>
      </c>
      <c r="C4" s="1068"/>
      <c r="D4" s="1069"/>
      <c r="E4" s="1070" t="s">
        <v>2408</v>
      </c>
      <c r="F4" s="1070" t="s">
        <v>2408</v>
      </c>
    </row>
    <row r="5" spans="1:6" s="437" customFormat="1" ht="82.5" customHeight="1" x14ac:dyDescent="0.25">
      <c r="A5" s="1071"/>
      <c r="B5" s="922" t="s">
        <v>2405</v>
      </c>
      <c r="C5" s="922" t="s">
        <v>2406</v>
      </c>
      <c r="D5" s="922" t="s">
        <v>2407</v>
      </c>
      <c r="E5" s="1072"/>
      <c r="F5" s="1072"/>
    </row>
    <row r="6" spans="1:6" s="437" customFormat="1" x14ac:dyDescent="0.25">
      <c r="A6" s="924">
        <v>2008</v>
      </c>
      <c r="B6" s="918">
        <v>239</v>
      </c>
      <c r="C6" s="918">
        <v>77</v>
      </c>
      <c r="D6" s="918">
        <v>34</v>
      </c>
      <c r="E6" s="921">
        <f>D6/B6</f>
        <v>0.14225941422594143</v>
      </c>
      <c r="F6" s="921">
        <f>C6/B6</f>
        <v>0.32217573221757323</v>
      </c>
    </row>
    <row r="7" spans="1:6" s="437" customFormat="1" x14ac:dyDescent="0.25">
      <c r="A7" s="924">
        <v>2009</v>
      </c>
      <c r="B7" s="918">
        <v>303</v>
      </c>
      <c r="C7" s="918">
        <v>108</v>
      </c>
      <c r="D7" s="918">
        <v>51</v>
      </c>
      <c r="E7" s="921">
        <f t="shared" ref="E7:E16" si="0">D7/B7</f>
        <v>0.16831683168316833</v>
      </c>
      <c r="F7" s="921">
        <f t="shared" ref="F7:F17" si="1">C7/B7</f>
        <v>0.35643564356435642</v>
      </c>
    </row>
    <row r="8" spans="1:6" s="437" customFormat="1" x14ac:dyDescent="0.25">
      <c r="A8" s="924">
        <v>2010</v>
      </c>
      <c r="B8" s="918">
        <v>287</v>
      </c>
      <c r="C8" s="918">
        <v>104</v>
      </c>
      <c r="D8" s="918">
        <v>48</v>
      </c>
      <c r="E8" s="921">
        <f t="shared" si="0"/>
        <v>0.1672473867595819</v>
      </c>
      <c r="F8" s="921">
        <f t="shared" si="1"/>
        <v>0.3623693379790941</v>
      </c>
    </row>
    <row r="9" spans="1:6" s="437" customFormat="1" x14ac:dyDescent="0.25">
      <c r="A9" s="924">
        <v>2011</v>
      </c>
      <c r="B9" s="918">
        <v>277</v>
      </c>
      <c r="C9" s="918">
        <v>95</v>
      </c>
      <c r="D9" s="918">
        <v>43</v>
      </c>
      <c r="E9" s="921">
        <f t="shared" si="0"/>
        <v>0.1552346570397112</v>
      </c>
      <c r="F9" s="921">
        <f t="shared" si="1"/>
        <v>0.34296028880866425</v>
      </c>
    </row>
    <row r="10" spans="1:6" s="437" customFormat="1" x14ac:dyDescent="0.25">
      <c r="A10" s="924">
        <v>2012</v>
      </c>
      <c r="B10" s="918">
        <v>258</v>
      </c>
      <c r="C10" s="918">
        <v>71</v>
      </c>
      <c r="D10" s="918">
        <v>27</v>
      </c>
      <c r="E10" s="921">
        <f t="shared" si="0"/>
        <v>0.10465116279069768</v>
      </c>
      <c r="F10" s="921">
        <f t="shared" si="1"/>
        <v>0.27519379844961239</v>
      </c>
    </row>
    <row r="11" spans="1:6" s="437" customFormat="1" x14ac:dyDescent="0.25">
      <c r="A11" s="924">
        <v>2013</v>
      </c>
      <c r="B11" s="918">
        <v>232</v>
      </c>
      <c r="C11" s="918">
        <v>68</v>
      </c>
      <c r="D11" s="918">
        <v>28</v>
      </c>
      <c r="E11" s="921">
        <f t="shared" si="0"/>
        <v>0.1206896551724138</v>
      </c>
      <c r="F11" s="921">
        <f t="shared" si="1"/>
        <v>0.29310344827586204</v>
      </c>
    </row>
    <row r="12" spans="1:6" s="437" customFormat="1" x14ac:dyDescent="0.25">
      <c r="A12" s="924">
        <v>2014</v>
      </c>
      <c r="B12" s="918">
        <v>226</v>
      </c>
      <c r="C12" s="918">
        <v>81</v>
      </c>
      <c r="D12" s="918">
        <v>38</v>
      </c>
      <c r="E12" s="921">
        <f t="shared" si="0"/>
        <v>0.16814159292035399</v>
      </c>
      <c r="F12" s="921">
        <f t="shared" si="1"/>
        <v>0.3584070796460177</v>
      </c>
    </row>
    <row r="13" spans="1:6" s="437" customFormat="1" x14ac:dyDescent="0.25">
      <c r="A13" s="924">
        <v>2015</v>
      </c>
      <c r="B13" s="918">
        <v>225</v>
      </c>
      <c r="C13" s="918">
        <v>68</v>
      </c>
      <c r="D13" s="918">
        <v>33</v>
      </c>
      <c r="E13" s="921">
        <f t="shared" si="0"/>
        <v>0.14666666666666667</v>
      </c>
      <c r="F13" s="921">
        <f t="shared" si="1"/>
        <v>0.30222222222222223</v>
      </c>
    </row>
    <row r="14" spans="1:6" s="437" customFormat="1" x14ac:dyDescent="0.25">
      <c r="A14" s="924">
        <v>2016</v>
      </c>
      <c r="B14" s="918">
        <v>257</v>
      </c>
      <c r="C14" s="918">
        <v>71</v>
      </c>
      <c r="D14" s="918">
        <v>33</v>
      </c>
      <c r="E14" s="921">
        <f t="shared" si="0"/>
        <v>0.12840466926070038</v>
      </c>
      <c r="F14" s="921">
        <f t="shared" si="1"/>
        <v>0.27626459143968873</v>
      </c>
    </row>
    <row r="15" spans="1:6" s="437" customFormat="1" x14ac:dyDescent="0.25">
      <c r="A15" s="924">
        <v>2017</v>
      </c>
      <c r="B15" s="918">
        <v>241</v>
      </c>
      <c r="C15" s="918">
        <v>77</v>
      </c>
      <c r="D15" s="918">
        <v>35</v>
      </c>
      <c r="E15" s="921">
        <f t="shared" si="0"/>
        <v>0.14522821576763487</v>
      </c>
      <c r="F15" s="921">
        <f t="shared" si="1"/>
        <v>0.31950207468879666</v>
      </c>
    </row>
    <row r="16" spans="1:6" s="437" customFormat="1" x14ac:dyDescent="0.25">
      <c r="A16" s="924">
        <v>2018</v>
      </c>
      <c r="B16" s="918">
        <v>240</v>
      </c>
      <c r="C16" s="918">
        <v>65</v>
      </c>
      <c r="D16" s="918">
        <v>27</v>
      </c>
      <c r="E16" s="921">
        <f t="shared" si="0"/>
        <v>0.1125</v>
      </c>
      <c r="F16" s="921">
        <f t="shared" si="1"/>
        <v>0.27083333333333331</v>
      </c>
    </row>
    <row r="17" spans="1:6" s="437" customFormat="1" x14ac:dyDescent="0.25">
      <c r="A17" s="924">
        <v>2019</v>
      </c>
      <c r="B17" s="918">
        <v>286</v>
      </c>
      <c r="C17" s="918">
        <v>72</v>
      </c>
      <c r="D17" s="918">
        <v>26</v>
      </c>
      <c r="E17" s="921">
        <f>D17/B17</f>
        <v>9.0909090909090912E-2</v>
      </c>
      <c r="F17" s="921">
        <f t="shared" si="1"/>
        <v>0.25174825174825177</v>
      </c>
    </row>
    <row r="18" spans="1:6" s="437" customFormat="1" x14ac:dyDescent="0.25"/>
    <row r="19" spans="1:6" s="437" customFormat="1" x14ac:dyDescent="0.25"/>
    <row r="20" spans="1:6" s="380" customFormat="1" x14ac:dyDescent="0.25"/>
    <row r="21" spans="1:6" s="437" customFormat="1" x14ac:dyDescent="0.25"/>
    <row r="22" spans="1:6" s="437" customFormat="1" x14ac:dyDescent="0.25"/>
    <row r="23" spans="1:6" s="437" customFormat="1" x14ac:dyDescent="0.25"/>
    <row r="24" spans="1:6" s="437" customFormat="1" x14ac:dyDescent="0.25"/>
    <row r="25" spans="1:6" s="437" customFormat="1" x14ac:dyDescent="0.25"/>
    <row r="26" spans="1:6" s="437" customFormat="1" x14ac:dyDescent="0.25"/>
    <row r="27" spans="1:6" s="437" customFormat="1" x14ac:dyDescent="0.25"/>
    <row r="28" spans="1:6" s="437" customFormat="1" x14ac:dyDescent="0.25"/>
    <row r="29" spans="1:6" s="437" customFormat="1" x14ac:dyDescent="0.25"/>
    <row r="30" spans="1:6" s="437" customFormat="1" x14ac:dyDescent="0.25"/>
    <row r="31" spans="1:6" s="437" customFormat="1" x14ac:dyDescent="0.25"/>
    <row r="32" spans="1:6" s="437" customFormat="1" x14ac:dyDescent="0.25"/>
    <row r="33" s="437" customFormat="1" x14ac:dyDescent="0.25"/>
    <row r="34" s="437" customFormat="1" x14ac:dyDescent="0.25"/>
    <row r="35" s="437" customFormat="1" ht="15.75" customHeight="1" x14ac:dyDescent="0.25"/>
    <row r="36" s="437" customFormat="1" ht="15.75" customHeight="1" x14ac:dyDescent="0.25"/>
    <row r="37" s="437" customFormat="1" ht="15.75" customHeight="1" x14ac:dyDescent="0.25"/>
    <row r="38" s="437" customFormat="1" x14ac:dyDescent="0.25"/>
    <row r="39" s="437" customFormat="1" x14ac:dyDescent="0.25"/>
    <row r="40" s="437" customFormat="1" x14ac:dyDescent="0.25"/>
    <row r="41" s="437" customFormat="1" x14ac:dyDescent="0.25"/>
    <row r="42" s="437" customFormat="1" x14ac:dyDescent="0.25"/>
    <row r="43" s="437" customFormat="1" x14ac:dyDescent="0.25"/>
  </sheetData>
  <mergeCells count="4">
    <mergeCell ref="B4:D4"/>
    <mergeCell ref="A4:A5"/>
    <mergeCell ref="E4:E5"/>
    <mergeCell ref="F4:F5"/>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28E05-0117-4702-88EC-53C8C326D73D}">
  <dimension ref="A1:F12"/>
  <sheetViews>
    <sheetView workbookViewId="0">
      <selection activeCell="M6" sqref="M6"/>
    </sheetView>
  </sheetViews>
  <sheetFormatPr defaultRowHeight="15" x14ac:dyDescent="0.25"/>
  <cols>
    <col min="1" max="1" width="13.28515625" customWidth="1"/>
    <col min="2" max="2" width="12.5703125" customWidth="1"/>
    <col min="3" max="3" width="15.5703125" customWidth="1"/>
    <col min="4" max="4" width="12.28515625" customWidth="1"/>
    <col min="5" max="5" width="15" customWidth="1"/>
    <col min="6" max="6" width="10.5703125" bestFit="1" customWidth="1"/>
  </cols>
  <sheetData>
    <row r="1" spans="1:6" x14ac:dyDescent="0.25">
      <c r="A1" s="387" t="s">
        <v>2114</v>
      </c>
      <c r="B1" s="437"/>
      <c r="C1" s="437"/>
      <c r="D1" s="437"/>
      <c r="E1" s="437"/>
      <c r="F1" s="437"/>
    </row>
    <row r="2" spans="1:6" x14ac:dyDescent="0.25">
      <c r="A2" s="387" t="s">
        <v>2087</v>
      </c>
      <c r="B2" s="437"/>
      <c r="C2" s="437"/>
      <c r="D2" s="437"/>
      <c r="E2" s="437"/>
      <c r="F2" s="437"/>
    </row>
    <row r="3" spans="1:6" x14ac:dyDescent="0.25">
      <c r="A3" s="437"/>
      <c r="B3" s="437"/>
      <c r="C3" s="437"/>
      <c r="D3" s="437"/>
      <c r="E3" s="437"/>
      <c r="F3" s="437"/>
    </row>
    <row r="4" spans="1:6" ht="90" x14ac:dyDescent="0.25">
      <c r="A4" s="1005" t="s">
        <v>2413</v>
      </c>
      <c r="B4" s="919" t="s">
        <v>2410</v>
      </c>
      <c r="C4" s="1006" t="s">
        <v>2414</v>
      </c>
      <c r="D4" s="927" t="s">
        <v>2411</v>
      </c>
      <c r="E4" s="920" t="s">
        <v>2412</v>
      </c>
      <c r="F4" s="437"/>
    </row>
    <row r="5" spans="1:6" x14ac:dyDescent="0.25">
      <c r="A5" s="926" t="s">
        <v>1185</v>
      </c>
      <c r="B5" s="926">
        <v>112</v>
      </c>
      <c r="C5" s="929">
        <v>18813680</v>
      </c>
      <c r="D5" s="929">
        <v>167979.28571428571</v>
      </c>
      <c r="E5" s="928">
        <f t="shared" ref="E5:E11" si="0">D5/1000</f>
        <v>167.97928571428571</v>
      </c>
      <c r="F5" s="186"/>
    </row>
    <row r="6" spans="1:6" x14ac:dyDescent="0.25">
      <c r="A6" s="930" t="s">
        <v>1186</v>
      </c>
      <c r="B6" s="926">
        <v>34</v>
      </c>
      <c r="C6" s="929">
        <v>13827772</v>
      </c>
      <c r="D6" s="929">
        <v>406699.17647058825</v>
      </c>
      <c r="E6" s="928">
        <f t="shared" si="0"/>
        <v>406.69917647058827</v>
      </c>
      <c r="F6" s="186"/>
    </row>
    <row r="7" spans="1:6" x14ac:dyDescent="0.25">
      <c r="A7" s="931" t="s">
        <v>1187</v>
      </c>
      <c r="B7" s="926">
        <v>49</v>
      </c>
      <c r="C7" s="929">
        <v>18435988</v>
      </c>
      <c r="D7" s="929">
        <v>376244.6530612245</v>
      </c>
      <c r="E7" s="928">
        <f t="shared" si="0"/>
        <v>376.24465306122448</v>
      </c>
      <c r="F7" s="186"/>
    </row>
    <row r="8" spans="1:6" x14ac:dyDescent="0.25">
      <c r="A8" s="931" t="s">
        <v>1188</v>
      </c>
      <c r="B8" s="926">
        <v>34</v>
      </c>
      <c r="C8" s="929">
        <v>34073486</v>
      </c>
      <c r="D8" s="929">
        <v>1002161.3529411765</v>
      </c>
      <c r="E8" s="928">
        <f t="shared" si="0"/>
        <v>1002.1613529411765</v>
      </c>
      <c r="F8" s="186"/>
    </row>
    <row r="9" spans="1:6" x14ac:dyDescent="0.25">
      <c r="A9" s="926" t="s">
        <v>1189</v>
      </c>
      <c r="B9" s="926">
        <v>29</v>
      </c>
      <c r="C9" s="929">
        <v>48791061</v>
      </c>
      <c r="D9" s="929">
        <v>1682450.3793103448</v>
      </c>
      <c r="E9" s="928">
        <f t="shared" si="0"/>
        <v>1682.4503793103447</v>
      </c>
      <c r="F9" s="186"/>
    </row>
    <row r="10" spans="1:6" x14ac:dyDescent="0.25">
      <c r="A10" s="926" t="s">
        <v>1190</v>
      </c>
      <c r="B10" s="926">
        <v>28</v>
      </c>
      <c r="C10" s="929">
        <v>107565295</v>
      </c>
      <c r="D10" s="929">
        <v>3841617.6785714286</v>
      </c>
      <c r="E10" s="928">
        <f t="shared" si="0"/>
        <v>3841.6176785714288</v>
      </c>
      <c r="F10" s="186"/>
    </row>
    <row r="11" spans="1:6" x14ac:dyDescent="0.25">
      <c r="A11" s="932" t="s">
        <v>105</v>
      </c>
      <c r="B11" s="926">
        <v>286</v>
      </c>
      <c r="C11" s="929">
        <v>241507282</v>
      </c>
      <c r="D11" s="929">
        <v>844431.0559440559</v>
      </c>
      <c r="E11" s="928">
        <f t="shared" si="0"/>
        <v>844.43105594405586</v>
      </c>
      <c r="F11" s="186"/>
    </row>
    <row r="12" spans="1:6" x14ac:dyDescent="0.25">
      <c r="A12" s="437"/>
      <c r="B12" s="437"/>
      <c r="C12" s="437"/>
      <c r="D12" s="437"/>
      <c r="E12" s="437"/>
      <c r="F12" s="437"/>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E7B7-3A37-4EE8-8C1C-78C2A7D6C4AA}">
  <dimension ref="A1:C52"/>
  <sheetViews>
    <sheetView zoomScaleNormal="100" workbookViewId="0">
      <selection activeCell="G37" sqref="G37"/>
    </sheetView>
  </sheetViews>
  <sheetFormatPr defaultRowHeight="15" x14ac:dyDescent="0.25"/>
  <cols>
    <col min="1" max="1" width="55.5703125" customWidth="1"/>
    <col min="2" max="2" width="12.28515625" customWidth="1"/>
    <col min="3" max="3" width="12.85546875" customWidth="1"/>
    <col min="4" max="4" width="12.7109375" customWidth="1"/>
  </cols>
  <sheetData>
    <row r="1" spans="1:3" s="437" customFormat="1" x14ac:dyDescent="0.25"/>
    <row r="2" spans="1:3" s="437" customFormat="1" x14ac:dyDescent="0.25"/>
    <row r="3" spans="1:3" s="437" customFormat="1" x14ac:dyDescent="0.25"/>
    <row r="4" spans="1:3" s="437" customFormat="1" x14ac:dyDescent="0.25"/>
    <row r="5" spans="1:3" s="437" customFormat="1" x14ac:dyDescent="0.25"/>
    <row r="6" spans="1:3" x14ac:dyDescent="0.25">
      <c r="A6" s="387" t="s">
        <v>2107</v>
      </c>
    </row>
    <row r="8" spans="1:3" ht="45" x14ac:dyDescent="0.25">
      <c r="A8" s="497" t="s">
        <v>2431</v>
      </c>
      <c r="B8" s="726" t="s">
        <v>2427</v>
      </c>
      <c r="C8" s="726" t="s">
        <v>2428</v>
      </c>
    </row>
    <row r="9" spans="1:3" ht="14.25" customHeight="1" x14ac:dyDescent="0.25">
      <c r="A9" s="363"/>
      <c r="B9" s="734"/>
      <c r="C9" s="734"/>
    </row>
    <row r="10" spans="1:3" x14ac:dyDescent="0.25">
      <c r="A10" s="377" t="s">
        <v>105</v>
      </c>
      <c r="B10" s="747">
        <v>286902</v>
      </c>
      <c r="C10" s="776">
        <v>1</v>
      </c>
    </row>
    <row r="11" spans="1:3" x14ac:dyDescent="0.25">
      <c r="A11" s="376" t="s">
        <v>2415</v>
      </c>
      <c r="B11" s="747">
        <v>1146.8000000000002</v>
      </c>
      <c r="C11" s="776">
        <v>3.9971837073286354E-3</v>
      </c>
    </row>
    <row r="12" spans="1:3" x14ac:dyDescent="0.25">
      <c r="A12" s="376" t="s">
        <v>2393</v>
      </c>
      <c r="B12" s="747">
        <v>3772.8</v>
      </c>
      <c r="C12" s="776">
        <v>1.3150134889265325E-2</v>
      </c>
    </row>
    <row r="13" spans="1:3" x14ac:dyDescent="0.25">
      <c r="A13" s="376" t="s">
        <v>685</v>
      </c>
      <c r="B13" s="747">
        <v>85416.1</v>
      </c>
      <c r="C13" s="776">
        <v>0.29771873322597964</v>
      </c>
    </row>
    <row r="14" spans="1:3" x14ac:dyDescent="0.25">
      <c r="A14" s="376" t="s">
        <v>2416</v>
      </c>
      <c r="B14" s="747">
        <v>23836.1</v>
      </c>
      <c r="C14" s="776">
        <v>8.3080982356344674E-2</v>
      </c>
    </row>
    <row r="15" spans="1:3" x14ac:dyDescent="0.25">
      <c r="A15" s="376" t="s">
        <v>2417</v>
      </c>
      <c r="B15" s="747" t="s">
        <v>201</v>
      </c>
      <c r="C15" s="776" t="s">
        <v>201</v>
      </c>
    </row>
    <row r="16" spans="1:3" x14ac:dyDescent="0.25">
      <c r="A16" s="376" t="s">
        <v>2418</v>
      </c>
      <c r="B16" s="747">
        <v>382.4</v>
      </c>
      <c r="C16" s="776">
        <v>1.3328593038737966E-3</v>
      </c>
    </row>
    <row r="17" spans="1:3" s="437" customFormat="1" x14ac:dyDescent="0.25">
      <c r="A17" s="376" t="s">
        <v>2419</v>
      </c>
      <c r="B17" s="747">
        <v>1336.8</v>
      </c>
      <c r="C17" s="776">
        <v>4.659430746387268E-3</v>
      </c>
    </row>
    <row r="18" spans="1:3" x14ac:dyDescent="0.25">
      <c r="A18" s="376" t="s">
        <v>2420</v>
      </c>
      <c r="B18" s="747">
        <v>5055.8</v>
      </c>
      <c r="C18" s="776">
        <v>1.7622045158277044E-2</v>
      </c>
    </row>
    <row r="19" spans="1:3" x14ac:dyDescent="0.25">
      <c r="A19" s="376" t="s">
        <v>2421</v>
      </c>
      <c r="B19" s="747">
        <v>1013.7</v>
      </c>
      <c r="C19" s="776">
        <v>3.5332622289144032E-3</v>
      </c>
    </row>
    <row r="20" spans="1:3" x14ac:dyDescent="0.25">
      <c r="A20" s="363" t="s">
        <v>2422</v>
      </c>
      <c r="B20" s="747" t="s">
        <v>201</v>
      </c>
      <c r="C20" s="776" t="s">
        <v>201</v>
      </c>
    </row>
    <row r="21" spans="1:3" x14ac:dyDescent="0.25">
      <c r="A21" s="376" t="s">
        <v>2300</v>
      </c>
      <c r="B21" s="747">
        <v>121870</v>
      </c>
      <c r="C21" s="776">
        <v>0.42477919289513494</v>
      </c>
    </row>
    <row r="22" spans="1:3" x14ac:dyDescent="0.25">
      <c r="A22" s="376" t="s">
        <v>2423</v>
      </c>
      <c r="B22" s="747">
        <v>25061.999999999996</v>
      </c>
      <c r="C22" s="776">
        <v>8.7353869962565597E-2</v>
      </c>
    </row>
    <row r="23" spans="1:3" x14ac:dyDescent="0.25">
      <c r="A23" s="1007" t="s">
        <v>2424</v>
      </c>
      <c r="B23" s="747">
        <v>3723.6</v>
      </c>
      <c r="C23" s="776">
        <v>1.2978647761256457E-2</v>
      </c>
    </row>
    <row r="24" spans="1:3" x14ac:dyDescent="0.25">
      <c r="A24" s="376" t="s">
        <v>2401</v>
      </c>
      <c r="B24" s="747">
        <v>24234.1</v>
      </c>
      <c r="C24" s="776">
        <v>8.4468215627635915E-2</v>
      </c>
    </row>
    <row r="25" spans="1:3" x14ac:dyDescent="0.25">
      <c r="A25" s="376" t="s">
        <v>2425</v>
      </c>
      <c r="B25" s="747" t="s">
        <v>201</v>
      </c>
      <c r="C25" s="776" t="s">
        <v>201</v>
      </c>
    </row>
    <row r="26" spans="1:3" x14ac:dyDescent="0.25">
      <c r="A26" s="376" t="s">
        <v>671</v>
      </c>
      <c r="B26" s="747">
        <v>0</v>
      </c>
      <c r="C26" s="776">
        <v>0</v>
      </c>
    </row>
    <row r="27" spans="1:3" x14ac:dyDescent="0.25">
      <c r="A27" s="376" t="s">
        <v>2426</v>
      </c>
      <c r="B27" s="747">
        <v>1176.0999999999999</v>
      </c>
      <c r="C27" s="776">
        <v>4.0993091717729394E-3</v>
      </c>
    </row>
    <row r="28" spans="1:3" x14ac:dyDescent="0.25">
      <c r="A28" t="s">
        <v>2429</v>
      </c>
    </row>
    <row r="29" spans="1:3" x14ac:dyDescent="0.25">
      <c r="A29" s="437" t="s">
        <v>2432</v>
      </c>
    </row>
    <row r="30" spans="1:3" x14ac:dyDescent="0.25">
      <c r="A30" s="437" t="s">
        <v>2433</v>
      </c>
    </row>
    <row r="32" spans="1:3" ht="45" x14ac:dyDescent="0.25">
      <c r="A32" s="497" t="s">
        <v>2430</v>
      </c>
      <c r="B32" s="726" t="s">
        <v>2427</v>
      </c>
      <c r="C32" s="726" t="s">
        <v>2428</v>
      </c>
    </row>
    <row r="33" spans="1:3" x14ac:dyDescent="0.25">
      <c r="A33" s="143" t="s">
        <v>105</v>
      </c>
      <c r="B33" s="747">
        <v>103860.5</v>
      </c>
      <c r="C33" s="776">
        <v>1</v>
      </c>
    </row>
    <row r="34" spans="1:3" x14ac:dyDescent="0.25">
      <c r="A34" s="143" t="s">
        <v>2415</v>
      </c>
      <c r="B34" s="747" t="s">
        <v>201</v>
      </c>
      <c r="C34" s="921" t="s">
        <v>201</v>
      </c>
    </row>
    <row r="35" spans="1:3" x14ac:dyDescent="0.25">
      <c r="A35" s="143" t="s">
        <v>2393</v>
      </c>
      <c r="B35" s="747" t="s">
        <v>201</v>
      </c>
      <c r="C35" s="776" t="s">
        <v>201</v>
      </c>
    </row>
    <row r="36" spans="1:3" x14ac:dyDescent="0.25">
      <c r="A36" s="143" t="s">
        <v>685</v>
      </c>
      <c r="B36" s="747">
        <v>19645.599999999999</v>
      </c>
      <c r="C36" s="921">
        <v>0.18915372061563346</v>
      </c>
    </row>
    <row r="37" spans="1:3" x14ac:dyDescent="0.25">
      <c r="A37" s="143" t="s">
        <v>2416</v>
      </c>
      <c r="B37" s="747">
        <v>5740.9</v>
      </c>
      <c r="C37" s="921">
        <v>5.5275104587403291E-2</v>
      </c>
    </row>
    <row r="38" spans="1:3" x14ac:dyDescent="0.25">
      <c r="A38" s="143" t="s">
        <v>2417</v>
      </c>
      <c r="B38" s="747" t="s">
        <v>201</v>
      </c>
      <c r="C38" s="921" t="s">
        <v>201</v>
      </c>
    </row>
    <row r="39" spans="1:3" x14ac:dyDescent="0.25">
      <c r="A39" s="143" t="s">
        <v>2418</v>
      </c>
      <c r="B39" s="747" t="s">
        <v>201</v>
      </c>
      <c r="C39" s="921" t="s">
        <v>201</v>
      </c>
    </row>
    <row r="40" spans="1:3" ht="30" x14ac:dyDescent="0.25">
      <c r="A40" s="143" t="s">
        <v>2419</v>
      </c>
      <c r="B40" s="747">
        <v>7690.2000000000007</v>
      </c>
      <c r="C40" s="921">
        <v>7.4043548798628941E-2</v>
      </c>
    </row>
    <row r="41" spans="1:3" x14ac:dyDescent="0.25">
      <c r="A41" s="143" t="s">
        <v>2421</v>
      </c>
      <c r="B41" s="747">
        <v>1215.4000000000001</v>
      </c>
      <c r="C41" s="921">
        <v>1.1702235209728434E-2</v>
      </c>
    </row>
    <row r="42" spans="1:3" x14ac:dyDescent="0.25">
      <c r="A42" s="143" t="s">
        <v>2422</v>
      </c>
      <c r="B42" s="747">
        <v>0</v>
      </c>
      <c r="C42" s="921">
        <v>0</v>
      </c>
    </row>
    <row r="43" spans="1:3" x14ac:dyDescent="0.25">
      <c r="A43" s="143" t="s">
        <v>2300</v>
      </c>
      <c r="B43" s="747">
        <v>33526.800000000003</v>
      </c>
      <c r="C43" s="921">
        <v>0.32280607160566338</v>
      </c>
    </row>
    <row r="44" spans="1:3" x14ac:dyDescent="0.25">
      <c r="A44" s="143" t="s">
        <v>2301</v>
      </c>
      <c r="B44" s="747">
        <v>10905.5</v>
      </c>
      <c r="C44" s="921">
        <v>0.10500142017417594</v>
      </c>
    </row>
    <row r="45" spans="1:3" x14ac:dyDescent="0.25">
      <c r="A45" s="143" t="s">
        <v>2424</v>
      </c>
      <c r="B45" s="747">
        <v>0</v>
      </c>
      <c r="C45" s="921">
        <v>0</v>
      </c>
    </row>
    <row r="46" spans="1:3" x14ac:dyDescent="0.25">
      <c r="A46" s="143" t="s">
        <v>2401</v>
      </c>
      <c r="B46" s="747">
        <v>22318.6</v>
      </c>
      <c r="C46" s="921">
        <v>0.21489016517347787</v>
      </c>
    </row>
    <row r="47" spans="1:3" x14ac:dyDescent="0.25">
      <c r="A47" s="143" t="s">
        <v>2425</v>
      </c>
      <c r="B47" s="747" t="s">
        <v>201</v>
      </c>
      <c r="C47" s="921" t="s">
        <v>201</v>
      </c>
    </row>
    <row r="48" spans="1:3" ht="30" x14ac:dyDescent="0.25">
      <c r="A48" s="143" t="s">
        <v>671</v>
      </c>
      <c r="B48" s="747">
        <v>0</v>
      </c>
      <c r="C48" s="921">
        <v>0</v>
      </c>
    </row>
    <row r="49" spans="1:3" x14ac:dyDescent="0.25">
      <c r="A49" s="143" t="s">
        <v>2426</v>
      </c>
      <c r="B49" s="747" t="s">
        <v>201</v>
      </c>
      <c r="C49" s="921" t="s">
        <v>201</v>
      </c>
    </row>
    <row r="51" spans="1:3" x14ac:dyDescent="0.25">
      <c r="A51" t="s">
        <v>2432</v>
      </c>
    </row>
    <row r="52" spans="1:3" x14ac:dyDescent="0.25">
      <c r="A52" t="s">
        <v>2433</v>
      </c>
    </row>
  </sheetData>
  <conditionalFormatting sqref="A11:A27">
    <cfRule type="duplicateValues" dxfId="0" priority="1"/>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ECB4-78F4-4FA0-BEE1-15073BFB9391}">
  <dimension ref="A1:C38"/>
  <sheetViews>
    <sheetView zoomScaleNormal="100" workbookViewId="0">
      <selection activeCell="I17" sqref="I17"/>
    </sheetView>
  </sheetViews>
  <sheetFormatPr defaultRowHeight="15" x14ac:dyDescent="0.25"/>
  <cols>
    <col min="1" max="1" width="16.140625" style="437" customWidth="1"/>
    <col min="2" max="2" width="15.7109375" customWidth="1"/>
    <col min="3" max="3" width="18.5703125" customWidth="1"/>
  </cols>
  <sheetData>
    <row r="1" spans="1:3" x14ac:dyDescent="0.25">
      <c r="A1" s="387" t="s">
        <v>2115</v>
      </c>
    </row>
    <row r="2" spans="1:3" x14ac:dyDescent="0.25">
      <c r="A2" s="387" t="s">
        <v>2116</v>
      </c>
    </row>
    <row r="3" spans="1:3" s="437" customFormat="1" x14ac:dyDescent="0.25"/>
    <row r="4" spans="1:3" s="437" customFormat="1" ht="60" x14ac:dyDescent="0.25">
      <c r="A4" s="497"/>
      <c r="B4" s="908" t="s">
        <v>1243</v>
      </c>
      <c r="C4" s="908" t="s">
        <v>2434</v>
      </c>
    </row>
    <row r="5" spans="1:3" s="437" customFormat="1" x14ac:dyDescent="0.25">
      <c r="A5" s="267" t="s">
        <v>34</v>
      </c>
      <c r="B5" s="267">
        <v>73.099999999999994</v>
      </c>
      <c r="C5" s="267">
        <v>15.1</v>
      </c>
    </row>
    <row r="6" spans="1:3" s="437" customFormat="1" x14ac:dyDescent="0.25">
      <c r="A6" s="363" t="s">
        <v>41</v>
      </c>
      <c r="B6" s="363">
        <v>68.2</v>
      </c>
      <c r="C6" s="363">
        <v>22.6</v>
      </c>
    </row>
    <row r="7" spans="1:3" s="437" customFormat="1" x14ac:dyDescent="0.25">
      <c r="A7" s="363" t="s">
        <v>29</v>
      </c>
      <c r="B7" s="363">
        <v>67.8</v>
      </c>
      <c r="C7" s="363">
        <v>23.6</v>
      </c>
    </row>
    <row r="8" spans="1:3" s="437" customFormat="1" x14ac:dyDescent="0.25">
      <c r="A8" s="363" t="s">
        <v>167</v>
      </c>
      <c r="B8" s="363">
        <v>67.8</v>
      </c>
      <c r="C8" s="363">
        <v>12.8</v>
      </c>
    </row>
    <row r="9" spans="1:3" s="437" customFormat="1" x14ac:dyDescent="0.25">
      <c r="A9" s="363" t="s">
        <v>58</v>
      </c>
      <c r="B9" s="363">
        <v>67.599999999999994</v>
      </c>
      <c r="C9" s="363">
        <v>25.7</v>
      </c>
    </row>
    <row r="10" spans="1:3" s="437" customFormat="1" x14ac:dyDescent="0.25">
      <c r="A10" s="363" t="s">
        <v>40</v>
      </c>
      <c r="B10" s="363">
        <v>63.2</v>
      </c>
      <c r="C10" s="363">
        <v>10.7</v>
      </c>
    </row>
    <row r="11" spans="1:3" s="437" customFormat="1" x14ac:dyDescent="0.25">
      <c r="A11" s="363" t="s">
        <v>55</v>
      </c>
      <c r="B11" s="363">
        <v>63.1</v>
      </c>
      <c r="C11" s="363">
        <v>18.3</v>
      </c>
    </row>
    <row r="12" spans="1:3" s="437" customFormat="1" x14ac:dyDescent="0.25">
      <c r="A12" s="363" t="s">
        <v>48</v>
      </c>
      <c r="B12" s="363">
        <v>62.6</v>
      </c>
      <c r="C12" s="370">
        <v>23</v>
      </c>
    </row>
    <row r="13" spans="1:3" s="437" customFormat="1" x14ac:dyDescent="0.25">
      <c r="A13" s="363" t="s">
        <v>54</v>
      </c>
      <c r="B13" s="363">
        <v>61.9</v>
      </c>
      <c r="C13" s="363">
        <v>24.8</v>
      </c>
    </row>
    <row r="14" spans="1:3" s="437" customFormat="1" x14ac:dyDescent="0.25">
      <c r="A14" s="363" t="s">
        <v>36</v>
      </c>
      <c r="B14" s="363">
        <v>60.3</v>
      </c>
      <c r="C14" s="363">
        <v>18.600000000000001</v>
      </c>
    </row>
    <row r="15" spans="1:3" s="437" customFormat="1" x14ac:dyDescent="0.25">
      <c r="A15" s="363" t="s">
        <v>56</v>
      </c>
      <c r="B15" s="363">
        <v>58</v>
      </c>
      <c r="C15" s="363">
        <v>17.8</v>
      </c>
    </row>
    <row r="16" spans="1:3" s="437" customFormat="1" x14ac:dyDescent="0.25">
      <c r="A16" s="363" t="s">
        <v>32</v>
      </c>
      <c r="B16" s="363">
        <v>57.1</v>
      </c>
      <c r="C16" s="363">
        <v>17.8</v>
      </c>
    </row>
    <row r="17" spans="1:3" s="437" customFormat="1" x14ac:dyDescent="0.25">
      <c r="A17" s="363" t="s">
        <v>1730</v>
      </c>
      <c r="B17" s="363">
        <v>56</v>
      </c>
      <c r="C17" s="363">
        <v>14.4</v>
      </c>
    </row>
    <row r="18" spans="1:3" s="437" customFormat="1" x14ac:dyDescent="0.25">
      <c r="A18" s="363" t="s">
        <v>39</v>
      </c>
      <c r="B18" s="363">
        <v>52.5</v>
      </c>
      <c r="C18" s="363">
        <v>14.5</v>
      </c>
    </row>
    <row r="19" spans="1:3" s="437" customFormat="1" x14ac:dyDescent="0.25">
      <c r="A19" s="363" t="s">
        <v>38</v>
      </c>
      <c r="B19" s="363">
        <v>51.5</v>
      </c>
      <c r="C19" s="363">
        <v>24.2</v>
      </c>
    </row>
    <row r="20" spans="1:3" s="437" customFormat="1" x14ac:dyDescent="0.25">
      <c r="A20" s="363" t="s">
        <v>44</v>
      </c>
      <c r="B20" s="363">
        <v>50.6</v>
      </c>
      <c r="C20" s="363">
        <v>19.7</v>
      </c>
    </row>
    <row r="21" spans="1:3" s="437" customFormat="1" x14ac:dyDescent="0.25">
      <c r="A21" s="363" t="s">
        <v>43</v>
      </c>
      <c r="B21" s="363">
        <v>50.5</v>
      </c>
      <c r="C21" s="363">
        <v>18.5</v>
      </c>
    </row>
    <row r="22" spans="1:3" s="437" customFormat="1" x14ac:dyDescent="0.25">
      <c r="A22" s="363" t="s">
        <v>1732</v>
      </c>
      <c r="B22" s="363">
        <v>50.3</v>
      </c>
      <c r="C22" s="363">
        <v>13.2</v>
      </c>
    </row>
    <row r="23" spans="1:3" s="437" customFormat="1" x14ac:dyDescent="0.25">
      <c r="A23" s="363" t="s">
        <v>59</v>
      </c>
      <c r="B23" s="363">
        <v>49.9</v>
      </c>
      <c r="C23" s="363">
        <v>13.2</v>
      </c>
    </row>
    <row r="24" spans="1:3" s="437" customFormat="1" x14ac:dyDescent="0.25">
      <c r="A24" s="363" t="s">
        <v>47</v>
      </c>
      <c r="B24" s="363">
        <v>49.7</v>
      </c>
      <c r="C24" s="363">
        <v>17</v>
      </c>
    </row>
    <row r="25" spans="1:3" s="437" customFormat="1" x14ac:dyDescent="0.25">
      <c r="A25" s="363" t="s">
        <v>52</v>
      </c>
      <c r="B25" s="363">
        <v>48.6</v>
      </c>
      <c r="C25" s="363">
        <v>18.2</v>
      </c>
    </row>
    <row r="26" spans="1:3" s="437" customFormat="1" x14ac:dyDescent="0.25">
      <c r="A26" s="363" t="s">
        <v>31</v>
      </c>
      <c r="B26" s="363">
        <v>46.8</v>
      </c>
      <c r="C26" s="363">
        <v>15.2</v>
      </c>
    </row>
    <row r="27" spans="1:3" s="437" customFormat="1" x14ac:dyDescent="0.25">
      <c r="A27" s="363" t="s">
        <v>46</v>
      </c>
      <c r="B27" s="363">
        <v>46.5</v>
      </c>
      <c r="C27" s="363">
        <v>16.5</v>
      </c>
    </row>
    <row r="28" spans="1:3" s="437" customFormat="1" x14ac:dyDescent="0.25">
      <c r="A28" s="363" t="s">
        <v>35</v>
      </c>
      <c r="B28" s="363">
        <v>45.5</v>
      </c>
      <c r="C28" s="363">
        <v>16.899999999999999</v>
      </c>
    </row>
    <row r="29" spans="1:3" s="437" customFormat="1" x14ac:dyDescent="0.25">
      <c r="A29" s="363" t="s">
        <v>50</v>
      </c>
      <c r="B29" s="363">
        <v>37.799999999999997</v>
      </c>
      <c r="C29" s="363">
        <v>14.1</v>
      </c>
    </row>
    <row r="30" spans="1:3" s="437" customFormat="1" x14ac:dyDescent="0.25">
      <c r="A30" s="363" t="s">
        <v>65</v>
      </c>
      <c r="B30" s="363">
        <v>36</v>
      </c>
      <c r="C30" s="363">
        <v>12.5</v>
      </c>
    </row>
    <row r="31" spans="1:3" s="437" customFormat="1" x14ac:dyDescent="0.25">
      <c r="A31" s="363" t="s">
        <v>42</v>
      </c>
      <c r="B31" s="363">
        <v>32.9</v>
      </c>
      <c r="C31" s="363">
        <v>12.7</v>
      </c>
    </row>
    <row r="32" spans="1:3" s="437" customFormat="1" x14ac:dyDescent="0.25">
      <c r="A32" s="363" t="s">
        <v>37</v>
      </c>
      <c r="B32" s="363">
        <v>31.1</v>
      </c>
      <c r="C32" s="363">
        <v>6.6</v>
      </c>
    </row>
    <row r="33" spans="1:3" s="437" customFormat="1" x14ac:dyDescent="0.25">
      <c r="A33" s="363" t="s">
        <v>53</v>
      </c>
      <c r="B33" s="363">
        <v>30.5</v>
      </c>
      <c r="C33" s="363">
        <v>8.8000000000000007</v>
      </c>
    </row>
    <row r="34" spans="1:3" s="437" customFormat="1" x14ac:dyDescent="0.25">
      <c r="A34" s="363" t="s">
        <v>30</v>
      </c>
      <c r="B34" s="363">
        <v>30.1</v>
      </c>
      <c r="C34" s="363">
        <v>9.5</v>
      </c>
    </row>
    <row r="35" spans="1:3" s="437" customFormat="1" x14ac:dyDescent="0.25">
      <c r="A35" s="363" t="s">
        <v>45</v>
      </c>
      <c r="B35" s="363">
        <v>28.7</v>
      </c>
      <c r="C35" s="363">
        <v>11.5</v>
      </c>
    </row>
    <row r="36" spans="1:3" s="437" customFormat="1" x14ac:dyDescent="0.25">
      <c r="A36" s="363" t="s">
        <v>49</v>
      </c>
      <c r="B36" s="363">
        <v>23.7</v>
      </c>
      <c r="C36" s="363">
        <v>5.9</v>
      </c>
    </row>
    <row r="37" spans="1:3" s="437" customFormat="1" x14ac:dyDescent="0.25">
      <c r="A37" s="363" t="s">
        <v>51</v>
      </c>
      <c r="B37" s="363">
        <v>14.6</v>
      </c>
      <c r="C37" s="363">
        <v>2.9</v>
      </c>
    </row>
    <row r="38" spans="1:3" s="437" customFormat="1" x14ac:dyDescent="0.25"/>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E9CC-F88F-4973-8C20-8139D7D3B492}">
  <dimension ref="A1:R24"/>
  <sheetViews>
    <sheetView workbookViewId="0">
      <selection activeCell="M6" sqref="M6"/>
    </sheetView>
  </sheetViews>
  <sheetFormatPr defaultRowHeight="15" x14ac:dyDescent="0.25"/>
  <cols>
    <col min="1" max="1" width="24.5703125" style="437" customWidth="1"/>
    <col min="2" max="2" width="15" style="437" customWidth="1"/>
    <col min="3" max="4" width="10.5703125" style="437" customWidth="1"/>
    <col min="5" max="5" width="16.7109375" style="437" customWidth="1"/>
    <col min="6" max="6" width="9.140625" style="437"/>
    <col min="7" max="7" width="26" style="437" customWidth="1"/>
    <col min="8" max="8" width="12" style="437" customWidth="1"/>
    <col min="9" max="9" width="13.7109375" style="437" customWidth="1"/>
    <col min="10" max="10" width="12.140625" style="437" customWidth="1"/>
    <col min="11" max="11" width="11.7109375" style="437" customWidth="1"/>
    <col min="12" max="12" width="13.7109375" style="437" customWidth="1"/>
    <col min="13" max="13" width="13.42578125" style="437" customWidth="1"/>
    <col min="14" max="14" width="11.85546875" style="437" customWidth="1"/>
    <col min="15" max="15" width="14" style="437" customWidth="1"/>
    <col min="16" max="16" width="12.28515625" style="437" customWidth="1"/>
    <col min="17" max="16384" width="9.140625" style="437"/>
  </cols>
  <sheetData>
    <row r="1" spans="1:18" x14ac:dyDescent="0.25">
      <c r="A1" s="387" t="s">
        <v>2117</v>
      </c>
    </row>
    <row r="2" spans="1:18" x14ac:dyDescent="0.25">
      <c r="A2" s="387" t="s">
        <v>2118</v>
      </c>
    </row>
    <row r="4" spans="1:18" x14ac:dyDescent="0.25">
      <c r="A4" s="1076">
        <v>2008</v>
      </c>
      <c r="B4" s="1076"/>
      <c r="C4" s="1076"/>
      <c r="D4" s="1076"/>
      <c r="E4" s="1076"/>
      <c r="G4" s="1073">
        <v>2018</v>
      </c>
      <c r="H4" s="1074"/>
      <c r="I4" s="1074"/>
      <c r="J4" s="1074"/>
      <c r="K4" s="1074"/>
      <c r="L4" s="1074"/>
      <c r="M4" s="1074"/>
      <c r="N4" s="1074"/>
      <c r="O4" s="1074"/>
      <c r="P4" s="1074"/>
      <c r="Q4" s="1074"/>
      <c r="R4" s="1075"/>
    </row>
    <row r="5" spans="1:18" ht="120" x14ac:dyDescent="0.25">
      <c r="A5" s="843"/>
      <c r="B5" s="726" t="s">
        <v>2435</v>
      </c>
      <c r="C5" s="726" t="s">
        <v>2436</v>
      </c>
      <c r="D5" s="726" t="s">
        <v>2437</v>
      </c>
      <c r="E5" s="726" t="s">
        <v>2438</v>
      </c>
      <c r="F5" s="934"/>
      <c r="G5" s="843"/>
      <c r="H5" s="935" t="s">
        <v>2440</v>
      </c>
      <c r="I5" s="935" t="s">
        <v>2441</v>
      </c>
      <c r="J5" s="935" t="s">
        <v>2442</v>
      </c>
      <c r="K5" s="935" t="s">
        <v>2443</v>
      </c>
      <c r="L5" s="935" t="s">
        <v>2444</v>
      </c>
      <c r="M5" s="935" t="s">
        <v>2450</v>
      </c>
      <c r="N5" s="935" t="s">
        <v>2445</v>
      </c>
      <c r="O5" s="935" t="s">
        <v>2446</v>
      </c>
      <c r="P5" s="935" t="s">
        <v>2447</v>
      </c>
      <c r="Q5" s="935" t="s">
        <v>2448</v>
      </c>
      <c r="R5" s="935" t="s">
        <v>2449</v>
      </c>
    </row>
    <row r="6" spans="1:18" ht="57" customHeight="1" x14ac:dyDescent="0.25">
      <c r="A6" s="912" t="s">
        <v>2439</v>
      </c>
      <c r="B6" s="750">
        <v>88.11</v>
      </c>
      <c r="C6" s="750">
        <v>21.67</v>
      </c>
      <c r="D6" s="750">
        <v>400.6</v>
      </c>
      <c r="E6" s="750">
        <v>8.5</v>
      </c>
      <c r="F6" s="779"/>
      <c r="G6" s="936" t="s">
        <v>2439</v>
      </c>
      <c r="H6" s="937">
        <v>1843.7781</v>
      </c>
      <c r="I6" s="937">
        <v>189.51300000000001</v>
      </c>
      <c r="J6" s="937">
        <v>34.528300000000002</v>
      </c>
      <c r="K6" s="937">
        <v>22.6221</v>
      </c>
      <c r="L6" s="937">
        <v>162.12360000000001</v>
      </c>
      <c r="M6" s="937">
        <v>19.588899999999999</v>
      </c>
      <c r="N6" s="937">
        <v>58.523000000000003</v>
      </c>
      <c r="O6" s="937">
        <v>92.770300000000006</v>
      </c>
      <c r="P6" s="937">
        <v>518.87950000000001</v>
      </c>
      <c r="Q6" s="937">
        <v>199.81030000000001</v>
      </c>
      <c r="R6" s="937">
        <v>46.115200000000002</v>
      </c>
    </row>
    <row r="24" ht="21" customHeight="1" x14ac:dyDescent="0.25"/>
  </sheetData>
  <mergeCells count="2">
    <mergeCell ref="G4:R4"/>
    <mergeCell ref="A4: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C56BE-74B1-4AE5-834B-6D9B54A8F48B}">
  <dimension ref="A1:BO106"/>
  <sheetViews>
    <sheetView workbookViewId="0">
      <selection activeCell="O10" sqref="O10"/>
    </sheetView>
  </sheetViews>
  <sheetFormatPr defaultRowHeight="15" x14ac:dyDescent="0.25"/>
  <cols>
    <col min="1" max="1" width="35.5703125" style="437" customWidth="1"/>
    <col min="2" max="2" width="19.42578125" style="437" customWidth="1"/>
    <col min="3" max="12" width="8.28515625" style="437" customWidth="1"/>
    <col min="13" max="13" width="13.140625" style="437" customWidth="1"/>
    <col min="14" max="15" width="9.140625" style="437"/>
    <col min="16" max="16" width="18.140625" style="437" customWidth="1"/>
    <col min="17" max="16384" width="9.140625" style="437"/>
  </cols>
  <sheetData>
    <row r="1" spans="1:16" x14ac:dyDescent="0.25">
      <c r="A1" s="60" t="s">
        <v>1627</v>
      </c>
      <c r="B1" s="61"/>
      <c r="C1" s="61"/>
      <c r="D1" s="61"/>
      <c r="E1" s="61"/>
      <c r="F1" s="61"/>
      <c r="G1" s="61"/>
      <c r="H1" s="61"/>
      <c r="I1" s="61"/>
      <c r="J1" s="61"/>
      <c r="K1" s="61"/>
      <c r="L1" s="61"/>
    </row>
    <row r="2" spans="1:16" x14ac:dyDescent="0.25">
      <c r="A2" s="1012" t="s">
        <v>1006</v>
      </c>
      <c r="B2" s="1012"/>
      <c r="C2" s="1012"/>
      <c r="D2" s="1012"/>
      <c r="E2" s="1012"/>
    </row>
    <row r="4" spans="1:16" x14ac:dyDescent="0.25">
      <c r="A4" s="437" t="s">
        <v>1009</v>
      </c>
    </row>
    <row r="5" spans="1:16" x14ac:dyDescent="0.25">
      <c r="A5" s="267" t="s">
        <v>999</v>
      </c>
      <c r="B5" s="401" t="s">
        <v>83</v>
      </c>
      <c r="C5" s="402" t="s">
        <v>10</v>
      </c>
      <c r="D5" s="401" t="s">
        <v>12</v>
      </c>
      <c r="E5" s="401" t="s">
        <v>13</v>
      </c>
      <c r="F5" s="401" t="s">
        <v>14</v>
      </c>
      <c r="G5" s="401" t="s">
        <v>15</v>
      </c>
      <c r="H5" s="401" t="s">
        <v>16</v>
      </c>
      <c r="I5" s="401" t="s">
        <v>17</v>
      </c>
      <c r="J5" s="401" t="s">
        <v>18</v>
      </c>
      <c r="K5" s="401" t="s">
        <v>19</v>
      </c>
      <c r="L5" s="403">
        <v>2020</v>
      </c>
    </row>
    <row r="6" spans="1:16" x14ac:dyDescent="0.25">
      <c r="A6" s="267" t="s">
        <v>1005</v>
      </c>
      <c r="B6" s="56">
        <v>104.11687839999999</v>
      </c>
      <c r="C6" s="56">
        <v>127.00943959999998</v>
      </c>
      <c r="D6" s="56">
        <v>146.99763320000002</v>
      </c>
      <c r="E6" s="56">
        <v>154.9412298</v>
      </c>
      <c r="F6" s="56">
        <v>144.31536639999999</v>
      </c>
      <c r="G6" s="56">
        <v>141.06062519999998</v>
      </c>
      <c r="H6" s="56">
        <v>102.5421472</v>
      </c>
      <c r="I6" s="56">
        <v>125.27722719999998</v>
      </c>
      <c r="J6" s="56">
        <v>161.50465149999997</v>
      </c>
      <c r="K6" s="56">
        <v>169.40009420000001</v>
      </c>
      <c r="L6" s="56">
        <v>178.85013800200002</v>
      </c>
    </row>
    <row r="7" spans="1:16" x14ac:dyDescent="0.25">
      <c r="A7" s="267" t="s">
        <v>864</v>
      </c>
      <c r="B7" s="56">
        <v>102.01211919999999</v>
      </c>
      <c r="C7" s="56">
        <v>211.92732910000001</v>
      </c>
      <c r="D7" s="56">
        <v>195.67927700000001</v>
      </c>
      <c r="E7" s="56">
        <v>137.433044</v>
      </c>
      <c r="F7" s="56">
        <v>106.63779760000001</v>
      </c>
      <c r="G7" s="56">
        <v>124.86600049999998</v>
      </c>
      <c r="H7" s="56">
        <v>131.18799779999998</v>
      </c>
      <c r="I7" s="56">
        <v>133.5100372</v>
      </c>
      <c r="J7" s="56">
        <v>150.57771800000003</v>
      </c>
      <c r="K7" s="56">
        <v>223.24369989999997</v>
      </c>
      <c r="L7" s="56">
        <v>242.48072357400002</v>
      </c>
    </row>
    <row r="8" spans="1:16" x14ac:dyDescent="0.25">
      <c r="A8" s="267" t="s">
        <v>992</v>
      </c>
      <c r="B8" s="56">
        <v>26.630502400000001</v>
      </c>
      <c r="C8" s="56">
        <v>45.509831299999995</v>
      </c>
      <c r="D8" s="56">
        <v>38.017689799999999</v>
      </c>
      <c r="E8" s="56">
        <v>33.670426200000001</v>
      </c>
      <c r="F8" s="56">
        <v>35.782835999999996</v>
      </c>
      <c r="G8" s="56">
        <v>36.8895743</v>
      </c>
      <c r="H8" s="56">
        <v>36.606255000000004</v>
      </c>
      <c r="I8" s="56">
        <v>45.531535600000005</v>
      </c>
      <c r="J8" s="56">
        <v>53.560730500000005</v>
      </c>
      <c r="K8" s="56">
        <v>60.328605899999992</v>
      </c>
      <c r="L8" s="56">
        <v>59.561024424000003</v>
      </c>
    </row>
    <row r="9" spans="1:16" x14ac:dyDescent="0.25">
      <c r="H9" s="171">
        <f>SUM(H6:H8)</f>
        <v>270.33640000000003</v>
      </c>
      <c r="I9" s="171">
        <f t="shared" ref="I9:L9" si="0">SUM(I6:I8)</f>
        <v>304.31879999999995</v>
      </c>
      <c r="J9" s="171">
        <f t="shared" si="0"/>
        <v>365.6431</v>
      </c>
      <c r="K9" s="171">
        <f t="shared" si="0"/>
        <v>452.97239999999999</v>
      </c>
      <c r="L9" s="171">
        <f t="shared" si="0"/>
        <v>480.89188600000006</v>
      </c>
    </row>
    <row r="10" spans="1:16" x14ac:dyDescent="0.25">
      <c r="A10" s="409" t="s">
        <v>1010</v>
      </c>
    </row>
    <row r="11" spans="1:16" ht="45" x14ac:dyDescent="0.25">
      <c r="A11" s="267"/>
      <c r="B11" s="401" t="s">
        <v>83</v>
      </c>
      <c r="C11" s="401" t="s">
        <v>10</v>
      </c>
      <c r="D11" s="401" t="s">
        <v>12</v>
      </c>
      <c r="E11" s="401" t="s">
        <v>13</v>
      </c>
      <c r="F11" s="401" t="s">
        <v>14</v>
      </c>
      <c r="G11" s="401" t="s">
        <v>15</v>
      </c>
      <c r="H11" s="401" t="s">
        <v>16</v>
      </c>
      <c r="I11" s="401" t="s">
        <v>17</v>
      </c>
      <c r="J11" s="401" t="s">
        <v>18</v>
      </c>
      <c r="K11" s="401" t="s">
        <v>19</v>
      </c>
      <c r="L11" s="403">
        <v>2020</v>
      </c>
      <c r="M11" s="644" t="s">
        <v>1551</v>
      </c>
    </row>
    <row r="12" spans="1:16" ht="30" x14ac:dyDescent="0.25">
      <c r="A12" s="295" t="s">
        <v>1550</v>
      </c>
      <c r="B12" s="378">
        <f>(B7-B6)/B6</f>
        <v>-2.0215350597756723E-2</v>
      </c>
      <c r="C12" s="378">
        <f t="shared" ref="C12:L12" si="1">(C7-C6)/C6</f>
        <v>0.6685951041705096</v>
      </c>
      <c r="D12" s="378">
        <f t="shared" si="1"/>
        <v>0.33117297700817661</v>
      </c>
      <c r="E12" s="378">
        <f t="shared" si="1"/>
        <v>-0.11299888236720325</v>
      </c>
      <c r="F12" s="378">
        <f t="shared" si="1"/>
        <v>-0.26107801088602561</v>
      </c>
      <c r="G12" s="378">
        <f t="shared" si="1"/>
        <v>-0.11480613159794782</v>
      </c>
      <c r="H12" s="378">
        <f t="shared" si="1"/>
        <v>0.27935684381690001</v>
      </c>
      <c r="I12" s="378">
        <f t="shared" si="1"/>
        <v>6.5716732274547149E-2</v>
      </c>
      <c r="J12" s="378">
        <f t="shared" si="1"/>
        <v>-6.7657082310102604E-2</v>
      </c>
      <c r="K12" s="378">
        <f t="shared" si="1"/>
        <v>0.31784873529308788</v>
      </c>
      <c r="L12" s="378">
        <f t="shared" si="1"/>
        <v>0.35577599370534702</v>
      </c>
      <c r="M12" s="168">
        <f>(SUM(E7:K7)-SUM(E6:K6))/SUM(E6:K6)</f>
        <v>8.4230283076828106E-3</v>
      </c>
    </row>
    <row r="13" spans="1:16" x14ac:dyDescent="0.25">
      <c r="B13" s="186">
        <f>B14/B6</f>
        <v>-2.0215350597756723E-2</v>
      </c>
      <c r="C13" s="186">
        <f t="shared" ref="C13:K13" si="2">C14/C6</f>
        <v>0.6685951041705096</v>
      </c>
      <c r="D13" s="186">
        <f t="shared" si="2"/>
        <v>0.33117297700817661</v>
      </c>
      <c r="E13" s="186">
        <f t="shared" si="2"/>
        <v>-0.11299888236720325</v>
      </c>
      <c r="F13" s="186">
        <f t="shared" si="2"/>
        <v>-0.26107801088602561</v>
      </c>
      <c r="G13" s="186">
        <f t="shared" si="2"/>
        <v>-0.11480613159794782</v>
      </c>
      <c r="H13" s="186">
        <f t="shared" si="2"/>
        <v>0.27935684381690001</v>
      </c>
      <c r="I13" s="186">
        <f t="shared" si="2"/>
        <v>6.5716732274547149E-2</v>
      </c>
      <c r="J13" s="186">
        <f t="shared" si="2"/>
        <v>-6.7657082310102604E-2</v>
      </c>
      <c r="K13" s="186">
        <f t="shared" si="2"/>
        <v>0.31784873529308788</v>
      </c>
      <c r="L13" s="186"/>
      <c r="O13" s="437" t="s">
        <v>976</v>
      </c>
      <c r="P13" s="437">
        <v>179.06620000000001</v>
      </c>
    </row>
    <row r="14" spans="1:16" x14ac:dyDescent="0.25">
      <c r="B14" s="182">
        <f>B7-B6</f>
        <v>-2.1047592000000037</v>
      </c>
      <c r="C14" s="182">
        <f t="shared" ref="C14:K14" si="3">C7-C6</f>
        <v>84.91788950000003</v>
      </c>
      <c r="D14" s="182">
        <f t="shared" si="3"/>
        <v>48.681643799999989</v>
      </c>
      <c r="E14" s="182">
        <f t="shared" si="3"/>
        <v>-17.508185800000007</v>
      </c>
      <c r="F14" s="182">
        <f t="shared" si="3"/>
        <v>-37.677568799999975</v>
      </c>
      <c r="G14" s="182">
        <f t="shared" si="3"/>
        <v>-16.194624699999991</v>
      </c>
      <c r="H14" s="182">
        <f t="shared" si="3"/>
        <v>28.645850599999974</v>
      </c>
      <c r="I14" s="182">
        <f t="shared" si="3"/>
        <v>8.2328100000000148</v>
      </c>
      <c r="J14" s="182">
        <f t="shared" si="3"/>
        <v>-10.926933499999933</v>
      </c>
      <c r="K14" s="182">
        <f t="shared" si="3"/>
        <v>53.843605699999955</v>
      </c>
      <c r="L14" s="182"/>
      <c r="O14" s="437" t="s">
        <v>977</v>
      </c>
      <c r="P14" s="437">
        <v>242.29999999999998</v>
      </c>
    </row>
    <row r="15" spans="1:16" x14ac:dyDescent="0.25">
      <c r="B15" s="230"/>
      <c r="C15" s="230"/>
      <c r="D15" s="230"/>
      <c r="E15" s="230"/>
      <c r="F15" s="230"/>
      <c r="H15" s="230"/>
      <c r="I15" s="230"/>
      <c r="J15" s="230">
        <f>J6/(J6+J7+J8)</f>
        <v>0.44170025771031907</v>
      </c>
      <c r="K15" s="230">
        <f>K6/(K6+K7+K8)</f>
        <v>0.37397442802254621</v>
      </c>
      <c r="O15" s="437" t="s">
        <v>978</v>
      </c>
      <c r="P15" s="437">
        <v>59.58</v>
      </c>
    </row>
    <row r="16" spans="1:16" x14ac:dyDescent="0.25">
      <c r="B16" s="230"/>
      <c r="C16" s="230"/>
      <c r="D16" s="230"/>
      <c r="E16" s="230"/>
      <c r="F16" s="230"/>
      <c r="H16" s="230"/>
      <c r="I16" s="230"/>
      <c r="J16" s="230">
        <f>J7/(J6+J7+J8)</f>
        <v>0.41181610701801846</v>
      </c>
      <c r="K16" s="230">
        <f>K7/(K6+K7+K8)</f>
        <v>0.49284172700146844</v>
      </c>
      <c r="O16" s="437" t="s">
        <v>568</v>
      </c>
      <c r="P16" s="437">
        <v>480.94619999999998</v>
      </c>
    </row>
    <row r="17" spans="1:18" x14ac:dyDescent="0.25">
      <c r="B17" s="230"/>
      <c r="C17" s="230"/>
      <c r="D17" s="230"/>
      <c r="E17" s="230"/>
      <c r="F17" s="230"/>
      <c r="G17" s="230"/>
      <c r="H17" s="230"/>
      <c r="I17" s="230"/>
      <c r="J17" s="230">
        <f>J8/(J6+J7+J8)</f>
        <v>0.14648363527166247</v>
      </c>
      <c r="K17" s="230">
        <f>K8/(K6+K7+K8)</f>
        <v>0.13318384497598529</v>
      </c>
      <c r="M17" s="437" t="s">
        <v>1552</v>
      </c>
    </row>
    <row r="18" spans="1:18" x14ac:dyDescent="0.25">
      <c r="A18" s="646" t="s">
        <v>1553</v>
      </c>
      <c r="B18" s="645">
        <f>B8/(B6+B7+B8)</f>
        <v>0.11441209660615356</v>
      </c>
      <c r="C18" s="645">
        <f t="shared" ref="C18:K18" si="4">C8/(C6+C7+C8)</f>
        <v>0.11837751016656148</v>
      </c>
      <c r="D18" s="645">
        <f t="shared" si="4"/>
        <v>9.9864011204781986E-2</v>
      </c>
      <c r="E18" s="645">
        <f t="shared" si="4"/>
        <v>0.10326935601161437</v>
      </c>
      <c r="F18" s="645">
        <f t="shared" si="4"/>
        <v>0.12479366385804362</v>
      </c>
      <c r="G18" s="645">
        <f t="shared" si="4"/>
        <v>0.12182166707065213</v>
      </c>
      <c r="H18" s="645">
        <f t="shared" si="4"/>
        <v>0.13541001137841593</v>
      </c>
      <c r="I18" s="645">
        <f t="shared" si="4"/>
        <v>0.14961788624297945</v>
      </c>
      <c r="J18" s="645">
        <f t="shared" si="4"/>
        <v>0.14648363527166247</v>
      </c>
      <c r="K18" s="645">
        <f t="shared" si="4"/>
        <v>0.13318384497598529</v>
      </c>
      <c r="L18" s="495"/>
      <c r="M18" s="647">
        <f>SUM(C8:K8)/SUM(C6:K8)</f>
        <v>0.12553558226638781</v>
      </c>
    </row>
    <row r="19" spans="1:18" x14ac:dyDescent="0.25">
      <c r="B19" s="230">
        <f>(B7-B6)/B7</f>
        <v>-2.0632442659812952E-2</v>
      </c>
      <c r="C19" s="230">
        <f t="shared" ref="C19:K19" si="5">(C7-C6)/C7</f>
        <v>0.40069343515356948</v>
      </c>
      <c r="D19" s="230">
        <f t="shared" si="5"/>
        <v>0.24878282742224148</v>
      </c>
      <c r="E19" s="230">
        <f t="shared" si="5"/>
        <v>-0.12739429536320251</v>
      </c>
      <c r="F19" s="230">
        <f t="shared" si="5"/>
        <v>-0.35332283344156362</v>
      </c>
      <c r="G19" s="230">
        <f t="shared" si="5"/>
        <v>-0.12969603122669082</v>
      </c>
      <c r="H19" s="230">
        <f t="shared" si="5"/>
        <v>0.21835725127592412</v>
      </c>
      <c r="I19" s="230">
        <f t="shared" si="5"/>
        <v>6.1664352528545435E-2</v>
      </c>
      <c r="J19" s="230">
        <f t="shared" si="5"/>
        <v>-7.2566735936321805E-2</v>
      </c>
      <c r="K19" s="230">
        <f t="shared" si="5"/>
        <v>0.24118757091070753</v>
      </c>
      <c r="L19" s="230"/>
    </row>
    <row r="21" spans="1:18" s="116" customFormat="1" x14ac:dyDescent="0.25">
      <c r="A21" s="116" t="s">
        <v>964</v>
      </c>
    </row>
    <row r="23" spans="1:18" x14ac:dyDescent="0.25">
      <c r="A23" s="387" t="s">
        <v>1001</v>
      </c>
    </row>
    <row r="24" spans="1:18" x14ac:dyDescent="0.25">
      <c r="N24" s="437">
        <v>133.4</v>
      </c>
    </row>
    <row r="25" spans="1:18" x14ac:dyDescent="0.25">
      <c r="A25" s="376"/>
      <c r="B25" s="395" t="s">
        <v>83</v>
      </c>
      <c r="C25" s="398" t="s">
        <v>10</v>
      </c>
      <c r="D25" s="395" t="s">
        <v>12</v>
      </c>
      <c r="E25" s="395" t="s">
        <v>13</v>
      </c>
      <c r="F25" s="395" t="s">
        <v>14</v>
      </c>
      <c r="G25" s="395" t="s">
        <v>15</v>
      </c>
      <c r="H25" s="395" t="s">
        <v>16</v>
      </c>
      <c r="I25" s="395" t="s">
        <v>17</v>
      </c>
      <c r="J25" s="395" t="s">
        <v>18</v>
      </c>
      <c r="K25" s="395" t="s">
        <v>19</v>
      </c>
      <c r="L25" s="395" t="s">
        <v>20</v>
      </c>
    </row>
    <row r="26" spans="1:18" x14ac:dyDescent="0.25">
      <c r="A26" s="377" t="s">
        <v>999</v>
      </c>
      <c r="B26" s="376"/>
      <c r="L26" s="400"/>
    </row>
    <row r="27" spans="1:18" x14ac:dyDescent="0.25">
      <c r="A27" s="376" t="s">
        <v>199</v>
      </c>
      <c r="B27" s="227">
        <f t="shared" ref="B27:L31" si="6">B58+B72</f>
        <v>102711.9152</v>
      </c>
      <c r="C27" s="227">
        <f t="shared" si="6"/>
        <v>125910.4396</v>
      </c>
      <c r="D27" s="227">
        <f t="shared" si="6"/>
        <v>145773.53320000001</v>
      </c>
      <c r="E27" s="227">
        <f t="shared" si="6"/>
        <v>153989.8732</v>
      </c>
      <c r="F27" s="227">
        <f t="shared" si="6"/>
        <v>141811.76639999999</v>
      </c>
      <c r="G27" s="227">
        <f t="shared" si="6"/>
        <v>140427.82519999999</v>
      </c>
      <c r="H27" s="227">
        <f t="shared" si="6"/>
        <v>101609.8358</v>
      </c>
      <c r="I27" s="678">
        <f t="shared" si="6"/>
        <v>122298.22719999999</v>
      </c>
      <c r="J27" s="117">
        <f t="shared" si="6"/>
        <v>156383.65149999998</v>
      </c>
      <c r="K27" s="117">
        <f t="shared" si="6"/>
        <v>168698.99420000002</v>
      </c>
      <c r="L27" s="117">
        <f>L58+L72</f>
        <v>177807.03800200002</v>
      </c>
    </row>
    <row r="28" spans="1:18" x14ac:dyDescent="0.25">
      <c r="A28" s="376" t="s">
        <v>991</v>
      </c>
      <c r="B28" s="227">
        <f t="shared" si="6"/>
        <v>101562.61919999999</v>
      </c>
      <c r="C28" s="227">
        <f t="shared" si="6"/>
        <v>206234.64570000002</v>
      </c>
      <c r="D28" s="227">
        <f t="shared" si="6"/>
        <v>186802.69010000001</v>
      </c>
      <c r="E28" s="227">
        <f t="shared" si="6"/>
        <v>135751.2346</v>
      </c>
      <c r="F28" s="227">
        <f t="shared" si="6"/>
        <v>109937.4328</v>
      </c>
      <c r="G28" s="227">
        <f t="shared" si="6"/>
        <v>123597.09929999997</v>
      </c>
      <c r="H28" s="227">
        <f t="shared" si="6"/>
        <v>124015.77339999999</v>
      </c>
      <c r="I28" s="679">
        <f>I59+I73</f>
        <v>127249.42279999999</v>
      </c>
      <c r="J28" s="117">
        <f t="shared" si="6"/>
        <v>141349.42449999999</v>
      </c>
      <c r="K28" s="117">
        <f t="shared" si="6"/>
        <v>214688.16629999998</v>
      </c>
      <c r="L28" s="117">
        <f>L59+L74</f>
        <v>220828.94876599999</v>
      </c>
    </row>
    <row r="29" spans="1:18" x14ac:dyDescent="0.25">
      <c r="A29" s="376" t="s">
        <v>861</v>
      </c>
      <c r="B29" s="227">
        <f t="shared" si="6"/>
        <v>449.5</v>
      </c>
      <c r="C29" s="227">
        <f t="shared" si="6"/>
        <v>350.1</v>
      </c>
      <c r="D29" s="227">
        <f t="shared" si="6"/>
        <v>335.6</v>
      </c>
      <c r="E29" s="227">
        <f t="shared" si="6"/>
        <v>281.8</v>
      </c>
      <c r="F29" s="227">
        <f t="shared" si="6"/>
        <v>320.39999999999998</v>
      </c>
      <c r="G29" s="227">
        <f t="shared" si="6"/>
        <v>711.1</v>
      </c>
      <c r="H29" s="227">
        <f t="shared" si="6"/>
        <v>768.5</v>
      </c>
      <c r="I29" s="678">
        <f t="shared" si="6"/>
        <v>803.1</v>
      </c>
      <c r="J29" s="117">
        <f t="shared" si="6"/>
        <v>1021.7</v>
      </c>
      <c r="K29" s="117">
        <f t="shared" si="6"/>
        <v>827.5</v>
      </c>
      <c r="L29" s="117">
        <f t="shared" si="6"/>
        <v>1205.3</v>
      </c>
    </row>
    <row r="30" spans="1:18" x14ac:dyDescent="0.25">
      <c r="A30" s="376" t="s">
        <v>859</v>
      </c>
      <c r="B30" s="227">
        <f t="shared" si="6"/>
        <v>1404.9632000000001</v>
      </c>
      <c r="C30" s="227">
        <f t="shared" si="6"/>
        <v>1341.8447000000001</v>
      </c>
      <c r="D30" s="227">
        <f t="shared" si="6"/>
        <v>1443.0971</v>
      </c>
      <c r="E30" s="227">
        <f t="shared" si="6"/>
        <v>951.25660000000005</v>
      </c>
      <c r="F30" s="227">
        <f t="shared" si="6"/>
        <v>2628.4287999999997</v>
      </c>
      <c r="G30" s="227">
        <f t="shared" si="6"/>
        <v>772.05029999999999</v>
      </c>
      <c r="H30" s="227">
        <f t="shared" si="6"/>
        <v>932.21140000000003</v>
      </c>
      <c r="I30" s="678">
        <f t="shared" si="6"/>
        <v>3122.7188000000001</v>
      </c>
      <c r="J30" s="117">
        <f t="shared" si="6"/>
        <v>5275.9395000000004</v>
      </c>
      <c r="K30" s="117">
        <f t="shared" si="6"/>
        <v>942.60730000000001</v>
      </c>
      <c r="L30" s="117">
        <f t="shared" si="6"/>
        <v>1307.488386</v>
      </c>
      <c r="N30" s="185" t="s">
        <v>1547</v>
      </c>
      <c r="O30" s="185"/>
      <c r="P30" s="185"/>
      <c r="Q30" s="119"/>
    </row>
    <row r="31" spans="1:18" x14ac:dyDescent="0.25">
      <c r="A31" s="376" t="s">
        <v>992</v>
      </c>
      <c r="B31" s="227">
        <f t="shared" si="6"/>
        <v>26630.502400000001</v>
      </c>
      <c r="C31" s="227">
        <f t="shared" si="6"/>
        <v>40167.247900000002</v>
      </c>
      <c r="D31" s="227">
        <f t="shared" si="6"/>
        <v>42178.734700000001</v>
      </c>
      <c r="E31" s="227">
        <f t="shared" si="6"/>
        <v>33670.426200000002</v>
      </c>
      <c r="F31" s="227">
        <f t="shared" si="6"/>
        <v>31039.3416</v>
      </c>
      <c r="G31" s="227">
        <f t="shared" si="6"/>
        <v>33542.667099999999</v>
      </c>
      <c r="H31" s="227">
        <f t="shared" si="6"/>
        <v>34100.549800000001</v>
      </c>
      <c r="I31" s="680">
        <f t="shared" si="6"/>
        <v>41222.971599999997</v>
      </c>
      <c r="J31" s="117">
        <f t="shared" si="6"/>
        <v>53251.051500000001</v>
      </c>
      <c r="K31" s="117">
        <f t="shared" si="6"/>
        <v>54049.416100000002</v>
      </c>
      <c r="L31" s="117">
        <f>L62+L76</f>
        <v>52425.238002000006</v>
      </c>
      <c r="N31" s="377" t="s">
        <v>1545</v>
      </c>
      <c r="O31" s="376"/>
      <c r="P31" s="376"/>
      <c r="Q31" s="183">
        <f>(K32-G32)/1000</f>
        <v>140.15594199999998</v>
      </c>
      <c r="R31" s="437" t="s">
        <v>966</v>
      </c>
    </row>
    <row r="32" spans="1:18" x14ac:dyDescent="0.25">
      <c r="A32" s="376" t="s">
        <v>605</v>
      </c>
      <c r="B32" s="453">
        <f>SUM(B27:B31)</f>
        <v>232759.5</v>
      </c>
      <c r="C32" s="453">
        <f t="shared" ref="C32:L32" si="7">SUM(C27:C31)</f>
        <v>374004.27790000004</v>
      </c>
      <c r="D32" s="453">
        <f t="shared" si="7"/>
        <v>376533.65509999997</v>
      </c>
      <c r="E32" s="453">
        <f t="shared" si="7"/>
        <v>324644.5906</v>
      </c>
      <c r="F32" s="453">
        <f t="shared" si="7"/>
        <v>285737.36959999998</v>
      </c>
      <c r="G32" s="453">
        <f t="shared" si="7"/>
        <v>299050.74189999996</v>
      </c>
      <c r="H32" s="453">
        <f t="shared" si="7"/>
        <v>261426.87040000001</v>
      </c>
      <c r="I32" s="453">
        <f t="shared" si="7"/>
        <v>294696.44039999996</v>
      </c>
      <c r="J32" s="144">
        <f t="shared" si="7"/>
        <v>357281.76699999999</v>
      </c>
      <c r="K32" s="144">
        <f t="shared" si="7"/>
        <v>439206.68389999995</v>
      </c>
      <c r="L32" s="144">
        <f t="shared" si="7"/>
        <v>453574.013156</v>
      </c>
      <c r="N32" s="377" t="s">
        <v>1546</v>
      </c>
      <c r="O32" s="376"/>
      <c r="P32" s="376"/>
      <c r="Q32" s="232">
        <f>Q31/(G32/1000)</f>
        <v>0.46866943418875356</v>
      </c>
    </row>
    <row r="33" spans="1:17" x14ac:dyDescent="0.25">
      <c r="B33" s="437">
        <v>101.491</v>
      </c>
      <c r="C33" s="437">
        <v>211.47</v>
      </c>
      <c r="D33" s="437">
        <v>195.26400000000001</v>
      </c>
      <c r="E33" s="437">
        <v>137.10900000000001</v>
      </c>
      <c r="F33" s="437">
        <v>106.27200000000001</v>
      </c>
      <c r="G33" s="437">
        <v>124.18</v>
      </c>
      <c r="H33" s="437">
        <v>130.39869999999999</v>
      </c>
      <c r="I33" s="437">
        <v>132.6</v>
      </c>
      <c r="N33" s="377" t="s">
        <v>1548</v>
      </c>
      <c r="O33" s="376"/>
      <c r="P33" s="376"/>
      <c r="Q33" s="232">
        <f>((K28+K29)-(G28+G29))/(G28+G29)</f>
        <v>0.73372044252595026</v>
      </c>
    </row>
    <row r="34" spans="1:17" x14ac:dyDescent="0.25">
      <c r="N34" s="377" t="s">
        <v>1549</v>
      </c>
      <c r="O34" s="376"/>
      <c r="P34" s="376"/>
      <c r="Q34" s="232">
        <f>(K31-G31)/K31</f>
        <v>0.37940741047154442</v>
      </c>
    </row>
    <row r="35" spans="1:17" x14ac:dyDescent="0.25">
      <c r="A35" s="387" t="s">
        <v>1007</v>
      </c>
    </row>
    <row r="37" spans="1:17" x14ac:dyDescent="0.25">
      <c r="A37" s="387" t="s">
        <v>990</v>
      </c>
      <c r="B37" s="56"/>
      <c r="C37" s="56"/>
      <c r="D37" s="56"/>
      <c r="E37" s="56"/>
      <c r="F37" s="56"/>
      <c r="G37" s="56"/>
      <c r="H37" s="56"/>
      <c r="I37" s="56"/>
      <c r="J37" s="56"/>
      <c r="K37" s="56"/>
      <c r="L37" s="56"/>
    </row>
    <row r="38" spans="1:17" x14ac:dyDescent="0.25">
      <c r="A38" s="394"/>
      <c r="B38" s="394"/>
      <c r="C38" s="394"/>
      <c r="D38" s="394"/>
      <c r="E38" s="394"/>
      <c r="F38" s="394"/>
      <c r="G38" s="394"/>
      <c r="H38" s="394"/>
      <c r="I38" s="394"/>
      <c r="J38" s="394"/>
      <c r="K38" s="394"/>
      <c r="L38" s="394"/>
    </row>
    <row r="39" spans="1:17" x14ac:dyDescent="0.25">
      <c r="A39" s="394"/>
      <c r="B39" s="394"/>
      <c r="C39" s="395" t="s">
        <v>83</v>
      </c>
      <c r="D39" s="395" t="s">
        <v>10</v>
      </c>
      <c r="E39" s="395" t="s">
        <v>12</v>
      </c>
      <c r="F39" s="395" t="s">
        <v>13</v>
      </c>
      <c r="G39" s="395" t="s">
        <v>14</v>
      </c>
      <c r="H39" s="395" t="s">
        <v>15</v>
      </c>
      <c r="I39" s="395" t="s">
        <v>16</v>
      </c>
      <c r="J39" s="395" t="s">
        <v>17</v>
      </c>
      <c r="K39" s="395" t="s">
        <v>18</v>
      </c>
      <c r="L39" s="395" t="s">
        <v>19</v>
      </c>
      <c r="M39" s="672" t="s">
        <v>20</v>
      </c>
    </row>
    <row r="40" spans="1:17" ht="75" x14ac:dyDescent="0.25">
      <c r="A40" s="394"/>
      <c r="B40" s="676" t="s">
        <v>1628</v>
      </c>
      <c r="C40" s="397" t="s">
        <v>669</v>
      </c>
      <c r="D40" s="397" t="s">
        <v>669</v>
      </c>
      <c r="E40" s="397" t="s">
        <v>669</v>
      </c>
      <c r="F40" s="397" t="s">
        <v>669</v>
      </c>
      <c r="G40" s="397" t="s">
        <v>669</v>
      </c>
      <c r="H40" s="397" t="s">
        <v>669</v>
      </c>
      <c r="I40" s="397" t="s">
        <v>669</v>
      </c>
      <c r="J40" s="397" t="s">
        <v>669</v>
      </c>
      <c r="K40" s="397" t="s">
        <v>669</v>
      </c>
      <c r="L40" s="397" t="s">
        <v>669</v>
      </c>
      <c r="M40" s="673" t="s">
        <v>669</v>
      </c>
    </row>
    <row r="41" spans="1:17" x14ac:dyDescent="0.25">
      <c r="A41" s="395" t="s">
        <v>670</v>
      </c>
      <c r="B41" s="395" t="s">
        <v>199</v>
      </c>
      <c r="C41" s="396">
        <v>11.1</v>
      </c>
      <c r="D41" s="396">
        <v>6.8</v>
      </c>
      <c r="E41" s="396">
        <v>9.1999999999999993</v>
      </c>
      <c r="F41" s="396">
        <v>10.199999999999999</v>
      </c>
      <c r="G41" s="396">
        <v>10.3</v>
      </c>
      <c r="H41" s="396">
        <v>8.4</v>
      </c>
      <c r="I41" s="396">
        <v>4.7</v>
      </c>
      <c r="J41" s="396">
        <v>4.4000000000000004</v>
      </c>
      <c r="K41" s="396">
        <v>5.7</v>
      </c>
      <c r="L41" s="396">
        <v>5.4</v>
      </c>
      <c r="M41" s="674">
        <v>5.7</v>
      </c>
    </row>
    <row r="42" spans="1:17" x14ac:dyDescent="0.25">
      <c r="A42" s="394"/>
      <c r="B42" s="395" t="s">
        <v>991</v>
      </c>
      <c r="C42" s="396">
        <v>83.1</v>
      </c>
      <c r="D42" s="396">
        <v>85.3</v>
      </c>
      <c r="E42" s="396">
        <v>87</v>
      </c>
      <c r="F42" s="396">
        <v>83.9</v>
      </c>
      <c r="G42" s="396">
        <v>80.2</v>
      </c>
      <c r="H42" s="396">
        <v>83.5</v>
      </c>
      <c r="I42" s="396">
        <v>87.7</v>
      </c>
      <c r="J42" s="396">
        <v>86.9</v>
      </c>
      <c r="K42" s="396">
        <v>88.3</v>
      </c>
      <c r="L42" s="396">
        <v>86.3</v>
      </c>
      <c r="M42" s="674">
        <v>85.9</v>
      </c>
    </row>
    <row r="43" spans="1:17" x14ac:dyDescent="0.25">
      <c r="A43" s="394"/>
      <c r="B43" s="395" t="s">
        <v>861</v>
      </c>
      <c r="C43" s="396">
        <v>0</v>
      </c>
      <c r="D43" s="396">
        <v>0</v>
      </c>
      <c r="E43" s="396">
        <v>0</v>
      </c>
      <c r="F43" s="396">
        <v>0.1</v>
      </c>
      <c r="G43" s="396">
        <v>0</v>
      </c>
      <c r="H43" s="396">
        <v>0</v>
      </c>
      <c r="I43" s="396">
        <v>0</v>
      </c>
      <c r="J43" s="396">
        <v>0</v>
      </c>
      <c r="K43" s="396">
        <v>0.1</v>
      </c>
      <c r="L43" s="396">
        <v>0</v>
      </c>
      <c r="M43" s="674">
        <v>0</v>
      </c>
    </row>
    <row r="44" spans="1:17" x14ac:dyDescent="0.25">
      <c r="A44" s="394"/>
      <c r="B44" s="395" t="s">
        <v>859</v>
      </c>
      <c r="C44" s="396">
        <v>0.1</v>
      </c>
      <c r="D44" s="396">
        <v>0</v>
      </c>
      <c r="E44" s="396">
        <v>0</v>
      </c>
      <c r="F44" s="396">
        <v>0.1</v>
      </c>
      <c r="G44" s="396">
        <v>0</v>
      </c>
      <c r="H44" s="396">
        <v>0</v>
      </c>
      <c r="I44" s="396">
        <v>0.1</v>
      </c>
      <c r="J44" s="396">
        <v>0</v>
      </c>
      <c r="K44" s="396">
        <v>0</v>
      </c>
      <c r="L44" s="396">
        <v>0</v>
      </c>
      <c r="M44" s="674">
        <v>0</v>
      </c>
    </row>
    <row r="45" spans="1:17" x14ac:dyDescent="0.25">
      <c r="A45" s="394"/>
      <c r="B45" s="395" t="s">
        <v>992</v>
      </c>
      <c r="C45" s="396">
        <v>5.7</v>
      </c>
      <c r="D45" s="396">
        <v>7.9</v>
      </c>
      <c r="E45" s="396">
        <v>3.8</v>
      </c>
      <c r="F45" s="396">
        <v>5.7</v>
      </c>
      <c r="G45" s="396">
        <v>9.5</v>
      </c>
      <c r="H45" s="396">
        <v>8.1</v>
      </c>
      <c r="I45" s="396">
        <v>7.5</v>
      </c>
      <c r="J45" s="396">
        <v>8.6999999999999993</v>
      </c>
      <c r="K45" s="396">
        <v>5.9</v>
      </c>
      <c r="L45" s="396">
        <v>8.3000000000000007</v>
      </c>
      <c r="M45" s="674">
        <v>8.4</v>
      </c>
    </row>
    <row r="46" spans="1:17" x14ac:dyDescent="0.25">
      <c r="A46" s="56" t="s">
        <v>993</v>
      </c>
      <c r="B46" s="56"/>
      <c r="C46" s="56"/>
      <c r="D46" s="56"/>
      <c r="E46" s="56"/>
      <c r="F46" s="56"/>
      <c r="G46" s="56"/>
      <c r="H46" s="56"/>
      <c r="I46" s="56"/>
      <c r="J46" s="56"/>
      <c r="K46" s="56"/>
      <c r="L46" s="56"/>
    </row>
    <row r="47" spans="1:17" x14ac:dyDescent="0.25">
      <c r="A47" s="437" t="s">
        <v>994</v>
      </c>
      <c r="C47" s="393">
        <v>44167</v>
      </c>
    </row>
    <row r="49" spans="1:13" x14ac:dyDescent="0.25">
      <c r="A49" s="387" t="s">
        <v>997</v>
      </c>
    </row>
    <row r="51" spans="1:13" x14ac:dyDescent="0.25">
      <c r="B51" s="376"/>
      <c r="C51" s="376">
        <v>2010</v>
      </c>
      <c r="D51" s="376">
        <v>2011</v>
      </c>
      <c r="E51" s="376">
        <v>2012</v>
      </c>
      <c r="F51" s="376">
        <v>2013</v>
      </c>
      <c r="G51" s="376">
        <v>2014</v>
      </c>
      <c r="H51" s="376">
        <v>2015</v>
      </c>
      <c r="I51" s="376">
        <v>2016</v>
      </c>
      <c r="J51" s="376">
        <v>2017</v>
      </c>
      <c r="K51" s="376">
        <v>2018</v>
      </c>
      <c r="L51" s="376">
        <v>2019</v>
      </c>
      <c r="M51" s="675">
        <v>2020</v>
      </c>
    </row>
    <row r="52" spans="1:13" x14ac:dyDescent="0.25">
      <c r="A52" s="437" t="s">
        <v>670</v>
      </c>
      <c r="B52" s="376" t="s">
        <v>669</v>
      </c>
      <c r="C52" s="376">
        <v>116763.2</v>
      </c>
      <c r="D52" s="376">
        <v>242844.7</v>
      </c>
      <c r="E52" s="376">
        <v>218997.1</v>
      </c>
      <c r="F52" s="376">
        <v>155556.6</v>
      </c>
      <c r="G52" s="376">
        <v>124828.8</v>
      </c>
      <c r="H52" s="376">
        <v>139450.29999999999</v>
      </c>
      <c r="I52" s="376">
        <v>139211.4</v>
      </c>
      <c r="J52" s="376">
        <v>143618.79999999999</v>
      </c>
      <c r="K52" s="376">
        <v>154839.5</v>
      </c>
      <c r="L52" s="376">
        <v>241507.3</v>
      </c>
      <c r="M52" s="675">
        <v>264288.386</v>
      </c>
    </row>
    <row r="53" spans="1:13" x14ac:dyDescent="0.25">
      <c r="A53" s="437" t="s">
        <v>998</v>
      </c>
    </row>
    <row r="55" spans="1:13" x14ac:dyDescent="0.25">
      <c r="A55" s="387" t="s">
        <v>1000</v>
      </c>
    </row>
    <row r="57" spans="1:13" x14ac:dyDescent="0.25">
      <c r="A57" s="119"/>
      <c r="B57" s="185">
        <v>2010</v>
      </c>
      <c r="C57" s="185">
        <v>2011</v>
      </c>
      <c r="D57" s="185">
        <v>2012</v>
      </c>
      <c r="E57" s="185">
        <v>2013</v>
      </c>
      <c r="F57" s="185">
        <v>2014</v>
      </c>
      <c r="G57" s="185">
        <v>2015</v>
      </c>
      <c r="H57" s="185">
        <v>2016</v>
      </c>
      <c r="I57" s="185">
        <v>2017</v>
      </c>
      <c r="J57" s="185">
        <v>2018</v>
      </c>
      <c r="K57" s="185">
        <v>2019</v>
      </c>
      <c r="L57" s="185">
        <v>2020</v>
      </c>
    </row>
    <row r="58" spans="1:13" x14ac:dyDescent="0.25">
      <c r="A58" s="405" t="s">
        <v>199</v>
      </c>
      <c r="B58" s="227">
        <f>C$52*($C41/100)</f>
        <v>12960.715200000001</v>
      </c>
      <c r="C58" s="227">
        <f>D$52*($D41/100)</f>
        <v>16513.439600000002</v>
      </c>
      <c r="D58" s="227">
        <f>E$52*($E41/100)</f>
        <v>20147.733199999999</v>
      </c>
      <c r="E58" s="227">
        <f>F$52*($F41/100)</f>
        <v>15866.7732</v>
      </c>
      <c r="F58" s="227">
        <f>G$52*($G41/100)</f>
        <v>12857.366400000001</v>
      </c>
      <c r="G58" s="227">
        <f>H$52*($H41/100)</f>
        <v>11713.825199999999</v>
      </c>
      <c r="H58" s="227">
        <f>I$52*($I41/100)</f>
        <v>6542.9357999999993</v>
      </c>
      <c r="I58" s="227">
        <f>J$52*($J41/100)</f>
        <v>6319.2272000000003</v>
      </c>
      <c r="J58" s="227">
        <f>K$52*($K41/100)</f>
        <v>8825.8515000000007</v>
      </c>
      <c r="K58" s="227">
        <f>L$52*($L41/100)</f>
        <v>13041.394200000001</v>
      </c>
      <c r="L58" s="227">
        <f>M$52*($M41/100)</f>
        <v>15064.438002000001</v>
      </c>
    </row>
    <row r="59" spans="1:13" x14ac:dyDescent="0.25">
      <c r="A59" s="405" t="s">
        <v>991</v>
      </c>
      <c r="B59" s="227">
        <f t="shared" ref="B59:L62" si="8">C$52*($C42/100)</f>
        <v>97030.219199999992</v>
      </c>
      <c r="C59" s="227">
        <f t="shared" si="8"/>
        <v>201803.94570000001</v>
      </c>
      <c r="D59" s="227">
        <f t="shared" si="8"/>
        <v>181986.5901</v>
      </c>
      <c r="E59" s="227">
        <f t="shared" si="8"/>
        <v>129267.5346</v>
      </c>
      <c r="F59" s="227">
        <f t="shared" si="8"/>
        <v>103732.7328</v>
      </c>
      <c r="G59" s="227">
        <f t="shared" si="8"/>
        <v>115883.19929999998</v>
      </c>
      <c r="H59" s="227">
        <f t="shared" si="8"/>
        <v>115684.67339999999</v>
      </c>
      <c r="I59" s="227">
        <f t="shared" si="8"/>
        <v>119347.22279999999</v>
      </c>
      <c r="J59" s="227">
        <f t="shared" si="8"/>
        <v>128671.62449999999</v>
      </c>
      <c r="K59" s="227">
        <f t="shared" si="8"/>
        <v>200692.56629999998</v>
      </c>
      <c r="L59" s="227">
        <f t="shared" si="8"/>
        <v>219623.648766</v>
      </c>
    </row>
    <row r="60" spans="1:13" x14ac:dyDescent="0.25">
      <c r="A60" s="405" t="s">
        <v>861</v>
      </c>
      <c r="B60" s="227">
        <f t="shared" si="8"/>
        <v>0</v>
      </c>
      <c r="C60" s="227">
        <f t="shared" si="8"/>
        <v>0</v>
      </c>
      <c r="D60" s="227">
        <f t="shared" si="8"/>
        <v>0</v>
      </c>
      <c r="E60" s="227">
        <f t="shared" si="8"/>
        <v>0</v>
      </c>
      <c r="F60" s="227">
        <f t="shared" si="8"/>
        <v>0</v>
      </c>
      <c r="G60" s="227">
        <f t="shared" si="8"/>
        <v>0</v>
      </c>
      <c r="H60" s="227">
        <f t="shared" si="8"/>
        <v>0</v>
      </c>
      <c r="I60" s="227">
        <f t="shared" si="8"/>
        <v>0</v>
      </c>
      <c r="J60" s="227">
        <f t="shared" si="8"/>
        <v>0</v>
      </c>
      <c r="K60" s="227">
        <f t="shared" si="8"/>
        <v>0</v>
      </c>
      <c r="L60" s="227">
        <f t="shared" si="8"/>
        <v>0</v>
      </c>
    </row>
    <row r="61" spans="1:13" x14ac:dyDescent="0.25">
      <c r="A61" s="405" t="s">
        <v>859</v>
      </c>
      <c r="B61" s="227">
        <f t="shared" si="8"/>
        <v>116.7632</v>
      </c>
      <c r="C61" s="227">
        <f t="shared" si="8"/>
        <v>242.84470000000002</v>
      </c>
      <c r="D61" s="227">
        <f t="shared" si="8"/>
        <v>218.99710000000002</v>
      </c>
      <c r="E61" s="227">
        <f t="shared" si="8"/>
        <v>155.5566</v>
      </c>
      <c r="F61" s="227">
        <f t="shared" si="8"/>
        <v>124.8288</v>
      </c>
      <c r="G61" s="227">
        <f t="shared" si="8"/>
        <v>139.4503</v>
      </c>
      <c r="H61" s="227">
        <f t="shared" si="8"/>
        <v>139.2114</v>
      </c>
      <c r="I61" s="227">
        <f t="shared" si="8"/>
        <v>143.61879999999999</v>
      </c>
      <c r="J61" s="227">
        <f t="shared" si="8"/>
        <v>154.83950000000002</v>
      </c>
      <c r="K61" s="227">
        <f t="shared" si="8"/>
        <v>241.50729999999999</v>
      </c>
      <c r="L61" s="227">
        <f t="shared" si="8"/>
        <v>264.288386</v>
      </c>
    </row>
    <row r="62" spans="1:13" x14ac:dyDescent="0.25">
      <c r="A62" s="405" t="s">
        <v>992</v>
      </c>
      <c r="B62" s="227">
        <f t="shared" si="8"/>
        <v>6655.5024000000003</v>
      </c>
      <c r="C62" s="227">
        <f t="shared" si="8"/>
        <v>13842.147900000002</v>
      </c>
      <c r="D62" s="227">
        <f t="shared" si="8"/>
        <v>12482.834700000001</v>
      </c>
      <c r="E62" s="227">
        <f t="shared" si="8"/>
        <v>8866.726200000001</v>
      </c>
      <c r="F62" s="227">
        <f t="shared" si="8"/>
        <v>7115.2416000000003</v>
      </c>
      <c r="G62" s="227">
        <f t="shared" si="8"/>
        <v>7948.6670999999997</v>
      </c>
      <c r="H62" s="227">
        <f t="shared" si="8"/>
        <v>7935.0497999999998</v>
      </c>
      <c r="I62" s="227">
        <f t="shared" si="8"/>
        <v>8186.2716</v>
      </c>
      <c r="J62" s="227">
        <f t="shared" si="8"/>
        <v>8825.8515000000007</v>
      </c>
      <c r="K62" s="227">
        <f t="shared" si="8"/>
        <v>13765.9161</v>
      </c>
      <c r="L62" s="227">
        <f t="shared" si="8"/>
        <v>15064.438002000001</v>
      </c>
    </row>
    <row r="63" spans="1:13" x14ac:dyDescent="0.25">
      <c r="B63" s="648">
        <f>SUM(B58:B62)</f>
        <v>116763.2</v>
      </c>
      <c r="C63" s="648">
        <f t="shared" ref="C63:L63" si="9">SUM(C58:C62)</f>
        <v>232402.37790000002</v>
      </c>
      <c r="D63" s="648">
        <f t="shared" si="9"/>
        <v>214836.1551</v>
      </c>
      <c r="E63" s="648">
        <f t="shared" si="9"/>
        <v>154156.59060000003</v>
      </c>
      <c r="F63" s="648">
        <f t="shared" si="9"/>
        <v>123830.16959999999</v>
      </c>
      <c r="G63" s="648">
        <f t="shared" si="9"/>
        <v>135685.14189999996</v>
      </c>
      <c r="H63" s="648">
        <f t="shared" si="9"/>
        <v>130301.87039999997</v>
      </c>
      <c r="I63" s="648">
        <f t="shared" si="9"/>
        <v>133996.34039999999</v>
      </c>
      <c r="J63" s="648">
        <f t="shared" si="9"/>
        <v>146478.16699999999</v>
      </c>
      <c r="K63" s="648">
        <f t="shared" si="9"/>
        <v>227741.38389999999</v>
      </c>
      <c r="L63" s="648">
        <f t="shared" si="9"/>
        <v>250016.81315600002</v>
      </c>
    </row>
    <row r="65" spans="1:67" x14ac:dyDescent="0.25">
      <c r="A65" s="387" t="s">
        <v>1008</v>
      </c>
    </row>
    <row r="67" spans="1:67" x14ac:dyDescent="0.25">
      <c r="A67" s="387" t="s">
        <v>1002</v>
      </c>
      <c r="B67" s="643"/>
      <c r="C67" s="643"/>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c r="BC67" s="643"/>
      <c r="BD67" s="643"/>
      <c r="BE67" s="643"/>
      <c r="BF67" s="643"/>
      <c r="BG67" s="643"/>
      <c r="BH67" s="643"/>
      <c r="BI67" s="643"/>
      <c r="BJ67" s="643"/>
      <c r="BK67" s="643"/>
      <c r="BL67" s="643"/>
      <c r="BM67" s="643"/>
      <c r="BN67" s="643"/>
      <c r="BO67" s="643"/>
    </row>
    <row r="69" spans="1:67" x14ac:dyDescent="0.25">
      <c r="A69" s="406"/>
      <c r="B69" s="407" t="s">
        <v>83</v>
      </c>
      <c r="C69" s="407" t="s">
        <v>10</v>
      </c>
      <c r="D69" s="407" t="s">
        <v>12</v>
      </c>
      <c r="E69" s="407" t="s">
        <v>13</v>
      </c>
      <c r="F69" s="407" t="s">
        <v>14</v>
      </c>
      <c r="G69" s="407" t="s">
        <v>15</v>
      </c>
      <c r="H69" s="407" t="s">
        <v>16</v>
      </c>
      <c r="I69" s="407" t="s">
        <v>17</v>
      </c>
      <c r="J69" s="407" t="s">
        <v>18</v>
      </c>
      <c r="K69" s="407" t="s">
        <v>19</v>
      </c>
      <c r="L69" s="407" t="s">
        <v>20</v>
      </c>
    </row>
    <row r="70" spans="1:67" x14ac:dyDescent="0.25">
      <c r="A70" s="406"/>
      <c r="B70" s="407" t="s">
        <v>995</v>
      </c>
      <c r="C70" s="407" t="s">
        <v>995</v>
      </c>
      <c r="D70" s="407" t="s">
        <v>995</v>
      </c>
      <c r="E70" s="407" t="s">
        <v>995</v>
      </c>
      <c r="F70" s="407" t="s">
        <v>995</v>
      </c>
      <c r="G70" s="407" t="s">
        <v>995</v>
      </c>
      <c r="H70" s="407" t="s">
        <v>995</v>
      </c>
      <c r="I70" s="407" t="s">
        <v>995</v>
      </c>
      <c r="J70" s="407" t="s">
        <v>995</v>
      </c>
      <c r="K70" s="407" t="s">
        <v>995</v>
      </c>
      <c r="L70" s="407" t="s">
        <v>995</v>
      </c>
    </row>
    <row r="71" spans="1:67" x14ac:dyDescent="0.25">
      <c r="A71" s="407" t="s">
        <v>605</v>
      </c>
      <c r="B71" s="408">
        <v>115996.4</v>
      </c>
      <c r="C71" s="408">
        <v>141601.79999999999</v>
      </c>
      <c r="D71" s="408">
        <v>161697.60000000001</v>
      </c>
      <c r="E71" s="408">
        <v>170488</v>
      </c>
      <c r="F71" s="408">
        <v>161907.20000000001</v>
      </c>
      <c r="G71" s="408">
        <v>163365.6</v>
      </c>
      <c r="H71" s="408">
        <v>131125.1</v>
      </c>
      <c r="I71" s="408">
        <v>160700</v>
      </c>
      <c r="J71" s="408">
        <v>210803.6</v>
      </c>
      <c r="K71" s="408">
        <v>211465.2</v>
      </c>
      <c r="L71" s="408">
        <v>216603.6</v>
      </c>
    </row>
    <row r="72" spans="1:67" x14ac:dyDescent="0.25">
      <c r="A72" s="407" t="s">
        <v>199</v>
      </c>
      <c r="B72" s="408">
        <v>89751.2</v>
      </c>
      <c r="C72" s="408">
        <v>109397</v>
      </c>
      <c r="D72" s="408">
        <v>125625.8</v>
      </c>
      <c r="E72" s="408">
        <v>138123.1</v>
      </c>
      <c r="F72" s="408">
        <v>128954.4</v>
      </c>
      <c r="G72" s="408">
        <v>128714</v>
      </c>
      <c r="H72" s="408">
        <v>95066.9</v>
      </c>
      <c r="I72" s="408">
        <v>115979</v>
      </c>
      <c r="J72" s="408">
        <v>147557.79999999999</v>
      </c>
      <c r="K72" s="408">
        <v>155657.60000000001</v>
      </c>
      <c r="L72" s="408">
        <v>162742.6</v>
      </c>
    </row>
    <row r="73" spans="1:67" x14ac:dyDescent="0.25">
      <c r="A73" s="407" t="s">
        <v>991</v>
      </c>
      <c r="B73" s="408">
        <v>4532.3999999999996</v>
      </c>
      <c r="C73" s="408">
        <v>4430.7</v>
      </c>
      <c r="D73" s="408">
        <v>4816.1000000000004</v>
      </c>
      <c r="E73" s="408">
        <v>6483.7</v>
      </c>
      <c r="F73" s="408">
        <v>6204.7</v>
      </c>
      <c r="G73" s="408">
        <v>7713.9</v>
      </c>
      <c r="H73" s="408">
        <v>8331.1</v>
      </c>
      <c r="I73" s="408">
        <v>7902.2</v>
      </c>
      <c r="J73" s="408">
        <v>12677.8</v>
      </c>
      <c r="K73" s="408">
        <v>13995.6</v>
      </c>
      <c r="L73" s="408">
        <v>14251.7</v>
      </c>
    </row>
    <row r="74" spans="1:67" x14ac:dyDescent="0.25">
      <c r="A74" s="407" t="s">
        <v>996</v>
      </c>
      <c r="B74" s="408">
        <v>449.5</v>
      </c>
      <c r="C74" s="408">
        <v>350.1</v>
      </c>
      <c r="D74" s="408">
        <v>335.6</v>
      </c>
      <c r="E74" s="408">
        <v>281.8</v>
      </c>
      <c r="F74" s="408">
        <v>320.39999999999998</v>
      </c>
      <c r="G74" s="408">
        <v>711.1</v>
      </c>
      <c r="H74" s="408">
        <v>768.5</v>
      </c>
      <c r="I74" s="408">
        <v>803.1</v>
      </c>
      <c r="J74" s="408">
        <v>1021.7</v>
      </c>
      <c r="K74" s="408">
        <v>827.5</v>
      </c>
      <c r="L74" s="408">
        <v>1205.3</v>
      </c>
    </row>
    <row r="75" spans="1:67" x14ac:dyDescent="0.25">
      <c r="A75" s="407" t="s">
        <v>859</v>
      </c>
      <c r="B75" s="408">
        <v>1288.2</v>
      </c>
      <c r="C75" s="408">
        <v>1099</v>
      </c>
      <c r="D75" s="408">
        <v>1224.0999999999999</v>
      </c>
      <c r="E75" s="408">
        <v>795.7</v>
      </c>
      <c r="F75" s="408">
        <v>2503.6</v>
      </c>
      <c r="G75" s="408">
        <v>632.6</v>
      </c>
      <c r="H75" s="408">
        <v>793</v>
      </c>
      <c r="I75" s="408">
        <v>2979.1</v>
      </c>
      <c r="J75" s="408">
        <v>5121.1000000000004</v>
      </c>
      <c r="K75" s="408">
        <v>701.1</v>
      </c>
      <c r="L75" s="408">
        <v>1043.2</v>
      </c>
    </row>
    <row r="76" spans="1:67" x14ac:dyDescent="0.25">
      <c r="A76" s="407" t="s">
        <v>992</v>
      </c>
      <c r="B76" s="408">
        <v>19975</v>
      </c>
      <c r="C76" s="408">
        <v>26325.1</v>
      </c>
      <c r="D76" s="408">
        <v>29695.9</v>
      </c>
      <c r="E76" s="408">
        <v>24803.7</v>
      </c>
      <c r="F76" s="408">
        <v>23924.1</v>
      </c>
      <c r="G76" s="408">
        <v>25594</v>
      </c>
      <c r="H76" s="408">
        <v>26165.5</v>
      </c>
      <c r="I76" s="408">
        <v>33036.699999999997</v>
      </c>
      <c r="J76" s="408">
        <v>44425.2</v>
      </c>
      <c r="K76" s="408">
        <v>40283.5</v>
      </c>
      <c r="L76" s="408">
        <v>37360.800000000003</v>
      </c>
    </row>
    <row r="77" spans="1:67" x14ac:dyDescent="0.25">
      <c r="A77" s="437" t="s">
        <v>1003</v>
      </c>
    </row>
    <row r="78" spans="1:67" x14ac:dyDescent="0.25">
      <c r="A78" s="643" t="s">
        <v>673</v>
      </c>
    </row>
    <row r="79" spans="1:67" x14ac:dyDescent="0.25">
      <c r="A79" s="643" t="s">
        <v>1004</v>
      </c>
    </row>
    <row r="82" spans="1:12" x14ac:dyDescent="0.25">
      <c r="A82" s="58" t="s">
        <v>1554</v>
      </c>
      <c r="B82" s="58"/>
    </row>
    <row r="84" spans="1:12" x14ac:dyDescent="0.25">
      <c r="A84" s="437" t="s">
        <v>1544</v>
      </c>
    </row>
    <row r="87" spans="1:12" x14ac:dyDescent="0.25">
      <c r="A87" s="376"/>
      <c r="B87" s="376">
        <v>2010</v>
      </c>
      <c r="C87" s="376">
        <v>2011</v>
      </c>
      <c r="D87" s="376">
        <v>2012</v>
      </c>
      <c r="E87" s="376">
        <v>2013</v>
      </c>
      <c r="F87" s="376">
        <v>2014</v>
      </c>
      <c r="G87" s="376">
        <v>2015</v>
      </c>
      <c r="H87" s="376">
        <v>2016</v>
      </c>
      <c r="I87" s="376">
        <v>2017</v>
      </c>
      <c r="J87" s="376">
        <v>2018</v>
      </c>
      <c r="K87" s="376">
        <v>2019</v>
      </c>
      <c r="L87" s="376">
        <v>2020</v>
      </c>
    </row>
    <row r="88" spans="1:12" x14ac:dyDescent="0.25">
      <c r="A88" s="376" t="s">
        <v>605</v>
      </c>
      <c r="B88" s="376">
        <v>2902.5</v>
      </c>
      <c r="C88" s="376">
        <v>3497.6</v>
      </c>
      <c r="D88" s="376">
        <v>4011.8</v>
      </c>
      <c r="E88" s="376">
        <v>3444</v>
      </c>
      <c r="F88" s="376">
        <v>3424.4</v>
      </c>
      <c r="G88" s="376">
        <v>5436</v>
      </c>
      <c r="H88" s="376">
        <v>4170.1000000000004</v>
      </c>
      <c r="I88" s="376">
        <v>4295.6000000000004</v>
      </c>
      <c r="J88" s="376">
        <v>6145.3</v>
      </c>
      <c r="K88" s="376">
        <v>5254.2</v>
      </c>
      <c r="L88" s="376">
        <v>7866.2</v>
      </c>
    </row>
    <row r="89" spans="1:12" x14ac:dyDescent="0.25">
      <c r="A89" s="376" t="s">
        <v>199</v>
      </c>
      <c r="B89" s="376">
        <v>1146.4000000000001</v>
      </c>
      <c r="C89" s="376">
        <v>1518.8</v>
      </c>
      <c r="D89" s="376">
        <v>2040.6</v>
      </c>
      <c r="E89" s="376">
        <v>1849.9</v>
      </c>
      <c r="F89" s="376">
        <v>1841.6</v>
      </c>
      <c r="G89" s="376">
        <v>2827.1</v>
      </c>
      <c r="H89" s="376">
        <v>1515.8</v>
      </c>
      <c r="I89" s="376">
        <v>1556.4</v>
      </c>
      <c r="J89" s="376">
        <v>3271.3</v>
      </c>
      <c r="K89" s="376">
        <v>2417.1999999999998</v>
      </c>
      <c r="L89" s="376">
        <v>4657.5</v>
      </c>
    </row>
    <row r="90" spans="1:12" x14ac:dyDescent="0.25">
      <c r="A90" s="376" t="s">
        <v>991</v>
      </c>
      <c r="B90" s="376">
        <v>272.10000000000002</v>
      </c>
      <c r="C90" s="376">
        <v>247.8</v>
      </c>
      <c r="D90" s="376">
        <v>136.4</v>
      </c>
      <c r="E90" s="376">
        <v>79.599999999999994</v>
      </c>
      <c r="F90" s="376">
        <v>234</v>
      </c>
      <c r="G90" s="376">
        <v>425.3</v>
      </c>
      <c r="H90" s="376">
        <v>300</v>
      </c>
      <c r="I90" s="376">
        <v>231.8</v>
      </c>
      <c r="J90" s="376">
        <v>790.1</v>
      </c>
      <c r="K90" s="376">
        <v>421.7</v>
      </c>
      <c r="L90" s="376">
        <v>578</v>
      </c>
    </row>
    <row r="91" spans="1:12" x14ac:dyDescent="0.25">
      <c r="A91" s="376" t="s">
        <v>996</v>
      </c>
      <c r="B91" s="376">
        <v>271</v>
      </c>
      <c r="C91" s="376">
        <v>195.4</v>
      </c>
      <c r="D91" s="376">
        <v>231.7</v>
      </c>
      <c r="E91" s="376">
        <v>203.7</v>
      </c>
      <c r="F91" s="376">
        <v>172.3</v>
      </c>
      <c r="G91" s="376">
        <v>595.20000000000005</v>
      </c>
      <c r="H91" s="376">
        <v>536.79999999999995</v>
      </c>
      <c r="I91" s="376">
        <v>495</v>
      </c>
      <c r="J91" s="376">
        <v>284.3</v>
      </c>
      <c r="K91" s="376">
        <v>183.7</v>
      </c>
      <c r="L91" s="376">
        <v>208.6</v>
      </c>
    </row>
    <row r="92" spans="1:12" x14ac:dyDescent="0.25">
      <c r="A92" s="376" t="s">
        <v>859</v>
      </c>
      <c r="B92" s="376">
        <v>30.5</v>
      </c>
      <c r="C92" s="376">
        <v>28.1</v>
      </c>
      <c r="D92" s="376">
        <v>45.9</v>
      </c>
      <c r="E92" s="376">
        <v>23.1</v>
      </c>
      <c r="F92" s="376">
        <v>45.1</v>
      </c>
      <c r="G92" s="376">
        <v>55.1</v>
      </c>
      <c r="H92" s="376">
        <v>15.2</v>
      </c>
      <c r="I92" s="376">
        <v>123.3</v>
      </c>
      <c r="J92" s="376">
        <v>78.099999999999994</v>
      </c>
      <c r="K92" s="376">
        <v>59.3</v>
      </c>
      <c r="L92" s="376">
        <v>62</v>
      </c>
    </row>
    <row r="93" spans="1:12" x14ac:dyDescent="0.25">
      <c r="A93" s="376" t="s">
        <v>992</v>
      </c>
      <c r="B93" s="376">
        <v>1182.4000000000001</v>
      </c>
      <c r="C93" s="376">
        <v>1507.5</v>
      </c>
      <c r="D93" s="376">
        <v>1557.2</v>
      </c>
      <c r="E93" s="376">
        <v>1287.7</v>
      </c>
      <c r="F93" s="376">
        <v>1131.5</v>
      </c>
      <c r="G93" s="376">
        <v>1533.5</v>
      </c>
      <c r="H93" s="376">
        <v>1802.2</v>
      </c>
      <c r="I93" s="376">
        <v>1889.2</v>
      </c>
      <c r="J93" s="376">
        <v>1721.5</v>
      </c>
      <c r="K93" s="376">
        <v>2172.1999999999998</v>
      </c>
      <c r="L93" s="376">
        <v>2360.1999999999998</v>
      </c>
    </row>
    <row r="96" spans="1:12" x14ac:dyDescent="0.25">
      <c r="A96" s="437" t="s">
        <v>1555</v>
      </c>
    </row>
    <row r="98" spans="1:13" x14ac:dyDescent="0.25">
      <c r="A98" s="356"/>
      <c r="B98" s="356">
        <v>2010</v>
      </c>
      <c r="C98" s="356">
        <v>2011</v>
      </c>
      <c r="D98" s="356">
        <v>2012</v>
      </c>
      <c r="E98" s="356">
        <v>2013</v>
      </c>
      <c r="F98" s="356">
        <v>2014</v>
      </c>
      <c r="G98" s="356">
        <v>2015</v>
      </c>
      <c r="H98" s="356">
        <v>2016</v>
      </c>
      <c r="I98" s="356">
        <v>2017</v>
      </c>
      <c r="J98" s="356">
        <v>2018</v>
      </c>
      <c r="K98" s="356">
        <v>2019</v>
      </c>
      <c r="L98" s="356">
        <v>2020</v>
      </c>
      <c r="M98" s="356" t="s">
        <v>1626</v>
      </c>
    </row>
    <row r="99" spans="1:13" x14ac:dyDescent="0.25">
      <c r="A99" s="376" t="s">
        <v>605</v>
      </c>
      <c r="B99" s="529">
        <f>B88+B63</f>
        <v>119665.7</v>
      </c>
      <c r="C99" s="529">
        <f t="shared" ref="C99:J99" si="10">C88+C63</f>
        <v>235899.97790000003</v>
      </c>
      <c r="D99" s="529">
        <f t="shared" si="10"/>
        <v>218847.95509999999</v>
      </c>
      <c r="E99" s="529">
        <f t="shared" si="10"/>
        <v>157600.59060000003</v>
      </c>
      <c r="F99" s="529">
        <f t="shared" si="10"/>
        <v>127254.56959999999</v>
      </c>
      <c r="G99" s="529">
        <f t="shared" si="10"/>
        <v>141121.14189999996</v>
      </c>
      <c r="H99" s="529">
        <f t="shared" si="10"/>
        <v>134471.97039999996</v>
      </c>
      <c r="I99" s="529">
        <f t="shared" si="10"/>
        <v>138291.94039999999</v>
      </c>
      <c r="J99" s="529">
        <f t="shared" si="10"/>
        <v>152623.46699999998</v>
      </c>
      <c r="K99" s="529">
        <f>K88+K63</f>
        <v>232995.5839</v>
      </c>
      <c r="L99" s="529">
        <f>L88+L63</f>
        <v>257883.01315600003</v>
      </c>
      <c r="M99" s="117">
        <f>SUM(D99:L99)</f>
        <v>1561090.232056</v>
      </c>
    </row>
    <row r="100" spans="1:13" x14ac:dyDescent="0.25">
      <c r="A100" s="376" t="s">
        <v>199</v>
      </c>
      <c r="B100" s="117">
        <f>B89+B58</f>
        <v>14107.1152</v>
      </c>
      <c r="C100" s="117">
        <f t="shared" ref="C100:L104" si="11">C89+C58</f>
        <v>18032.239600000001</v>
      </c>
      <c r="D100" s="117">
        <f t="shared" si="11"/>
        <v>22188.333199999997</v>
      </c>
      <c r="E100" s="117">
        <f t="shared" si="11"/>
        <v>17716.673200000001</v>
      </c>
      <c r="F100" s="117">
        <f t="shared" si="11"/>
        <v>14698.966400000001</v>
      </c>
      <c r="G100" s="117">
        <f t="shared" si="11"/>
        <v>14540.9252</v>
      </c>
      <c r="H100" s="117">
        <f t="shared" si="11"/>
        <v>8058.7357999999995</v>
      </c>
      <c r="I100" s="117">
        <f t="shared" si="11"/>
        <v>7875.6272000000008</v>
      </c>
      <c r="J100" s="117">
        <f t="shared" si="11"/>
        <v>12097.1515</v>
      </c>
      <c r="K100" s="117">
        <f>K89+K58</f>
        <v>15458.5942</v>
      </c>
      <c r="L100" s="117">
        <f>L89+L58</f>
        <v>19721.938002000003</v>
      </c>
      <c r="M100" s="117">
        <f t="shared" ref="M100:M104" si="12">SUM(D100:L100)</f>
        <v>132356.94470200001</v>
      </c>
    </row>
    <row r="101" spans="1:13" x14ac:dyDescent="0.25">
      <c r="A101" s="376" t="s">
        <v>991</v>
      </c>
      <c r="B101" s="117">
        <f>B90+B59</f>
        <v>97302.319199999998</v>
      </c>
      <c r="C101" s="117">
        <f t="shared" si="11"/>
        <v>202051.7457</v>
      </c>
      <c r="D101" s="117">
        <f t="shared" si="11"/>
        <v>182122.9901</v>
      </c>
      <c r="E101" s="117">
        <f t="shared" si="11"/>
        <v>129347.1346</v>
      </c>
      <c r="F101" s="117">
        <f t="shared" si="11"/>
        <v>103966.7328</v>
      </c>
      <c r="G101" s="117">
        <f t="shared" si="11"/>
        <v>116308.49929999998</v>
      </c>
      <c r="H101" s="117">
        <f t="shared" si="11"/>
        <v>115984.67339999999</v>
      </c>
      <c r="I101" s="117">
        <f t="shared" si="11"/>
        <v>119579.02279999999</v>
      </c>
      <c r="J101" s="117">
        <f t="shared" si="11"/>
        <v>129461.7245</v>
      </c>
      <c r="K101" s="117">
        <f t="shared" si="11"/>
        <v>201114.26629999999</v>
      </c>
      <c r="L101" s="117">
        <f t="shared" si="11"/>
        <v>220201.648766</v>
      </c>
      <c r="M101" s="117">
        <f t="shared" si="12"/>
        <v>1318086.6925659999</v>
      </c>
    </row>
    <row r="102" spans="1:13" x14ac:dyDescent="0.25">
      <c r="A102" s="376" t="s">
        <v>996</v>
      </c>
      <c r="B102" s="117">
        <f>B91+B60</f>
        <v>271</v>
      </c>
      <c r="C102" s="117">
        <f t="shared" si="11"/>
        <v>195.4</v>
      </c>
      <c r="D102" s="117">
        <f t="shared" si="11"/>
        <v>231.7</v>
      </c>
      <c r="E102" s="117">
        <f t="shared" si="11"/>
        <v>203.7</v>
      </c>
      <c r="F102" s="117">
        <f t="shared" si="11"/>
        <v>172.3</v>
      </c>
      <c r="G102" s="117">
        <f t="shared" si="11"/>
        <v>595.20000000000005</v>
      </c>
      <c r="H102" s="117">
        <f t="shared" si="11"/>
        <v>536.79999999999995</v>
      </c>
      <c r="I102" s="117">
        <f t="shared" si="11"/>
        <v>495</v>
      </c>
      <c r="J102" s="117">
        <f t="shared" si="11"/>
        <v>284.3</v>
      </c>
      <c r="K102" s="117">
        <f t="shared" si="11"/>
        <v>183.7</v>
      </c>
      <c r="L102" s="117">
        <f t="shared" si="11"/>
        <v>208.6</v>
      </c>
      <c r="M102" s="117">
        <f t="shared" si="12"/>
        <v>2911.2999999999997</v>
      </c>
    </row>
    <row r="103" spans="1:13" x14ac:dyDescent="0.25">
      <c r="A103" s="376" t="s">
        <v>859</v>
      </c>
      <c r="B103" s="117">
        <f>B92+B61</f>
        <v>147.26319999999998</v>
      </c>
      <c r="C103" s="117">
        <f t="shared" si="11"/>
        <v>270.94470000000001</v>
      </c>
      <c r="D103" s="117">
        <f t="shared" si="11"/>
        <v>264.89710000000002</v>
      </c>
      <c r="E103" s="117">
        <f t="shared" si="11"/>
        <v>178.6566</v>
      </c>
      <c r="F103" s="117">
        <f t="shared" si="11"/>
        <v>169.9288</v>
      </c>
      <c r="G103" s="117">
        <f t="shared" si="11"/>
        <v>194.55029999999999</v>
      </c>
      <c r="H103" s="117">
        <f t="shared" si="11"/>
        <v>154.41139999999999</v>
      </c>
      <c r="I103" s="117">
        <f t="shared" si="11"/>
        <v>266.91879999999998</v>
      </c>
      <c r="J103" s="117">
        <f t="shared" si="11"/>
        <v>232.93950000000001</v>
      </c>
      <c r="K103" s="117">
        <f t="shared" si="11"/>
        <v>300.8073</v>
      </c>
      <c r="L103" s="117">
        <f t="shared" si="11"/>
        <v>326.288386</v>
      </c>
      <c r="M103" s="117">
        <f t="shared" si="12"/>
        <v>2089.3981859999999</v>
      </c>
    </row>
    <row r="104" spans="1:13" x14ac:dyDescent="0.25">
      <c r="A104" s="376" t="s">
        <v>992</v>
      </c>
      <c r="B104" s="117">
        <f>B93+B62</f>
        <v>7837.9024000000009</v>
      </c>
      <c r="C104" s="117">
        <f t="shared" si="11"/>
        <v>15349.647900000002</v>
      </c>
      <c r="D104" s="117">
        <f t="shared" si="11"/>
        <v>14040.034700000002</v>
      </c>
      <c r="E104" s="117">
        <f t="shared" si="11"/>
        <v>10154.426200000002</v>
      </c>
      <c r="F104" s="117">
        <f t="shared" si="11"/>
        <v>8246.7416000000012</v>
      </c>
      <c r="G104" s="117">
        <f t="shared" si="11"/>
        <v>9482.1670999999988</v>
      </c>
      <c r="H104" s="117">
        <f t="shared" si="11"/>
        <v>9737.2497999999996</v>
      </c>
      <c r="I104" s="117">
        <f t="shared" si="11"/>
        <v>10075.471600000001</v>
      </c>
      <c r="J104" s="117">
        <f t="shared" si="11"/>
        <v>10547.351500000001</v>
      </c>
      <c r="K104" s="117">
        <f t="shared" si="11"/>
        <v>15938.116099999999</v>
      </c>
      <c r="L104" s="117">
        <f t="shared" si="11"/>
        <v>17424.638002</v>
      </c>
      <c r="M104" s="117">
        <f t="shared" si="12"/>
        <v>105646.19660200001</v>
      </c>
    </row>
    <row r="106" spans="1:13" x14ac:dyDescent="0.25">
      <c r="A106" s="116" t="s">
        <v>1556</v>
      </c>
      <c r="B106" s="561">
        <f>B104/B99</f>
        <v>6.5498320738524074E-2</v>
      </c>
      <c r="C106" s="561">
        <f t="shared" ref="C106:M106" si="13">C104/C99</f>
        <v>6.5068458406159102E-2</v>
      </c>
      <c r="D106" s="561">
        <f t="shared" si="13"/>
        <v>6.4154287818611669E-2</v>
      </c>
      <c r="E106" s="561">
        <f t="shared" si="13"/>
        <v>6.4431396870666291E-2</v>
      </c>
      <c r="F106" s="561">
        <f t="shared" si="13"/>
        <v>6.4805072430184879E-2</v>
      </c>
      <c r="G106" s="561">
        <f t="shared" si="13"/>
        <v>6.7191683487929615E-2</v>
      </c>
      <c r="H106" s="561">
        <f t="shared" si="13"/>
        <v>7.24109996383306E-2</v>
      </c>
      <c r="I106" s="561">
        <f t="shared" si="13"/>
        <v>7.285653502913754E-2</v>
      </c>
      <c r="J106" s="561">
        <f t="shared" si="13"/>
        <v>6.9107010260748447E-2</v>
      </c>
      <c r="K106" s="561">
        <f t="shared" si="13"/>
        <v>6.8405228258920661E-2</v>
      </c>
      <c r="L106" s="561">
        <f t="shared" si="13"/>
        <v>6.7567994451264574E-2</v>
      </c>
      <c r="M106" s="561">
        <f t="shared" si="13"/>
        <v>6.7674625356447832E-2</v>
      </c>
    </row>
  </sheetData>
  <mergeCells count="1">
    <mergeCell ref="A2:E2"/>
  </mergeCells>
  <pageMargins left="0.7" right="0.7" top="0.75" bottom="0.75" header="0.3" footer="0.3"/>
  <drawing r:id="rId1"/>
  <legacy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5AC7-F774-4370-B0E5-7D446E314B77}">
  <dimension ref="A1:I23"/>
  <sheetViews>
    <sheetView zoomScale="90" zoomScaleNormal="90" workbookViewId="0">
      <selection activeCell="C9" sqref="C9"/>
    </sheetView>
  </sheetViews>
  <sheetFormatPr defaultRowHeight="15" x14ac:dyDescent="0.25"/>
  <cols>
    <col min="1" max="1" width="22.7109375" customWidth="1"/>
    <col min="2" max="3" width="16.5703125" customWidth="1"/>
    <col min="4" max="4" width="15.140625" customWidth="1"/>
    <col min="5" max="5" width="14.85546875" customWidth="1"/>
    <col min="6" max="6" width="15" customWidth="1"/>
    <col min="7" max="7" width="19" customWidth="1"/>
    <col min="8" max="8" width="18" customWidth="1"/>
    <col min="9" max="9" width="16.85546875" customWidth="1"/>
  </cols>
  <sheetData>
    <row r="1" spans="1:9" x14ac:dyDescent="0.25">
      <c r="A1" s="598" t="s">
        <v>2120</v>
      </c>
      <c r="B1" s="569"/>
      <c r="C1" s="569"/>
      <c r="D1" s="570"/>
      <c r="E1" s="570"/>
      <c r="F1" s="571"/>
    </row>
    <row r="2" spans="1:9" x14ac:dyDescent="0.25">
      <c r="A2" s="54" t="s">
        <v>2119</v>
      </c>
    </row>
    <row r="3" spans="1:9" x14ac:dyDescent="0.25">
      <c r="F3" s="187"/>
    </row>
    <row r="4" spans="1:9" ht="118.5" customHeight="1" x14ac:dyDescent="0.25">
      <c r="A4" s="738" t="s">
        <v>2458</v>
      </c>
      <c r="B4" s="738" t="s">
        <v>2451</v>
      </c>
      <c r="C4" s="738" t="s">
        <v>2452</v>
      </c>
      <c r="D4" s="738" t="s">
        <v>2453</v>
      </c>
      <c r="E4" s="738" t="s">
        <v>2454</v>
      </c>
      <c r="F4" s="738" t="s">
        <v>2455</v>
      </c>
      <c r="G4" s="726" t="s">
        <v>2456</v>
      </c>
      <c r="H4" s="726" t="s">
        <v>2457</v>
      </c>
      <c r="I4" s="726" t="s">
        <v>2459</v>
      </c>
    </row>
    <row r="5" spans="1:9" x14ac:dyDescent="0.25">
      <c r="A5" s="940" t="s">
        <v>1664</v>
      </c>
      <c r="B5" s="938">
        <f>1421.59*1000</f>
        <v>1421590</v>
      </c>
      <c r="C5" s="938">
        <f>941.67*1000</f>
        <v>941670</v>
      </c>
      <c r="D5" s="742">
        <f>23106.5*1000</f>
        <v>23106500</v>
      </c>
      <c r="E5" s="938">
        <f>B5/1000</f>
        <v>1421.59</v>
      </c>
      <c r="F5" s="742">
        <f>C5/1000</f>
        <v>941.67</v>
      </c>
      <c r="G5" s="925">
        <f>B5/D5</f>
        <v>6.1523380866855645E-2</v>
      </c>
      <c r="H5" s="925">
        <f>C5/D5</f>
        <v>4.0753467638976047E-2</v>
      </c>
      <c r="I5" s="939">
        <f>G5+H5</f>
        <v>0.10227684850583169</v>
      </c>
    </row>
    <row r="6" spans="1:9" x14ac:dyDescent="0.25">
      <c r="A6" s="940" t="s">
        <v>1625</v>
      </c>
      <c r="B6" s="742">
        <v>3242613.2</v>
      </c>
      <c r="C6" s="742">
        <v>691150</v>
      </c>
      <c r="D6" s="742">
        <v>29839338.800000001</v>
      </c>
      <c r="E6" s="742">
        <f>B6/1000</f>
        <v>3242.6132000000002</v>
      </c>
      <c r="F6" s="742">
        <f>C6/1000</f>
        <v>691.15</v>
      </c>
      <c r="G6" s="925">
        <f>B6/D6</f>
        <v>0.10866907010687515</v>
      </c>
      <c r="H6" s="925">
        <f>C6/D6</f>
        <v>2.3162376506814554E-2</v>
      </c>
      <c r="I6" s="939">
        <f>G6+H6</f>
        <v>0.1318314466136897</v>
      </c>
    </row>
    <row r="7" spans="1:9" s="437" customFormat="1" x14ac:dyDescent="0.25">
      <c r="A7" s="109"/>
      <c r="B7" s="569"/>
      <c r="C7" s="569"/>
      <c r="D7" s="569"/>
      <c r="E7" s="569"/>
      <c r="F7" s="569"/>
      <c r="G7" s="570"/>
      <c r="H7" s="570"/>
      <c r="I7" s="571"/>
    </row>
    <row r="8" spans="1:9" s="437" customFormat="1" x14ac:dyDescent="0.25">
      <c r="A8" s="109"/>
      <c r="B8" s="569"/>
      <c r="C8" s="569"/>
      <c r="D8" s="569"/>
      <c r="E8" s="569"/>
      <c r="F8" s="569"/>
      <c r="G8" s="570"/>
      <c r="H8" s="570"/>
      <c r="I8" s="571"/>
    </row>
    <row r="9" spans="1:9" s="437" customFormat="1" x14ac:dyDescent="0.25">
      <c r="A9" s="109"/>
      <c r="B9" s="569"/>
      <c r="C9" s="569"/>
      <c r="D9" s="569"/>
      <c r="E9" s="569"/>
      <c r="F9" s="569"/>
      <c r="G9" s="570"/>
      <c r="H9" s="570"/>
      <c r="I9" s="571"/>
    </row>
    <row r="10" spans="1:9" s="437" customFormat="1" x14ac:dyDescent="0.25">
      <c r="A10" s="109"/>
      <c r="B10" s="569"/>
      <c r="C10" s="569"/>
      <c r="D10" s="569"/>
      <c r="E10" s="569"/>
      <c r="F10" s="569"/>
      <c r="G10" s="570"/>
      <c r="H10" s="570"/>
      <c r="I10" s="571"/>
    </row>
    <row r="11" spans="1:9" s="437" customFormat="1" x14ac:dyDescent="0.25">
      <c r="A11" s="109"/>
      <c r="B11" s="569"/>
      <c r="C11" s="569"/>
      <c r="D11" s="569"/>
      <c r="E11" s="569"/>
      <c r="F11" s="569"/>
      <c r="G11" s="570"/>
      <c r="H11" s="570"/>
      <c r="I11" s="571"/>
    </row>
    <row r="12" spans="1:9" s="437" customFormat="1" x14ac:dyDescent="0.25">
      <c r="A12" s="109"/>
      <c r="B12" s="569"/>
      <c r="C12" s="569"/>
      <c r="D12" s="569"/>
      <c r="E12" s="569"/>
      <c r="F12" s="569"/>
      <c r="G12" s="570"/>
      <c r="H12" s="570"/>
      <c r="I12" s="571"/>
    </row>
    <row r="13" spans="1:9" s="437" customFormat="1" x14ac:dyDescent="0.25">
      <c r="A13" s="109"/>
      <c r="B13" s="569"/>
      <c r="C13" s="569"/>
      <c r="D13" s="569"/>
      <c r="E13" s="569"/>
      <c r="F13" s="569"/>
      <c r="G13" s="570"/>
      <c r="H13" s="570"/>
      <c r="I13" s="571"/>
    </row>
    <row r="14" spans="1:9" s="437" customFormat="1" x14ac:dyDescent="0.25">
      <c r="A14" s="109"/>
      <c r="B14" s="569"/>
      <c r="C14" s="569"/>
      <c r="D14" s="569"/>
      <c r="E14" s="569"/>
      <c r="F14" s="569"/>
      <c r="G14" s="570"/>
      <c r="H14" s="570"/>
      <c r="I14" s="571"/>
    </row>
    <row r="15" spans="1:9" s="437" customFormat="1" x14ac:dyDescent="0.25">
      <c r="A15" s="109"/>
      <c r="B15" s="569"/>
      <c r="C15" s="569"/>
      <c r="D15" s="569"/>
      <c r="E15" s="569"/>
      <c r="F15" s="569"/>
      <c r="G15" s="570"/>
      <c r="H15" s="570"/>
      <c r="I15" s="571"/>
    </row>
    <row r="16" spans="1:9" s="437" customFormat="1" x14ac:dyDescent="0.25">
      <c r="A16" s="109"/>
      <c r="B16" s="569"/>
      <c r="C16" s="569"/>
      <c r="D16" s="569"/>
      <c r="E16" s="569"/>
      <c r="F16" s="569"/>
      <c r="G16" s="570"/>
      <c r="H16" s="570"/>
      <c r="I16" s="571"/>
    </row>
    <row r="17" spans="1:9" s="437" customFormat="1" x14ac:dyDescent="0.25">
      <c r="A17" s="109"/>
      <c r="B17" s="569"/>
      <c r="C17" s="569"/>
      <c r="D17" s="569"/>
      <c r="E17" s="569"/>
      <c r="F17" s="569"/>
      <c r="G17" s="570"/>
      <c r="H17" s="570"/>
      <c r="I17" s="571"/>
    </row>
    <row r="18" spans="1:9" s="437" customFormat="1" x14ac:dyDescent="0.25">
      <c r="A18" s="109"/>
      <c r="B18" s="569"/>
      <c r="C18" s="569"/>
      <c r="D18" s="569"/>
      <c r="E18" s="569"/>
      <c r="F18" s="569"/>
      <c r="G18" s="570"/>
      <c r="H18" s="570"/>
      <c r="I18" s="571"/>
    </row>
    <row r="19" spans="1:9" s="437" customFormat="1" x14ac:dyDescent="0.25">
      <c r="A19" s="109"/>
      <c r="B19" s="569"/>
      <c r="C19" s="569"/>
      <c r="D19" s="569"/>
      <c r="E19" s="569"/>
      <c r="F19" s="569"/>
      <c r="G19" s="570"/>
      <c r="H19" s="570"/>
      <c r="I19" s="571"/>
    </row>
    <row r="20" spans="1:9" s="437" customFormat="1" x14ac:dyDescent="0.25">
      <c r="A20" s="109"/>
      <c r="B20" s="569"/>
      <c r="C20" s="569"/>
      <c r="D20" s="569"/>
      <c r="E20" s="569"/>
      <c r="F20" s="569"/>
      <c r="G20" s="570"/>
      <c r="H20" s="570"/>
      <c r="I20" s="571"/>
    </row>
    <row r="21" spans="1:9" s="437" customFormat="1" x14ac:dyDescent="0.25">
      <c r="A21" s="109"/>
      <c r="B21" s="569"/>
      <c r="C21" s="569"/>
      <c r="D21" s="569"/>
      <c r="E21" s="569"/>
      <c r="F21" s="569"/>
      <c r="G21" s="570"/>
      <c r="H21" s="570"/>
      <c r="I21" s="571"/>
    </row>
    <row r="22" spans="1:9" s="437" customFormat="1" x14ac:dyDescent="0.25">
      <c r="A22" s="109"/>
      <c r="B22" s="569"/>
      <c r="C22" s="569"/>
      <c r="D22" s="569"/>
      <c r="E22" s="569"/>
      <c r="F22" s="569"/>
      <c r="G22" s="570"/>
      <c r="H22" s="570"/>
      <c r="I22" s="571"/>
    </row>
    <row r="23" spans="1:9" x14ac:dyDescent="0.25">
      <c r="E23" s="186"/>
    </row>
  </sheetData>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E48E4-AAF5-49B6-B4AD-5248D07F6387}">
  <dimension ref="A1:M38"/>
  <sheetViews>
    <sheetView zoomScaleNormal="100" workbookViewId="0">
      <selection activeCell="A5" sqref="A5:A36"/>
    </sheetView>
  </sheetViews>
  <sheetFormatPr defaultRowHeight="15" x14ac:dyDescent="0.25"/>
  <cols>
    <col min="1" max="1" width="16.5703125" customWidth="1"/>
    <col min="2" max="3" width="14.42578125" customWidth="1"/>
    <col min="4" max="4" width="13.85546875" customWidth="1"/>
    <col min="11" max="20" width="13" customWidth="1"/>
  </cols>
  <sheetData>
    <row r="1" spans="1:13" s="218" customFormat="1" x14ac:dyDescent="0.25">
      <c r="A1" s="54" t="s">
        <v>2121</v>
      </c>
    </row>
    <row r="2" spans="1:13" s="218" customFormat="1" x14ac:dyDescent="0.25">
      <c r="A2" s="54" t="s">
        <v>2122</v>
      </c>
    </row>
    <row r="3" spans="1:13" s="218" customFormat="1" x14ac:dyDescent="0.25"/>
    <row r="4" spans="1:13" s="218" customFormat="1" ht="90" x14ac:dyDescent="0.25">
      <c r="A4" s="113"/>
      <c r="B4" s="312" t="s">
        <v>674</v>
      </c>
      <c r="C4" s="312" t="s">
        <v>675</v>
      </c>
      <c r="D4" s="312" t="s">
        <v>676</v>
      </c>
      <c r="K4" s="187"/>
      <c r="L4" s="187"/>
      <c r="M4" s="187"/>
    </row>
    <row r="5" spans="1:13" s="218" customFormat="1" x14ac:dyDescent="0.25">
      <c r="A5" s="113" t="s">
        <v>36</v>
      </c>
      <c r="B5" s="113">
        <v>23.8</v>
      </c>
      <c r="C5" s="113">
        <v>13.4</v>
      </c>
      <c r="D5" s="113">
        <v>10.4</v>
      </c>
    </row>
    <row r="6" spans="1:13" s="218" customFormat="1" x14ac:dyDescent="0.25">
      <c r="A6" s="113" t="s">
        <v>40</v>
      </c>
      <c r="B6" s="113">
        <v>16.899999999999999</v>
      </c>
      <c r="C6" s="113">
        <v>10.5</v>
      </c>
      <c r="D6" s="113">
        <v>6.3</v>
      </c>
    </row>
    <row r="7" spans="1:13" s="218" customFormat="1" x14ac:dyDescent="0.25">
      <c r="A7" s="113" t="s">
        <v>37</v>
      </c>
      <c r="B7" s="113">
        <v>16.100000000000001</v>
      </c>
      <c r="C7" s="113">
        <v>9.3000000000000007</v>
      </c>
      <c r="D7" s="113">
        <v>6.9</v>
      </c>
    </row>
    <row r="8" spans="1:13" s="218" customFormat="1" x14ac:dyDescent="0.25">
      <c r="A8" s="113" t="s">
        <v>29</v>
      </c>
      <c r="B8" s="113">
        <v>15.7</v>
      </c>
      <c r="C8" s="113">
        <v>11.5</v>
      </c>
      <c r="D8" s="113">
        <v>4.0999999999999996</v>
      </c>
    </row>
    <row r="9" spans="1:13" s="218" customFormat="1" x14ac:dyDescent="0.25">
      <c r="A9" s="113" t="s">
        <v>59</v>
      </c>
      <c r="B9" s="113">
        <v>15.2</v>
      </c>
      <c r="C9" s="113">
        <v>14.4</v>
      </c>
      <c r="D9" s="113">
        <v>0.8</v>
      </c>
    </row>
    <row r="10" spans="1:13" s="218" customFormat="1" x14ac:dyDescent="0.25">
      <c r="A10" s="113" t="s">
        <v>48</v>
      </c>
      <c r="B10" s="113">
        <v>14.9</v>
      </c>
      <c r="C10" s="113">
        <v>8.6</v>
      </c>
      <c r="D10" s="113">
        <v>6.3</v>
      </c>
    </row>
    <row r="11" spans="1:13" s="218" customFormat="1" x14ac:dyDescent="0.25">
      <c r="A11" s="113" t="s">
        <v>167</v>
      </c>
      <c r="B11" s="113">
        <v>14.8</v>
      </c>
      <c r="C11" s="113">
        <v>11.3</v>
      </c>
      <c r="D11" s="113">
        <v>3.5</v>
      </c>
    </row>
    <row r="12" spans="1:13" s="218" customFormat="1" x14ac:dyDescent="0.25">
      <c r="A12" s="113" t="s">
        <v>54</v>
      </c>
      <c r="B12" s="113">
        <v>14.3</v>
      </c>
      <c r="C12" s="113">
        <v>8.9</v>
      </c>
      <c r="D12" s="113">
        <v>5.4</v>
      </c>
    </row>
    <row r="13" spans="1:13" s="218" customFormat="1" x14ac:dyDescent="0.25">
      <c r="A13" s="113" t="s">
        <v>55</v>
      </c>
      <c r="B13" s="113">
        <v>13.7</v>
      </c>
      <c r="C13" s="113">
        <v>8.3000000000000007</v>
      </c>
      <c r="D13" s="113">
        <v>5.4</v>
      </c>
    </row>
    <row r="14" spans="1:13" s="218" customFormat="1" x14ac:dyDescent="0.25">
      <c r="A14" s="113" t="s">
        <v>2460</v>
      </c>
      <c r="B14" s="113">
        <v>13.5</v>
      </c>
      <c r="C14" s="113">
        <v>8.6</v>
      </c>
      <c r="D14" s="113">
        <v>4.9000000000000004</v>
      </c>
    </row>
    <row r="15" spans="1:13" s="218" customFormat="1" x14ac:dyDescent="0.25">
      <c r="A15" s="267" t="s">
        <v>34</v>
      </c>
      <c r="B15" s="267">
        <v>13.2</v>
      </c>
      <c r="C15" s="267">
        <v>10.8</v>
      </c>
      <c r="D15" s="267">
        <v>2.2999999999999998</v>
      </c>
    </row>
    <row r="16" spans="1:13" s="218" customFormat="1" x14ac:dyDescent="0.25">
      <c r="A16" s="113" t="s">
        <v>1694</v>
      </c>
      <c r="B16" s="113">
        <v>12.9</v>
      </c>
      <c r="C16" s="113">
        <v>8.1999999999999993</v>
      </c>
      <c r="D16" s="113">
        <v>4.7</v>
      </c>
    </row>
    <row r="17" spans="1:4" s="218" customFormat="1" x14ac:dyDescent="0.25">
      <c r="A17" s="113" t="s">
        <v>31</v>
      </c>
      <c r="B17" s="113">
        <v>12.8</v>
      </c>
      <c r="C17" s="113">
        <v>6.4</v>
      </c>
      <c r="D17" s="113">
        <v>6.4</v>
      </c>
    </row>
    <row r="18" spans="1:4" s="218" customFormat="1" x14ac:dyDescent="0.25">
      <c r="A18" s="113" t="s">
        <v>52</v>
      </c>
      <c r="B18" s="113">
        <v>12.3</v>
      </c>
      <c r="C18" s="113">
        <v>9.6999999999999993</v>
      </c>
      <c r="D18" s="113">
        <v>2.6</v>
      </c>
    </row>
    <row r="19" spans="1:4" s="218" customFormat="1" x14ac:dyDescent="0.25">
      <c r="A19" s="113" t="s">
        <v>50</v>
      </c>
      <c r="B19" s="113">
        <v>12.2</v>
      </c>
      <c r="C19" s="113">
        <v>7.4</v>
      </c>
      <c r="D19" s="113">
        <v>4.8</v>
      </c>
    </row>
    <row r="20" spans="1:4" s="218" customFormat="1" x14ac:dyDescent="0.25">
      <c r="A20" s="113" t="s">
        <v>41</v>
      </c>
      <c r="B20" s="113">
        <v>11.6</v>
      </c>
      <c r="C20" s="113">
        <v>8.4</v>
      </c>
      <c r="D20" s="113">
        <v>3.2</v>
      </c>
    </row>
    <row r="21" spans="1:4" s="218" customFormat="1" x14ac:dyDescent="0.25">
      <c r="A21" s="113" t="s">
        <v>39</v>
      </c>
      <c r="B21" s="113">
        <v>11.5</v>
      </c>
      <c r="C21" s="113">
        <v>8.3000000000000007</v>
      </c>
      <c r="D21" s="113">
        <v>3.2</v>
      </c>
    </row>
    <row r="22" spans="1:4" s="218" customFormat="1" x14ac:dyDescent="0.25">
      <c r="A22" s="113" t="s">
        <v>53</v>
      </c>
      <c r="B22" s="113">
        <v>11.2</v>
      </c>
      <c r="C22" s="113">
        <v>3.7</v>
      </c>
      <c r="D22" s="113">
        <v>7.5</v>
      </c>
    </row>
    <row r="23" spans="1:4" s="218" customFormat="1" x14ac:dyDescent="0.25">
      <c r="A23" s="113" t="s">
        <v>32</v>
      </c>
      <c r="B23" s="113">
        <v>10.5</v>
      </c>
      <c r="C23" s="113">
        <v>7.5</v>
      </c>
      <c r="D23" s="113">
        <v>3.1</v>
      </c>
    </row>
    <row r="24" spans="1:4" s="218" customFormat="1" x14ac:dyDescent="0.25">
      <c r="A24" s="113" t="s">
        <v>35</v>
      </c>
      <c r="B24" s="113">
        <v>10.5</v>
      </c>
      <c r="C24" s="113">
        <v>3.6</v>
      </c>
      <c r="D24" s="113">
        <v>6.9</v>
      </c>
    </row>
    <row r="25" spans="1:4" s="218" customFormat="1" x14ac:dyDescent="0.25">
      <c r="A25" s="113" t="s">
        <v>43</v>
      </c>
      <c r="B25" s="113">
        <v>9.5</v>
      </c>
      <c r="C25" s="113">
        <v>5.9</v>
      </c>
      <c r="D25" s="113">
        <v>3.6</v>
      </c>
    </row>
    <row r="26" spans="1:4" s="218" customFormat="1" x14ac:dyDescent="0.25">
      <c r="A26" s="113" t="s">
        <v>46</v>
      </c>
      <c r="B26" s="113">
        <v>9.5</v>
      </c>
      <c r="C26" s="113">
        <v>5.8</v>
      </c>
      <c r="D26" s="113">
        <v>3.6</v>
      </c>
    </row>
    <row r="27" spans="1:4" s="218" customFormat="1" x14ac:dyDescent="0.25">
      <c r="A27" s="113" t="s">
        <v>51</v>
      </c>
      <c r="B27" s="113">
        <v>8.8000000000000007</v>
      </c>
      <c r="C27" s="113">
        <v>6.6</v>
      </c>
      <c r="D27" s="113">
        <v>2.2000000000000002</v>
      </c>
    </row>
    <row r="28" spans="1:4" s="218" customFormat="1" x14ac:dyDescent="0.25">
      <c r="A28" s="113" t="s">
        <v>45</v>
      </c>
      <c r="B28" s="113">
        <v>8.8000000000000007</v>
      </c>
      <c r="C28" s="113">
        <v>4.7</v>
      </c>
      <c r="D28" s="113">
        <v>4.0999999999999996</v>
      </c>
    </row>
    <row r="29" spans="1:4" s="218" customFormat="1" x14ac:dyDescent="0.25">
      <c r="A29" s="113" t="s">
        <v>38</v>
      </c>
      <c r="B29" s="113">
        <v>8.8000000000000007</v>
      </c>
      <c r="C29" s="113">
        <v>3.9</v>
      </c>
      <c r="D29" s="113">
        <v>4.9000000000000004</v>
      </c>
    </row>
    <row r="30" spans="1:4" s="218" customFormat="1" x14ac:dyDescent="0.25">
      <c r="A30" s="113" t="s">
        <v>42</v>
      </c>
      <c r="B30" s="113">
        <v>8.4</v>
      </c>
      <c r="C30" s="113">
        <v>5.2</v>
      </c>
      <c r="D30" s="113">
        <v>3.2</v>
      </c>
    </row>
    <row r="31" spans="1:4" s="218" customFormat="1" x14ac:dyDescent="0.25">
      <c r="A31" s="113" t="s">
        <v>47</v>
      </c>
      <c r="B31" s="113">
        <v>8.1999999999999993</v>
      </c>
      <c r="C31" s="113">
        <v>3.4</v>
      </c>
      <c r="D31" s="113">
        <v>4.8</v>
      </c>
    </row>
    <row r="32" spans="1:4" s="218" customFormat="1" x14ac:dyDescent="0.25">
      <c r="A32" s="113" t="s">
        <v>58</v>
      </c>
      <c r="B32" s="113">
        <v>8</v>
      </c>
      <c r="C32" s="113">
        <v>4.8</v>
      </c>
      <c r="D32" s="113">
        <v>3.2</v>
      </c>
    </row>
    <row r="33" spans="1:4" s="218" customFormat="1" x14ac:dyDescent="0.25">
      <c r="A33" s="113" t="s">
        <v>49</v>
      </c>
      <c r="B33" s="113">
        <v>6.4</v>
      </c>
      <c r="C33" s="113">
        <v>4.2</v>
      </c>
      <c r="D33" s="113">
        <v>2.2000000000000002</v>
      </c>
    </row>
    <row r="34" spans="1:4" s="218" customFormat="1" x14ac:dyDescent="0.25">
      <c r="A34" s="113" t="s">
        <v>44</v>
      </c>
      <c r="B34" s="113">
        <v>6.3</v>
      </c>
      <c r="C34" s="113">
        <v>3.9</v>
      </c>
      <c r="D34" s="113">
        <v>2.4</v>
      </c>
    </row>
    <row r="35" spans="1:4" s="218" customFormat="1" x14ac:dyDescent="0.25">
      <c r="A35" s="113" t="s">
        <v>30</v>
      </c>
      <c r="B35" s="113">
        <v>6.3</v>
      </c>
      <c r="C35" s="113">
        <v>3.6</v>
      </c>
      <c r="D35" s="113">
        <v>2.8</v>
      </c>
    </row>
    <row r="36" spans="1:4" s="218" customFormat="1" x14ac:dyDescent="0.25">
      <c r="A36" s="113" t="s">
        <v>56</v>
      </c>
      <c r="B36" s="113">
        <v>5.6</v>
      </c>
      <c r="C36" s="113">
        <v>2.2999999999999998</v>
      </c>
      <c r="D36" s="113">
        <v>3.2</v>
      </c>
    </row>
    <row r="37" spans="1:4" s="218" customFormat="1" x14ac:dyDescent="0.25"/>
    <row r="38" spans="1:4" s="218" customFormat="1" x14ac:dyDescent="0.25"/>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BB9F9-E315-4AD5-BB5A-AAABA171530C}">
  <dimension ref="A1:G21"/>
  <sheetViews>
    <sheetView zoomScaleNormal="100" workbookViewId="0">
      <selection activeCell="A21" sqref="A21"/>
    </sheetView>
  </sheetViews>
  <sheetFormatPr defaultRowHeight="15" x14ac:dyDescent="0.25"/>
  <cols>
    <col min="1" max="1" width="15.28515625" customWidth="1"/>
    <col min="2" max="2" width="17.5703125" customWidth="1"/>
    <col min="3" max="3" width="10.85546875" bestFit="1" customWidth="1"/>
    <col min="4" max="4" width="12" customWidth="1"/>
    <col min="5" max="6" width="11.5703125" customWidth="1"/>
    <col min="7" max="7" width="11" customWidth="1"/>
  </cols>
  <sheetData>
    <row r="1" spans="1:7" x14ac:dyDescent="0.25">
      <c r="A1" s="54" t="s">
        <v>2123</v>
      </c>
      <c r="B1" s="54"/>
      <c r="C1" s="54"/>
      <c r="D1" s="54"/>
      <c r="E1" s="54"/>
      <c r="F1" s="54"/>
      <c r="G1" s="54"/>
    </row>
    <row r="2" spans="1:7" x14ac:dyDescent="0.25">
      <c r="A2" s="54" t="s">
        <v>2124</v>
      </c>
      <c r="B2" s="54"/>
      <c r="C2" s="54"/>
      <c r="D2" s="54"/>
      <c r="E2" s="54"/>
      <c r="F2" s="54"/>
      <c r="G2" s="54"/>
    </row>
    <row r="4" spans="1:7" s="218" customFormat="1" ht="55.5" customHeight="1" x14ac:dyDescent="0.25">
      <c r="A4" s="726"/>
      <c r="B4" s="726" t="s">
        <v>2461</v>
      </c>
      <c r="C4" s="726" t="s">
        <v>2462</v>
      </c>
      <c r="D4" s="726" t="s">
        <v>2463</v>
      </c>
      <c r="E4" s="726" t="s">
        <v>2464</v>
      </c>
      <c r="F4" s="726" t="s">
        <v>2465</v>
      </c>
      <c r="G4" s="726" t="s">
        <v>2466</v>
      </c>
    </row>
    <row r="5" spans="1:7" x14ac:dyDescent="0.25">
      <c r="A5" s="941">
        <v>2006</v>
      </c>
      <c r="B5" s="117">
        <v>5690000</v>
      </c>
      <c r="C5" s="117">
        <f>B5/1000000</f>
        <v>5.69</v>
      </c>
      <c r="D5" s="117">
        <v>5690000</v>
      </c>
      <c r="E5" s="293">
        <v>1</v>
      </c>
      <c r="F5" s="113">
        <v>5</v>
      </c>
      <c r="G5" s="117">
        <v>1138000</v>
      </c>
    </row>
    <row r="6" spans="1:7" x14ac:dyDescent="0.25">
      <c r="A6" s="941">
        <v>2007</v>
      </c>
      <c r="B6" s="117">
        <v>3958000</v>
      </c>
      <c r="C6" s="117">
        <f t="shared" ref="C6:C20" si="0">B6/1000000</f>
        <v>3.9580000000000002</v>
      </c>
      <c r="D6" s="117">
        <v>3078000</v>
      </c>
      <c r="E6" s="293">
        <v>0.77800000000000002</v>
      </c>
      <c r="F6" s="113">
        <v>4</v>
      </c>
      <c r="G6" s="117">
        <v>9895</v>
      </c>
    </row>
    <row r="7" spans="1:7" x14ac:dyDescent="0.25">
      <c r="A7" s="941">
        <v>2008</v>
      </c>
      <c r="B7" s="117">
        <v>7304831</v>
      </c>
      <c r="C7" s="117">
        <f t="shared" si="0"/>
        <v>7.3048310000000001</v>
      </c>
      <c r="D7" s="117">
        <v>4804831</v>
      </c>
      <c r="E7" s="293">
        <v>0.65800000000000003</v>
      </c>
      <c r="F7" s="113">
        <v>10</v>
      </c>
      <c r="G7" s="117">
        <v>730483</v>
      </c>
    </row>
    <row r="8" spans="1:7" x14ac:dyDescent="0.25">
      <c r="A8" s="941">
        <v>2009</v>
      </c>
      <c r="B8" s="117">
        <v>4315000</v>
      </c>
      <c r="C8" s="117">
        <f t="shared" si="0"/>
        <v>4.3150000000000004</v>
      </c>
      <c r="D8" s="117">
        <v>3565000</v>
      </c>
      <c r="E8" s="293">
        <v>0.82599999999999996</v>
      </c>
      <c r="F8" s="113">
        <v>8</v>
      </c>
      <c r="G8" s="117">
        <v>539375</v>
      </c>
    </row>
    <row r="9" spans="1:7" x14ac:dyDescent="0.25">
      <c r="A9" s="941">
        <v>2010</v>
      </c>
      <c r="B9" s="117">
        <v>18530601</v>
      </c>
      <c r="C9" s="117">
        <f t="shared" si="0"/>
        <v>18.530601000000001</v>
      </c>
      <c r="D9" s="117">
        <v>4290601</v>
      </c>
      <c r="E9" s="293">
        <v>0.23200000000000001</v>
      </c>
      <c r="F9" s="113">
        <v>11</v>
      </c>
      <c r="G9" s="117">
        <v>1684600</v>
      </c>
    </row>
    <row r="10" spans="1:7" x14ac:dyDescent="0.25">
      <c r="A10" s="941">
        <v>2011</v>
      </c>
      <c r="B10" s="117">
        <v>8341900</v>
      </c>
      <c r="C10" s="117">
        <f t="shared" si="0"/>
        <v>8.3419000000000008</v>
      </c>
      <c r="D10" s="117">
        <v>3873001</v>
      </c>
      <c r="E10" s="293">
        <v>0.46400000000000002</v>
      </c>
      <c r="F10" s="113">
        <v>20</v>
      </c>
      <c r="G10" s="117">
        <v>417095</v>
      </c>
    </row>
    <row r="11" spans="1:7" x14ac:dyDescent="0.25">
      <c r="A11" s="941">
        <v>2012</v>
      </c>
      <c r="B11" s="117">
        <v>23630049</v>
      </c>
      <c r="C11" s="117">
        <f t="shared" si="0"/>
        <v>23.630049</v>
      </c>
      <c r="D11" s="117">
        <v>3109500</v>
      </c>
      <c r="E11" s="293">
        <v>0.13200000000000001</v>
      </c>
      <c r="F11" s="113">
        <v>30</v>
      </c>
      <c r="G11" s="117">
        <v>787668</v>
      </c>
    </row>
    <row r="12" spans="1:7" x14ac:dyDescent="0.25">
      <c r="A12" s="941">
        <v>2013</v>
      </c>
      <c r="B12" s="117">
        <v>32036776</v>
      </c>
      <c r="C12" s="117">
        <f t="shared" si="0"/>
        <v>32.036776000000003</v>
      </c>
      <c r="D12" s="117">
        <v>6427400</v>
      </c>
      <c r="E12" s="293">
        <v>0.20100000000000001</v>
      </c>
      <c r="F12" s="113">
        <v>46</v>
      </c>
      <c r="G12" s="117">
        <v>696452</v>
      </c>
    </row>
    <row r="13" spans="1:7" x14ac:dyDescent="0.25">
      <c r="A13" s="941">
        <v>2014</v>
      </c>
      <c r="B13" s="117">
        <v>69130033</v>
      </c>
      <c r="C13" s="117">
        <f t="shared" si="0"/>
        <v>69.130032999999997</v>
      </c>
      <c r="D13" s="117">
        <v>6239000</v>
      </c>
      <c r="E13" s="293">
        <v>0.09</v>
      </c>
      <c r="F13" s="113">
        <v>46</v>
      </c>
      <c r="G13" s="117">
        <v>1502827</v>
      </c>
    </row>
    <row r="14" spans="1:7" x14ac:dyDescent="0.25">
      <c r="A14" s="941">
        <v>2015</v>
      </c>
      <c r="B14" s="117">
        <v>103339496</v>
      </c>
      <c r="C14" s="117">
        <f t="shared" si="0"/>
        <v>103.339496</v>
      </c>
      <c r="D14" s="117">
        <v>10374000</v>
      </c>
      <c r="E14" s="293">
        <v>0.1</v>
      </c>
      <c r="F14" s="113">
        <v>39</v>
      </c>
      <c r="G14" s="117">
        <v>2649731</v>
      </c>
    </row>
    <row r="15" spans="1:7" x14ac:dyDescent="0.25">
      <c r="A15" s="941">
        <v>2016</v>
      </c>
      <c r="B15" s="117">
        <v>106094045</v>
      </c>
      <c r="C15" s="117">
        <f t="shared" si="0"/>
        <v>106.09404499999999</v>
      </c>
      <c r="D15" s="117">
        <v>14415201</v>
      </c>
      <c r="E15" s="293">
        <v>0.13600000000000001</v>
      </c>
      <c r="F15" s="113">
        <v>48</v>
      </c>
      <c r="G15" s="117">
        <v>2210293</v>
      </c>
    </row>
    <row r="16" spans="1:7" x14ac:dyDescent="0.25">
      <c r="A16" s="941">
        <v>2017</v>
      </c>
      <c r="B16" s="117">
        <v>288811760</v>
      </c>
      <c r="C16" s="117">
        <f t="shared" si="0"/>
        <v>288.81175999999999</v>
      </c>
      <c r="D16" s="117">
        <v>4652850</v>
      </c>
      <c r="E16" s="293">
        <v>1.6E-2</v>
      </c>
      <c r="F16" s="113">
        <v>47</v>
      </c>
      <c r="G16" s="117">
        <v>6144931</v>
      </c>
    </row>
    <row r="17" spans="1:7" x14ac:dyDescent="0.25">
      <c r="A17" s="941">
        <v>2018</v>
      </c>
      <c r="B17" s="117">
        <v>325111481</v>
      </c>
      <c r="C17" s="117">
        <f t="shared" si="0"/>
        <v>325.11148100000003</v>
      </c>
      <c r="D17" s="117">
        <v>12877200</v>
      </c>
      <c r="E17" s="293">
        <v>0.04</v>
      </c>
      <c r="F17" s="113">
        <v>39</v>
      </c>
      <c r="G17" s="117">
        <v>8336192</v>
      </c>
    </row>
    <row r="18" spans="1:7" x14ac:dyDescent="0.25">
      <c r="A18" s="941">
        <v>2019</v>
      </c>
      <c r="B18" s="117">
        <v>263554290</v>
      </c>
      <c r="C18" s="117">
        <f t="shared" si="0"/>
        <v>263.55428999999998</v>
      </c>
      <c r="D18" s="117">
        <v>26080852</v>
      </c>
      <c r="E18" s="293">
        <v>9.9000000000000005E-2</v>
      </c>
      <c r="F18" s="113">
        <v>72</v>
      </c>
      <c r="G18" s="117">
        <v>3660476</v>
      </c>
    </row>
    <row r="19" spans="1:7" x14ac:dyDescent="0.25">
      <c r="A19" s="941">
        <v>2020</v>
      </c>
      <c r="B19" s="117">
        <v>454136224</v>
      </c>
      <c r="C19" s="117">
        <f t="shared" si="0"/>
        <v>454.13622400000003</v>
      </c>
      <c r="D19" s="117">
        <v>31160923</v>
      </c>
      <c r="E19" s="293">
        <v>6.8599999999999994E-2</v>
      </c>
      <c r="F19" s="113">
        <v>68</v>
      </c>
      <c r="G19" s="117">
        <v>6678474</v>
      </c>
    </row>
    <row r="20" spans="1:7" x14ac:dyDescent="0.25">
      <c r="A20" s="941" t="s">
        <v>2467</v>
      </c>
      <c r="B20" s="117">
        <v>901699691</v>
      </c>
      <c r="C20" s="117">
        <f t="shared" si="0"/>
        <v>901.69969100000003</v>
      </c>
      <c r="D20" s="117">
        <v>39622353</v>
      </c>
      <c r="E20" s="293">
        <v>4.3900000000000002E-2</v>
      </c>
      <c r="F20" s="113">
        <v>67</v>
      </c>
      <c r="G20" s="117">
        <v>13458204</v>
      </c>
    </row>
    <row r="21" spans="1:7" x14ac:dyDescent="0.25">
      <c r="A21" s="941" t="s">
        <v>105</v>
      </c>
      <c r="B21" s="117">
        <v>1941701077</v>
      </c>
      <c r="C21" s="117">
        <f>B21/1000000</f>
        <v>1941.7010769999999</v>
      </c>
      <c r="D21" s="117">
        <v>159502722</v>
      </c>
      <c r="E21" s="293">
        <v>6.9000000000000006E-2</v>
      </c>
      <c r="F21" s="113">
        <v>560</v>
      </c>
      <c r="G21" s="117">
        <v>4670865</v>
      </c>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66A9-5BA4-4414-8343-32CCC7876DDA}">
  <dimension ref="A1:O6"/>
  <sheetViews>
    <sheetView zoomScaleNormal="100" workbookViewId="0">
      <selection activeCell="A5" sqref="A5:A6"/>
    </sheetView>
  </sheetViews>
  <sheetFormatPr defaultRowHeight="15" x14ac:dyDescent="0.25"/>
  <cols>
    <col min="1" max="1" width="26" customWidth="1"/>
    <col min="2" max="15" width="6.28515625" customWidth="1"/>
    <col min="17" max="27" width="9.5703125" bestFit="1" customWidth="1"/>
    <col min="28" max="29" width="10.5703125" bestFit="1" customWidth="1"/>
    <col min="30" max="30" width="9.28515625" bestFit="1" customWidth="1"/>
  </cols>
  <sheetData>
    <row r="1" spans="1:15" x14ac:dyDescent="0.25">
      <c r="A1" s="54" t="s">
        <v>2125</v>
      </c>
    </row>
    <row r="2" spans="1:15" x14ac:dyDescent="0.25">
      <c r="A2" s="54" t="s">
        <v>2126</v>
      </c>
    </row>
    <row r="4" spans="1:15" x14ac:dyDescent="0.25">
      <c r="A4" s="827"/>
      <c r="B4" s="827" t="s">
        <v>657</v>
      </c>
      <c r="C4" s="827" t="s">
        <v>81</v>
      </c>
      <c r="D4" s="827" t="s">
        <v>82</v>
      </c>
      <c r="E4" s="827" t="s">
        <v>83</v>
      </c>
      <c r="F4" s="827" t="s">
        <v>10</v>
      </c>
      <c r="G4" s="827" t="s">
        <v>12</v>
      </c>
      <c r="H4" s="827" t="s">
        <v>13</v>
      </c>
      <c r="I4" s="827" t="s">
        <v>14</v>
      </c>
      <c r="J4" s="827" t="s">
        <v>15</v>
      </c>
      <c r="K4" s="827" t="s">
        <v>16</v>
      </c>
      <c r="L4" s="827" t="s">
        <v>17</v>
      </c>
      <c r="M4" s="827" t="s">
        <v>18</v>
      </c>
      <c r="N4" s="827" t="s">
        <v>19</v>
      </c>
      <c r="O4" s="827" t="s">
        <v>20</v>
      </c>
    </row>
    <row r="5" spans="1:15" ht="30.75" customHeight="1" x14ac:dyDescent="0.25">
      <c r="A5" s="942" t="s">
        <v>2468</v>
      </c>
      <c r="B5" s="195">
        <v>9.8923490679149999E-3</v>
      </c>
      <c r="C5" s="195">
        <v>2.5090341890123002E-2</v>
      </c>
      <c r="D5" s="195">
        <v>3.2334654461757997E-2</v>
      </c>
      <c r="E5" s="195">
        <v>4.6228352610933998E-2</v>
      </c>
      <c r="F5" s="195">
        <v>9.5934414662529992E-3</v>
      </c>
      <c r="G5" s="195">
        <v>4.1846496232257002E-2</v>
      </c>
      <c r="H5" s="195">
        <v>2.6027576497179E-2</v>
      </c>
      <c r="I5" s="195">
        <v>5.2595382810272998E-2</v>
      </c>
      <c r="J5" s="195">
        <v>1.8270438717604E-2</v>
      </c>
      <c r="K5" s="195">
        <v>3.3052356506308E-2</v>
      </c>
      <c r="L5" s="195">
        <v>6.4968375435890003E-3</v>
      </c>
      <c r="M5" s="195">
        <v>5.8449725376596998E-2</v>
      </c>
      <c r="N5" s="195">
        <v>0.127286420195763</v>
      </c>
      <c r="O5" s="195">
        <v>8.1255355517800998E-2</v>
      </c>
    </row>
    <row r="6" spans="1:15" ht="45" x14ac:dyDescent="0.25">
      <c r="A6" s="933" t="s">
        <v>2469</v>
      </c>
      <c r="B6" s="195">
        <v>2.21992019223927</v>
      </c>
      <c r="C6" s="195">
        <v>6.1076899893050296</v>
      </c>
      <c r="D6" s="195">
        <v>6.3870206440475803</v>
      </c>
      <c r="E6" s="195">
        <v>9.1054936754152909</v>
      </c>
      <c r="F6" s="195">
        <v>2.2473114388082598</v>
      </c>
      <c r="G6" s="195">
        <v>9.7047812133032192</v>
      </c>
      <c r="H6" s="195">
        <v>6.5794048702096504</v>
      </c>
      <c r="I6" s="195">
        <v>14.1003656035115</v>
      </c>
      <c r="J6" s="195">
        <v>4.2128224245974701</v>
      </c>
      <c r="K6" s="195">
        <v>8.0238006422255008</v>
      </c>
      <c r="L6" s="195">
        <v>1.7510048508482801</v>
      </c>
      <c r="M6" s="195">
        <v>17.9038183787154</v>
      </c>
      <c r="N6" s="195">
        <v>40.058436586228702</v>
      </c>
      <c r="O6" s="195">
        <v>25.213510815459902</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2E0F-7AF4-4FDA-9B1F-3E1A64B4A9F4}">
  <dimension ref="A1:M10"/>
  <sheetViews>
    <sheetView zoomScaleNormal="100" workbookViewId="0">
      <selection activeCell="B11" sqref="B11"/>
    </sheetView>
  </sheetViews>
  <sheetFormatPr defaultRowHeight="15" x14ac:dyDescent="0.25"/>
  <cols>
    <col min="1" max="1" width="29.28515625" customWidth="1"/>
    <col min="2" max="2" width="11.85546875" customWidth="1"/>
    <col min="3" max="3" width="11.42578125" customWidth="1"/>
    <col min="4" max="4" width="13" customWidth="1"/>
    <col min="9" max="9" width="10.7109375" customWidth="1"/>
    <col min="11" max="11" width="14" customWidth="1"/>
    <col min="15" max="15" width="11.7109375" customWidth="1"/>
  </cols>
  <sheetData>
    <row r="1" spans="1:13" s="380" customFormat="1" x14ac:dyDescent="0.25">
      <c r="A1" s="236" t="s">
        <v>2127</v>
      </c>
    </row>
    <row r="2" spans="1:13" x14ac:dyDescent="0.25">
      <c r="A2" s="54" t="s">
        <v>1886</v>
      </c>
      <c r="B2" s="387" t="s">
        <v>1665</v>
      </c>
    </row>
    <row r="3" spans="1:13" s="437" customFormat="1" x14ac:dyDescent="0.25">
      <c r="A3" s="387"/>
      <c r="B3" s="387" t="s">
        <v>2128</v>
      </c>
    </row>
    <row r="4" spans="1:13" s="437" customFormat="1" x14ac:dyDescent="0.25">
      <c r="A4" s="387"/>
      <c r="B4" s="387" t="s">
        <v>2129</v>
      </c>
    </row>
    <row r="5" spans="1:13" s="437" customFormat="1" x14ac:dyDescent="0.25"/>
    <row r="6" spans="1:13" s="437" customFormat="1" x14ac:dyDescent="0.25">
      <c r="A6" s="267"/>
      <c r="B6" s="798">
        <v>2008</v>
      </c>
      <c r="C6" s="798">
        <v>2009</v>
      </c>
      <c r="D6" s="798">
        <v>2010</v>
      </c>
      <c r="E6" s="798">
        <v>2011</v>
      </c>
      <c r="F6" s="798">
        <v>2012</v>
      </c>
      <c r="G6" s="798">
        <v>2013</v>
      </c>
      <c r="H6" s="798">
        <v>2014</v>
      </c>
      <c r="I6" s="798">
        <v>2015</v>
      </c>
      <c r="J6" s="798">
        <v>2016</v>
      </c>
      <c r="K6" s="798">
        <v>2017</v>
      </c>
      <c r="L6" s="798">
        <v>2018</v>
      </c>
      <c r="M6" s="798">
        <v>2019</v>
      </c>
    </row>
    <row r="7" spans="1:13" s="437" customFormat="1" ht="45" x14ac:dyDescent="0.25">
      <c r="A7" s="845" t="s">
        <v>2470</v>
      </c>
      <c r="B7" s="888">
        <v>7.13926501184927</v>
      </c>
      <c r="C7" s="888">
        <v>11.013121467101101</v>
      </c>
      <c r="D7" s="888">
        <v>11.138783452320601</v>
      </c>
      <c r="E7" s="888">
        <v>6.7990777645136999</v>
      </c>
      <c r="F7" s="888">
        <v>9.2255559548505506</v>
      </c>
      <c r="G7" s="888">
        <v>10.1800128534704</v>
      </c>
      <c r="H7" s="888">
        <v>10.330468609807999</v>
      </c>
      <c r="I7" s="888">
        <v>8.3685908927931205</v>
      </c>
      <c r="J7" s="888">
        <v>4.7194885424897599</v>
      </c>
      <c r="K7" s="888">
        <v>4.4128951399526501</v>
      </c>
      <c r="L7" s="888">
        <v>5.74141048824593</v>
      </c>
      <c r="M7" s="497">
        <v>5.37</v>
      </c>
    </row>
    <row r="8" spans="1:13" s="437" customFormat="1" ht="46.5" customHeight="1" x14ac:dyDescent="0.25">
      <c r="A8" s="845" t="s">
        <v>2471</v>
      </c>
      <c r="B8" s="943">
        <v>89.87939999999999</v>
      </c>
      <c r="C8" s="943">
        <v>88.206600000000009</v>
      </c>
      <c r="D8" s="943">
        <v>116.7632</v>
      </c>
      <c r="E8" s="943">
        <v>242.84470000000002</v>
      </c>
      <c r="F8" s="943">
        <v>218.99710000000002</v>
      </c>
      <c r="G8" s="943">
        <v>155.5566</v>
      </c>
      <c r="H8" s="943">
        <v>124.8288</v>
      </c>
      <c r="I8" s="943">
        <v>139.4503</v>
      </c>
      <c r="J8" s="943">
        <v>139.2114</v>
      </c>
      <c r="K8" s="943">
        <v>143.61879999999999</v>
      </c>
      <c r="L8" s="943">
        <v>154.83949999999999</v>
      </c>
      <c r="M8" s="943">
        <v>241.50729999999999</v>
      </c>
    </row>
    <row r="9" spans="1:13" s="437" customFormat="1" ht="54.75" customHeight="1" x14ac:dyDescent="0.25">
      <c r="A9" s="845" t="s">
        <v>2472</v>
      </c>
      <c r="B9" s="944">
        <f>B8*B7/100</f>
        <v>6.4167285570600514</v>
      </c>
      <c r="C9" s="944">
        <f t="shared" ref="C9:L9" si="0">C8*C7/100</f>
        <v>9.7143000000000015</v>
      </c>
      <c r="D9" s="944">
        <f>D8*D7/100</f>
        <v>13.006000000000007</v>
      </c>
      <c r="E9" s="944">
        <f t="shared" si="0"/>
        <v>16.511200000000002</v>
      </c>
      <c r="F9" s="944">
        <f t="shared" si="0"/>
        <v>20.203700000000016</v>
      </c>
      <c r="G9" s="944">
        <f t="shared" si="0"/>
        <v>15.835681874421537</v>
      </c>
      <c r="H9" s="944">
        <f t="shared" si="0"/>
        <v>12.895400000000009</v>
      </c>
      <c r="I9" s="944">
        <f t="shared" si="0"/>
        <v>11.670025105772686</v>
      </c>
      <c r="J9" s="944">
        <f t="shared" si="0"/>
        <v>6.5700660728395892</v>
      </c>
      <c r="K9" s="944">
        <f t="shared" si="0"/>
        <v>6.3377470452583164</v>
      </c>
      <c r="L9" s="944">
        <f t="shared" si="0"/>
        <v>8.8899712929475569</v>
      </c>
      <c r="M9" s="944">
        <f>M8*M7/100</f>
        <v>12.968942010000001</v>
      </c>
    </row>
    <row r="10" spans="1:13" s="437" customFormat="1" x14ac:dyDescent="0.25"/>
  </sheetData>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0A0A-9F40-493D-AA64-2F2819DCD4E2}">
  <sheetPr>
    <tabColor rgb="FFFFC000"/>
  </sheetPr>
  <dimension ref="A1:H36"/>
  <sheetViews>
    <sheetView workbookViewId="0">
      <selection activeCell="L19" sqref="L19"/>
    </sheetView>
  </sheetViews>
  <sheetFormatPr defaultRowHeight="15" x14ac:dyDescent="0.25"/>
  <cols>
    <col min="1" max="1" width="34.7109375" customWidth="1"/>
  </cols>
  <sheetData>
    <row r="1" spans="1:8" x14ac:dyDescent="0.25">
      <c r="A1" s="54" t="s">
        <v>625</v>
      </c>
    </row>
    <row r="2" spans="1:8" x14ac:dyDescent="0.25">
      <c r="A2" s="54" t="s">
        <v>626</v>
      </c>
    </row>
    <row r="3" spans="1:8" x14ac:dyDescent="0.25">
      <c r="A3" s="54" t="s">
        <v>627</v>
      </c>
    </row>
    <row r="4" spans="1:8" x14ac:dyDescent="0.25">
      <c r="A4" s="54"/>
    </row>
    <row r="6" spans="1:8" x14ac:dyDescent="0.25">
      <c r="A6" s="54" t="s">
        <v>606</v>
      </c>
    </row>
    <row r="7" spans="1:8" ht="60" x14ac:dyDescent="0.25">
      <c r="A7" s="145"/>
      <c r="B7" s="151" t="s">
        <v>587</v>
      </c>
      <c r="C7" s="151" t="s">
        <v>588</v>
      </c>
      <c r="D7" s="151" t="s">
        <v>589</v>
      </c>
      <c r="E7" s="151" t="s">
        <v>590</v>
      </c>
      <c r="F7" s="151" t="s">
        <v>591</v>
      </c>
      <c r="G7" s="151" t="s">
        <v>592</v>
      </c>
      <c r="H7" s="152" t="s">
        <v>593</v>
      </c>
    </row>
    <row r="8" spans="1:8" x14ac:dyDescent="0.25">
      <c r="A8" s="113" t="s">
        <v>594</v>
      </c>
      <c r="B8" s="153">
        <v>24.87</v>
      </c>
      <c r="C8" s="154">
        <v>26.11</v>
      </c>
      <c r="D8" s="118">
        <f>IFERROR(C8/B8," ")</f>
        <v>1.0498592681946119</v>
      </c>
      <c r="E8" s="113">
        <f>C8</f>
        <v>26.11</v>
      </c>
      <c r="F8" s="155">
        <v>1</v>
      </c>
      <c r="G8" s="154">
        <v>13.47</v>
      </c>
      <c r="H8" s="156">
        <f>IFERROR(G8/B8," ")</f>
        <v>0.54161640530759947</v>
      </c>
    </row>
    <row r="9" spans="1:8" x14ac:dyDescent="0.25">
      <c r="A9" s="113" t="s">
        <v>595</v>
      </c>
      <c r="B9" s="153">
        <v>25.03</v>
      </c>
      <c r="C9" s="154">
        <v>25.03</v>
      </c>
      <c r="D9" s="118">
        <f>IFERROR(C9/B9," ")</f>
        <v>1</v>
      </c>
      <c r="E9" s="113">
        <f>C9</f>
        <v>25.03</v>
      </c>
      <c r="F9" s="155">
        <v>1</v>
      </c>
      <c r="G9" s="154">
        <v>18.920000000000002</v>
      </c>
      <c r="H9" s="156">
        <f t="shared" ref="H9:H17" si="0">IFERROR(G9/B9," ")</f>
        <v>0.75589292848581702</v>
      </c>
    </row>
    <row r="10" spans="1:8" x14ac:dyDescent="0.25">
      <c r="A10" s="120" t="s">
        <v>596</v>
      </c>
      <c r="B10" s="153">
        <v>129.11000000000001</v>
      </c>
      <c r="C10" s="154">
        <v>129.04</v>
      </c>
      <c r="D10" s="118">
        <f t="shared" ref="D10:D18" si="1">IFERROR(C10/B10," ")</f>
        <v>0.9994578266594375</v>
      </c>
      <c r="E10" s="157">
        <v>48.421976665000003</v>
      </c>
      <c r="F10" s="158">
        <v>0.37561098407125609</v>
      </c>
      <c r="G10" s="154">
        <v>112.38</v>
      </c>
      <c r="H10" s="156">
        <f t="shared" si="0"/>
        <v>0.87042057160560748</v>
      </c>
    </row>
    <row r="11" spans="1:8" x14ac:dyDescent="0.25">
      <c r="A11" s="120" t="s">
        <v>597</v>
      </c>
      <c r="B11" s="153">
        <v>38.75</v>
      </c>
      <c r="C11" s="154">
        <v>39.090000000000003</v>
      </c>
      <c r="D11" s="118">
        <f t="shared" si="1"/>
        <v>1.0087741935483872</v>
      </c>
      <c r="E11" s="159">
        <f>C11*F11</f>
        <v>26.581200000000003</v>
      </c>
      <c r="F11" s="158">
        <v>0.68</v>
      </c>
      <c r="G11" s="154">
        <v>23.78</v>
      </c>
      <c r="H11" s="156">
        <f>IFERROR(G11/B11," ")</f>
        <v>0.61367741935483877</v>
      </c>
    </row>
    <row r="12" spans="1:8" x14ac:dyDescent="0.25">
      <c r="A12" s="120" t="s">
        <v>598</v>
      </c>
      <c r="B12" s="153">
        <v>28.13</v>
      </c>
      <c r="C12" s="154">
        <v>28.11</v>
      </c>
      <c r="D12" s="118">
        <f t="shared" si="1"/>
        <v>0.99928901528617131</v>
      </c>
      <c r="E12" s="159">
        <v>21.571015509999999</v>
      </c>
      <c r="F12" s="158">
        <v>0.76434708982416211</v>
      </c>
      <c r="G12" s="154">
        <v>17.22</v>
      </c>
      <c r="H12" s="156">
        <f t="shared" si="0"/>
        <v>0.61215783860647</v>
      </c>
    </row>
    <row r="13" spans="1:8" x14ac:dyDescent="0.25">
      <c r="A13" s="120" t="s">
        <v>599</v>
      </c>
      <c r="B13" s="153">
        <v>23.43</v>
      </c>
      <c r="C13" s="154">
        <v>23.43</v>
      </c>
      <c r="D13" s="118">
        <f t="shared" si="1"/>
        <v>1</v>
      </c>
      <c r="E13" s="159">
        <v>12.564492</v>
      </c>
      <c r="F13" s="158">
        <v>0.55967082818011127</v>
      </c>
      <c r="G13" s="154">
        <v>13.2</v>
      </c>
      <c r="H13" s="156">
        <f>IFERROR(G13/B13," ")</f>
        <v>0.56338028169014087</v>
      </c>
    </row>
    <row r="14" spans="1:8" x14ac:dyDescent="0.25">
      <c r="A14" s="120" t="s">
        <v>600</v>
      </c>
      <c r="B14" s="160">
        <v>32.87126954</v>
      </c>
      <c r="C14" s="161">
        <v>32.87126954</v>
      </c>
      <c r="D14" s="118">
        <f t="shared" si="1"/>
        <v>1</v>
      </c>
      <c r="E14" s="162">
        <v>10.32</v>
      </c>
      <c r="F14" s="158">
        <v>0.45169999999999999</v>
      </c>
      <c r="G14" s="161">
        <v>19.21686081</v>
      </c>
      <c r="H14" s="156">
        <f t="shared" si="0"/>
        <v>0.58460963263422527</v>
      </c>
    </row>
    <row r="15" spans="1:8" x14ac:dyDescent="0.25">
      <c r="A15" s="113" t="s">
        <v>601</v>
      </c>
      <c r="B15" s="153">
        <v>21.8</v>
      </c>
      <c r="C15" s="154">
        <v>21.8</v>
      </c>
      <c r="D15" s="118">
        <f t="shared" si="1"/>
        <v>1</v>
      </c>
      <c r="E15" s="163">
        <f>C15*F15</f>
        <v>10.9</v>
      </c>
      <c r="F15" s="155">
        <v>0.5</v>
      </c>
      <c r="G15" s="154">
        <v>16.22</v>
      </c>
      <c r="H15" s="156">
        <f t="shared" si="0"/>
        <v>0.74403669724770638</v>
      </c>
    </row>
    <row r="16" spans="1:8" x14ac:dyDescent="0.25">
      <c r="A16" s="113" t="s">
        <v>602</v>
      </c>
      <c r="B16" s="160">
        <v>5.0999999999999996</v>
      </c>
      <c r="C16" s="161">
        <v>5.0999999999999996</v>
      </c>
      <c r="D16" s="118">
        <f t="shared" si="1"/>
        <v>1</v>
      </c>
      <c r="E16" s="163">
        <f>C16*F16</f>
        <v>2.5499999999999998</v>
      </c>
      <c r="F16" s="155">
        <v>0.5</v>
      </c>
      <c r="G16" s="154">
        <v>3.246</v>
      </c>
      <c r="H16" s="156">
        <f t="shared" si="0"/>
        <v>0.63647058823529412</v>
      </c>
    </row>
    <row r="17" spans="1:8" x14ac:dyDescent="0.25">
      <c r="A17" s="113" t="s">
        <v>603</v>
      </c>
      <c r="B17" s="153">
        <v>1.26</v>
      </c>
      <c r="C17" s="154">
        <v>1.25</v>
      </c>
      <c r="D17" s="118">
        <f t="shared" si="1"/>
        <v>0.99206349206349209</v>
      </c>
      <c r="E17" s="163">
        <f t="shared" ref="E17" si="2">C17*F17</f>
        <v>0.96250000000000002</v>
      </c>
      <c r="F17" s="155">
        <v>0.77</v>
      </c>
      <c r="G17" s="154">
        <v>1.24</v>
      </c>
      <c r="H17" s="156">
        <f t="shared" si="0"/>
        <v>0.98412698412698407</v>
      </c>
    </row>
    <row r="18" spans="1:8" x14ac:dyDescent="0.25">
      <c r="A18" s="113" t="s">
        <v>604</v>
      </c>
      <c r="B18" s="153">
        <v>10.82</v>
      </c>
      <c r="C18" s="154">
        <v>10.82</v>
      </c>
      <c r="D18" s="118">
        <f t="shared" si="1"/>
        <v>1</v>
      </c>
      <c r="E18" s="113">
        <f>C18</f>
        <v>10.82</v>
      </c>
      <c r="F18" s="155">
        <v>1</v>
      </c>
      <c r="G18" s="154">
        <v>0.86</v>
      </c>
      <c r="H18" s="156">
        <f>IFERROR(G18/B18," ")</f>
        <v>7.9482439926062839E-2</v>
      </c>
    </row>
    <row r="19" spans="1:8" x14ac:dyDescent="0.25">
      <c r="A19" s="164" t="s">
        <v>605</v>
      </c>
      <c r="B19" s="165">
        <f>SUM(B8:B18)</f>
        <v>341.17126954000003</v>
      </c>
      <c r="C19" s="165">
        <f>SUM(C8:C18)</f>
        <v>342.65126954000004</v>
      </c>
      <c r="D19" s="166">
        <f>C19/B19</f>
        <v>1.0043379971648712</v>
      </c>
      <c r="E19" s="165">
        <f>SUM(E8:E18)</f>
        <v>195.831184175</v>
      </c>
      <c r="F19" s="167">
        <f>E19/C19</f>
        <v>0.5715174627483447</v>
      </c>
      <c r="G19" s="165">
        <f>SUM(G8:G18)</f>
        <v>239.75286081000002</v>
      </c>
      <c r="H19" s="168">
        <f>IFERROR(G19/B19," ")</f>
        <v>0.70273461517805391</v>
      </c>
    </row>
    <row r="20" spans="1:8" x14ac:dyDescent="0.25">
      <c r="A20" s="114" t="s">
        <v>607</v>
      </c>
    </row>
    <row r="23" spans="1:8" x14ac:dyDescent="0.25">
      <c r="A23" s="54" t="s">
        <v>624</v>
      </c>
    </row>
    <row r="24" spans="1:8" ht="75" x14ac:dyDescent="0.25">
      <c r="A24" s="170" t="s">
        <v>608</v>
      </c>
      <c r="B24" s="170" t="s">
        <v>609</v>
      </c>
      <c r="C24" s="170" t="s">
        <v>610</v>
      </c>
      <c r="D24" s="170" t="s">
        <v>611</v>
      </c>
      <c r="E24" s="170" t="s">
        <v>612</v>
      </c>
    </row>
    <row r="25" spans="1:8" x14ac:dyDescent="0.25">
      <c r="A25" s="113" t="s">
        <v>613</v>
      </c>
      <c r="B25" s="113">
        <v>34</v>
      </c>
      <c r="C25" s="113">
        <v>3.22</v>
      </c>
      <c r="D25" s="113">
        <v>1.61</v>
      </c>
      <c r="E25" s="155">
        <v>0.5</v>
      </c>
    </row>
    <row r="26" spans="1:8" x14ac:dyDescent="0.25">
      <c r="A26" s="113" t="s">
        <v>614</v>
      </c>
      <c r="B26" s="113">
        <v>2</v>
      </c>
      <c r="C26" s="113">
        <v>0.08</v>
      </c>
      <c r="D26" s="113">
        <v>0.04</v>
      </c>
      <c r="E26" s="155">
        <v>0.43</v>
      </c>
    </row>
    <row r="27" spans="1:8" x14ac:dyDescent="0.25">
      <c r="A27" s="113" t="s">
        <v>615</v>
      </c>
      <c r="B27" s="113">
        <v>43</v>
      </c>
      <c r="C27" s="113">
        <v>1.6</v>
      </c>
      <c r="D27" s="113">
        <v>0.6</v>
      </c>
      <c r="E27" s="155">
        <v>0.38</v>
      </c>
    </row>
    <row r="28" spans="1:8" x14ac:dyDescent="0.25">
      <c r="A28" s="113" t="s">
        <v>616</v>
      </c>
      <c r="B28" s="113">
        <v>49</v>
      </c>
      <c r="C28" s="113">
        <v>2.76</v>
      </c>
      <c r="D28" s="113">
        <v>1.18</v>
      </c>
      <c r="E28" s="155">
        <v>0.43</v>
      </c>
    </row>
    <row r="29" spans="1:8" x14ac:dyDescent="0.25">
      <c r="A29" s="113" t="s">
        <v>617</v>
      </c>
      <c r="B29" s="113">
        <v>122</v>
      </c>
      <c r="C29" s="113">
        <v>27.13</v>
      </c>
      <c r="D29" s="113">
        <v>13.54</v>
      </c>
      <c r="E29" s="155">
        <v>0.5</v>
      </c>
    </row>
    <row r="30" spans="1:8" x14ac:dyDescent="0.25">
      <c r="A30" s="113" t="s">
        <v>618</v>
      </c>
      <c r="B30" s="113">
        <v>98</v>
      </c>
      <c r="C30" s="113">
        <v>7.06</v>
      </c>
      <c r="D30" s="113">
        <v>3.29</v>
      </c>
      <c r="E30" s="155">
        <v>0.47</v>
      </c>
    </row>
    <row r="31" spans="1:8" x14ac:dyDescent="0.25">
      <c r="A31" s="113" t="s">
        <v>619</v>
      </c>
      <c r="B31" s="113">
        <v>8</v>
      </c>
      <c r="C31" s="113">
        <v>0.76</v>
      </c>
      <c r="D31" s="113">
        <v>0.46</v>
      </c>
      <c r="E31" s="155">
        <v>0.61</v>
      </c>
    </row>
    <row r="32" spans="1:8" x14ac:dyDescent="0.25">
      <c r="A32" s="113" t="s">
        <v>620</v>
      </c>
      <c r="B32" s="113">
        <v>14</v>
      </c>
      <c r="C32" s="113">
        <v>0.41</v>
      </c>
      <c r="D32" s="113">
        <v>0.35</v>
      </c>
      <c r="E32" s="155">
        <v>0.86</v>
      </c>
    </row>
    <row r="33" spans="1:5" x14ac:dyDescent="0.25">
      <c r="A33" s="113" t="s">
        <v>621</v>
      </c>
      <c r="B33" s="113">
        <v>9</v>
      </c>
      <c r="C33" s="113">
        <v>0.28000000000000003</v>
      </c>
      <c r="D33" s="113">
        <v>0.01</v>
      </c>
      <c r="E33" s="155">
        <v>0.03</v>
      </c>
    </row>
    <row r="34" spans="1:5" x14ac:dyDescent="0.25">
      <c r="A34" s="113" t="s">
        <v>622</v>
      </c>
      <c r="B34" s="113">
        <v>10</v>
      </c>
      <c r="C34" s="113">
        <v>0.55000000000000004</v>
      </c>
      <c r="D34" s="113">
        <v>0.39</v>
      </c>
      <c r="E34" s="155">
        <v>0.71</v>
      </c>
    </row>
    <row r="35" spans="1:5" x14ac:dyDescent="0.25">
      <c r="A35" s="113" t="s">
        <v>623</v>
      </c>
      <c r="B35" s="113">
        <v>2</v>
      </c>
      <c r="C35" s="113">
        <v>0.06</v>
      </c>
      <c r="D35" s="113">
        <v>0.05</v>
      </c>
      <c r="E35" s="155">
        <v>0.87</v>
      </c>
    </row>
    <row r="36" spans="1:5" x14ac:dyDescent="0.25">
      <c r="A36" s="145" t="s">
        <v>605</v>
      </c>
      <c r="B36" s="145">
        <v>391</v>
      </c>
      <c r="C36" s="145">
        <v>43.91</v>
      </c>
      <c r="D36" s="145">
        <v>21.52</v>
      </c>
      <c r="E36" s="169">
        <v>0.49</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E89A2-F583-4D16-AAE0-FFEF7CE9EEC6}">
  <dimension ref="A1:X60"/>
  <sheetViews>
    <sheetView topLeftCell="A14" workbookViewId="0">
      <selection activeCell="N23" sqref="N23"/>
    </sheetView>
  </sheetViews>
  <sheetFormatPr defaultRowHeight="15" x14ac:dyDescent="0.25"/>
  <sheetData>
    <row r="1" spans="1:24" x14ac:dyDescent="0.25">
      <c r="A1" s="60" t="s">
        <v>1261</v>
      </c>
      <c r="B1" s="61"/>
      <c r="C1" s="61"/>
      <c r="D1" s="61"/>
      <c r="E1" s="61"/>
      <c r="F1" s="61"/>
      <c r="G1" s="61"/>
      <c r="H1" s="61"/>
      <c r="I1" s="61"/>
    </row>
    <row r="2" spans="1:24" x14ac:dyDescent="0.25">
      <c r="A2" s="387" t="s">
        <v>651</v>
      </c>
    </row>
    <row r="3" spans="1:24" x14ac:dyDescent="0.25">
      <c r="A3" s="387" t="s">
        <v>1262</v>
      </c>
    </row>
    <row r="14" spans="1:24" x14ac:dyDescent="0.25">
      <c r="A14" t="s">
        <v>629</v>
      </c>
      <c r="D14" t="s">
        <v>1260</v>
      </c>
    </row>
    <row r="15" spans="1:24" x14ac:dyDescent="0.25">
      <c r="A15" t="s">
        <v>631</v>
      </c>
      <c r="D15" t="s">
        <v>632</v>
      </c>
    </row>
    <row r="16" spans="1:24" ht="165" x14ac:dyDescent="0.25">
      <c r="A16" t="s">
        <v>633</v>
      </c>
      <c r="D16">
        <v>2002</v>
      </c>
      <c r="E16">
        <v>2003</v>
      </c>
      <c r="F16">
        <v>2004</v>
      </c>
      <c r="G16">
        <v>2005</v>
      </c>
      <c r="H16">
        <v>2006</v>
      </c>
      <c r="I16">
        <v>2007</v>
      </c>
      <c r="J16">
        <v>2008</v>
      </c>
      <c r="K16">
        <v>2009</v>
      </c>
      <c r="L16">
        <v>2010</v>
      </c>
      <c r="M16">
        <v>2011</v>
      </c>
      <c r="N16">
        <v>2012</v>
      </c>
      <c r="O16">
        <v>2013</v>
      </c>
      <c r="P16">
        <v>2014</v>
      </c>
      <c r="Q16">
        <v>2015</v>
      </c>
      <c r="R16">
        <v>2016</v>
      </c>
      <c r="S16">
        <v>2017</v>
      </c>
      <c r="T16">
        <v>2018</v>
      </c>
      <c r="U16">
        <v>2019</v>
      </c>
      <c r="V16" s="180" t="s">
        <v>665</v>
      </c>
      <c r="W16" s="180" t="s">
        <v>667</v>
      </c>
      <c r="X16" s="180" t="s">
        <v>664</v>
      </c>
    </row>
    <row r="17" spans="1:22" x14ac:dyDescent="0.25">
      <c r="A17" t="s">
        <v>198</v>
      </c>
    </row>
    <row r="18" spans="1:22" x14ac:dyDescent="0.25">
      <c r="A18" t="s">
        <v>147</v>
      </c>
      <c r="B18" t="s">
        <v>148</v>
      </c>
      <c r="D18">
        <v>11.53</v>
      </c>
      <c r="E18" t="s">
        <v>202</v>
      </c>
      <c r="F18">
        <v>12.01</v>
      </c>
      <c r="G18" t="s">
        <v>202</v>
      </c>
      <c r="H18">
        <v>12.36</v>
      </c>
      <c r="I18" t="s">
        <v>202</v>
      </c>
      <c r="J18">
        <v>12.78</v>
      </c>
      <c r="K18" t="s">
        <v>202</v>
      </c>
      <c r="L18">
        <v>13.3</v>
      </c>
      <c r="M18" t="s">
        <v>202</v>
      </c>
      <c r="N18" t="s">
        <v>202</v>
      </c>
      <c r="O18" t="s">
        <v>202</v>
      </c>
      <c r="P18" t="s">
        <v>202</v>
      </c>
      <c r="Q18" t="s">
        <v>202</v>
      </c>
      <c r="R18" t="s">
        <v>202</v>
      </c>
      <c r="S18" t="s">
        <v>202</v>
      </c>
      <c r="T18" t="s">
        <v>202</v>
      </c>
      <c r="U18" t="s">
        <v>202</v>
      </c>
      <c r="V18" t="s">
        <v>202</v>
      </c>
    </row>
    <row r="19" spans="1:22" x14ac:dyDescent="0.25">
      <c r="A19" t="s">
        <v>48</v>
      </c>
      <c r="B19" s="437" t="s">
        <v>48</v>
      </c>
      <c r="D19">
        <v>10.29</v>
      </c>
      <c r="E19" t="s">
        <v>202</v>
      </c>
      <c r="F19">
        <v>11.21</v>
      </c>
      <c r="G19">
        <v>12.3</v>
      </c>
      <c r="H19">
        <v>12.53</v>
      </c>
      <c r="I19">
        <v>13.27</v>
      </c>
      <c r="J19">
        <v>14.19</v>
      </c>
      <c r="K19">
        <v>13.88</v>
      </c>
      <c r="L19">
        <v>14.62</v>
      </c>
      <c r="M19">
        <v>14.7</v>
      </c>
      <c r="N19">
        <v>15.48</v>
      </c>
      <c r="O19">
        <v>15.68</v>
      </c>
      <c r="P19">
        <v>16.46</v>
      </c>
      <c r="Q19">
        <v>16.66</v>
      </c>
      <c r="R19">
        <v>17.309999999999999</v>
      </c>
      <c r="S19">
        <v>17.22</v>
      </c>
      <c r="T19">
        <v>17.989999999999998</v>
      </c>
      <c r="U19">
        <v>18.43</v>
      </c>
      <c r="V19" t="s">
        <v>202</v>
      </c>
    </row>
    <row r="20" spans="1:22" x14ac:dyDescent="0.25">
      <c r="A20" t="s">
        <v>29</v>
      </c>
      <c r="B20" s="437" t="s">
        <v>129</v>
      </c>
      <c r="D20">
        <v>12.47</v>
      </c>
      <c r="E20">
        <v>12.53</v>
      </c>
      <c r="F20">
        <v>12.4</v>
      </c>
      <c r="G20">
        <v>12.52</v>
      </c>
      <c r="H20">
        <v>12.89</v>
      </c>
      <c r="I20">
        <v>13.19</v>
      </c>
      <c r="J20">
        <v>13.08</v>
      </c>
      <c r="K20">
        <v>13.39</v>
      </c>
      <c r="L20">
        <v>13.37</v>
      </c>
      <c r="M20">
        <v>13.81</v>
      </c>
      <c r="N20">
        <v>14.65</v>
      </c>
      <c r="O20">
        <v>14.89</v>
      </c>
      <c r="P20">
        <v>15.9</v>
      </c>
      <c r="Q20">
        <v>16.79</v>
      </c>
      <c r="R20">
        <v>16.920000000000002</v>
      </c>
      <c r="S20">
        <v>17.399999999999999</v>
      </c>
      <c r="T20">
        <v>18.39</v>
      </c>
      <c r="U20">
        <v>19.12</v>
      </c>
      <c r="V20" t="s">
        <v>202</v>
      </c>
    </row>
    <row r="21" spans="1:22" x14ac:dyDescent="0.25">
      <c r="A21" t="s">
        <v>143</v>
      </c>
      <c r="B21" s="437" t="s">
        <v>144</v>
      </c>
      <c r="D21">
        <v>11.76</v>
      </c>
      <c r="E21">
        <v>12.34</v>
      </c>
      <c r="F21">
        <v>13.01</v>
      </c>
      <c r="G21">
        <v>13.31</v>
      </c>
      <c r="H21">
        <v>13.73</v>
      </c>
      <c r="I21">
        <v>14.59</v>
      </c>
      <c r="J21">
        <v>14.85</v>
      </c>
      <c r="K21">
        <v>13.94</v>
      </c>
      <c r="L21">
        <v>13.47</v>
      </c>
      <c r="M21">
        <v>13.65</v>
      </c>
      <c r="N21">
        <v>13.02</v>
      </c>
      <c r="O21">
        <v>12.94</v>
      </c>
      <c r="P21">
        <v>13.07</v>
      </c>
      <c r="Q21">
        <v>13.42</v>
      </c>
      <c r="R21">
        <v>12.4</v>
      </c>
      <c r="S21">
        <v>12.35</v>
      </c>
      <c r="T21">
        <v>12.5</v>
      </c>
      <c r="U21" t="s">
        <v>202</v>
      </c>
      <c r="V21" t="s">
        <v>202</v>
      </c>
    </row>
    <row r="22" spans="1:22" x14ac:dyDescent="0.25">
      <c r="A22" t="s">
        <v>177</v>
      </c>
      <c r="B22" s="437" t="s">
        <v>178</v>
      </c>
      <c r="D22" t="s">
        <v>202</v>
      </c>
      <c r="E22" t="s">
        <v>202</v>
      </c>
      <c r="F22" t="s">
        <v>202</v>
      </c>
      <c r="G22" t="s">
        <v>202</v>
      </c>
      <c r="H22" t="s">
        <v>202</v>
      </c>
      <c r="I22">
        <v>1.73</v>
      </c>
      <c r="J22">
        <v>1.92</v>
      </c>
      <c r="K22">
        <v>1.61</v>
      </c>
      <c r="L22">
        <v>1.61</v>
      </c>
      <c r="M22">
        <v>1.74</v>
      </c>
      <c r="N22">
        <v>1.92</v>
      </c>
      <c r="O22">
        <v>1.7</v>
      </c>
      <c r="P22">
        <v>2.0099999999999998</v>
      </c>
      <c r="Q22">
        <v>1.9</v>
      </c>
      <c r="R22">
        <v>2.0499999999999998</v>
      </c>
      <c r="S22">
        <v>2.0099999999999998</v>
      </c>
      <c r="T22">
        <v>1.86</v>
      </c>
      <c r="U22" t="s">
        <v>202</v>
      </c>
      <c r="V22" t="s">
        <v>202</v>
      </c>
    </row>
    <row r="23" spans="1:22" x14ac:dyDescent="0.25">
      <c r="A23" t="s">
        <v>154</v>
      </c>
      <c r="B23" s="437" t="s">
        <v>155</v>
      </c>
      <c r="D23">
        <v>5.34</v>
      </c>
      <c r="E23">
        <v>5.78</v>
      </c>
      <c r="F23">
        <v>5.96</v>
      </c>
      <c r="G23">
        <v>8.81</v>
      </c>
      <c r="H23">
        <v>9.57</v>
      </c>
      <c r="I23">
        <v>9.66</v>
      </c>
      <c r="J23">
        <v>9.76</v>
      </c>
      <c r="K23">
        <v>9.9700000000000006</v>
      </c>
      <c r="L23">
        <v>10.34</v>
      </c>
      <c r="M23">
        <v>11.04</v>
      </c>
      <c r="N23">
        <v>11.91</v>
      </c>
      <c r="O23">
        <v>12.2</v>
      </c>
      <c r="P23">
        <v>12.61</v>
      </c>
      <c r="Q23">
        <v>12.82</v>
      </c>
      <c r="R23">
        <v>12.5</v>
      </c>
      <c r="S23">
        <v>13.04</v>
      </c>
      <c r="T23">
        <v>13.84</v>
      </c>
      <c r="U23">
        <v>14.59</v>
      </c>
      <c r="V23" t="s">
        <v>202</v>
      </c>
    </row>
    <row r="24" spans="1:22" x14ac:dyDescent="0.25">
      <c r="A24" t="s">
        <v>32</v>
      </c>
      <c r="B24" s="437" t="s">
        <v>169</v>
      </c>
      <c r="D24">
        <v>15.23</v>
      </c>
      <c r="E24">
        <v>15.08</v>
      </c>
      <c r="F24">
        <v>15.56</v>
      </c>
      <c r="G24">
        <v>15.63</v>
      </c>
      <c r="H24">
        <v>15.77</v>
      </c>
      <c r="I24">
        <v>16.100000000000001</v>
      </c>
      <c r="J24">
        <v>19.88</v>
      </c>
      <c r="K24">
        <v>19.59</v>
      </c>
      <c r="L24">
        <v>20.309999999999999</v>
      </c>
      <c r="M24">
        <v>20.66</v>
      </c>
      <c r="N24">
        <v>20.87</v>
      </c>
      <c r="O24">
        <v>20.87</v>
      </c>
      <c r="P24">
        <v>20.91</v>
      </c>
      <c r="Q24">
        <v>21.29</v>
      </c>
      <c r="R24">
        <v>21.85</v>
      </c>
      <c r="S24">
        <v>20.62</v>
      </c>
      <c r="T24">
        <v>20.170000000000002</v>
      </c>
      <c r="U24">
        <v>20.74</v>
      </c>
      <c r="V24" t="s">
        <v>202</v>
      </c>
    </row>
    <row r="25" spans="1:22" x14ac:dyDescent="0.25">
      <c r="A25" t="s">
        <v>34</v>
      </c>
      <c r="B25" s="437" t="s">
        <v>176</v>
      </c>
      <c r="D25">
        <v>6.97</v>
      </c>
      <c r="E25">
        <v>6.89</v>
      </c>
      <c r="F25">
        <v>7.84</v>
      </c>
      <c r="G25">
        <v>7.06</v>
      </c>
      <c r="H25">
        <v>7.38</v>
      </c>
      <c r="I25">
        <v>7.77</v>
      </c>
      <c r="J25">
        <v>8.19</v>
      </c>
      <c r="K25">
        <v>9.2200000000000006</v>
      </c>
      <c r="L25">
        <v>9.26</v>
      </c>
      <c r="M25">
        <v>9.9499999999999993</v>
      </c>
      <c r="N25">
        <v>9.8699999999999992</v>
      </c>
      <c r="O25">
        <v>9.76</v>
      </c>
      <c r="P25">
        <v>9.49</v>
      </c>
      <c r="Q25">
        <v>9.0500000000000007</v>
      </c>
      <c r="R25">
        <v>9.24</v>
      </c>
      <c r="S25">
        <v>9.43</v>
      </c>
      <c r="T25">
        <v>9.52</v>
      </c>
      <c r="U25">
        <v>9.84</v>
      </c>
      <c r="V25" t="s">
        <v>202</v>
      </c>
    </row>
    <row r="26" spans="1:22" x14ac:dyDescent="0.25">
      <c r="A26" t="s">
        <v>54</v>
      </c>
      <c r="B26" s="437" t="s">
        <v>170</v>
      </c>
      <c r="D26">
        <v>23.28</v>
      </c>
      <c r="E26">
        <v>24.13</v>
      </c>
      <c r="F26">
        <v>24.46</v>
      </c>
      <c r="G26">
        <v>23.76</v>
      </c>
      <c r="H26">
        <v>23.64</v>
      </c>
      <c r="I26">
        <v>22.33</v>
      </c>
      <c r="J26">
        <v>22.02</v>
      </c>
      <c r="K26">
        <v>22.34</v>
      </c>
      <c r="L26">
        <v>22.41</v>
      </c>
      <c r="M26">
        <v>21.51</v>
      </c>
      <c r="N26">
        <v>21.14</v>
      </c>
      <c r="O26">
        <v>20.88</v>
      </c>
      <c r="P26">
        <v>20.64</v>
      </c>
      <c r="Q26">
        <v>19.96</v>
      </c>
      <c r="R26">
        <v>18.71</v>
      </c>
      <c r="S26">
        <v>19.13</v>
      </c>
      <c r="T26">
        <v>19.04</v>
      </c>
      <c r="U26">
        <v>19.260000000000002</v>
      </c>
      <c r="V26" t="s">
        <v>202</v>
      </c>
    </row>
    <row r="27" spans="1:22" x14ac:dyDescent="0.25">
      <c r="A27" t="s">
        <v>38</v>
      </c>
      <c r="B27" s="437" t="s">
        <v>134</v>
      </c>
      <c r="D27">
        <v>13.02</v>
      </c>
      <c r="E27">
        <v>13.11</v>
      </c>
      <c r="F27">
        <v>13.47</v>
      </c>
      <c r="G27">
        <v>13.29</v>
      </c>
      <c r="H27">
        <v>13.75</v>
      </c>
      <c r="I27">
        <v>13.9</v>
      </c>
      <c r="J27">
        <v>14.1</v>
      </c>
      <c r="K27">
        <v>14.55</v>
      </c>
      <c r="L27">
        <v>14.82</v>
      </c>
      <c r="M27">
        <v>14.88</v>
      </c>
      <c r="N27">
        <v>15.17</v>
      </c>
      <c r="O27">
        <v>15.33</v>
      </c>
      <c r="P27">
        <v>15.51</v>
      </c>
      <c r="Q27">
        <v>15.65</v>
      </c>
      <c r="R27">
        <v>15.68</v>
      </c>
      <c r="S27">
        <v>15.86</v>
      </c>
      <c r="T27">
        <v>16.11</v>
      </c>
      <c r="U27">
        <v>16.309999999999999</v>
      </c>
      <c r="V27" t="s">
        <v>202</v>
      </c>
    </row>
    <row r="28" spans="1:22" x14ac:dyDescent="0.25">
      <c r="A28" t="s">
        <v>167</v>
      </c>
      <c r="B28" s="437" t="s">
        <v>168</v>
      </c>
      <c r="D28">
        <v>12.1</v>
      </c>
      <c r="E28">
        <v>12.04</v>
      </c>
      <c r="F28">
        <v>11.96</v>
      </c>
      <c r="G28">
        <v>12.09</v>
      </c>
      <c r="H28">
        <v>12.32</v>
      </c>
      <c r="I28">
        <v>12.58</v>
      </c>
      <c r="J28">
        <v>12.82</v>
      </c>
      <c r="K28">
        <v>13.08</v>
      </c>
      <c r="L28">
        <v>13.37</v>
      </c>
      <c r="M28">
        <v>13.84</v>
      </c>
      <c r="N28">
        <v>14.07</v>
      </c>
      <c r="O28">
        <v>13.9</v>
      </c>
      <c r="P28">
        <v>14.17</v>
      </c>
      <c r="Q28">
        <v>14.85</v>
      </c>
      <c r="R28">
        <v>15.07</v>
      </c>
      <c r="S28">
        <v>15.51</v>
      </c>
      <c r="T28">
        <v>15.78</v>
      </c>
      <c r="U28">
        <v>16.25</v>
      </c>
      <c r="V28" t="s">
        <v>202</v>
      </c>
    </row>
    <row r="29" spans="1:22" x14ac:dyDescent="0.25">
      <c r="A29" t="s">
        <v>36</v>
      </c>
      <c r="B29" s="437" t="s">
        <v>172</v>
      </c>
      <c r="D29" t="s">
        <v>202</v>
      </c>
      <c r="E29">
        <v>7.08</v>
      </c>
      <c r="F29" t="s">
        <v>202</v>
      </c>
      <c r="G29">
        <v>7.23</v>
      </c>
      <c r="H29">
        <v>7.43</v>
      </c>
      <c r="I29">
        <v>7.41</v>
      </c>
      <c r="J29" t="s">
        <v>202</v>
      </c>
      <c r="K29" t="s">
        <v>202</v>
      </c>
      <c r="L29" t="s">
        <v>202</v>
      </c>
      <c r="M29">
        <v>8.19</v>
      </c>
      <c r="N29">
        <v>8.64</v>
      </c>
      <c r="O29">
        <v>9.81</v>
      </c>
      <c r="P29">
        <v>9.73</v>
      </c>
      <c r="Q29">
        <v>11.49</v>
      </c>
      <c r="R29">
        <v>9.35</v>
      </c>
      <c r="S29">
        <v>10.7</v>
      </c>
      <c r="T29">
        <v>11.37</v>
      </c>
      <c r="U29">
        <v>11.81</v>
      </c>
      <c r="V29" t="s">
        <v>202</v>
      </c>
    </row>
    <row r="30" spans="1:22" x14ac:dyDescent="0.25">
      <c r="A30" t="s">
        <v>45</v>
      </c>
      <c r="B30" s="437" t="s">
        <v>140</v>
      </c>
      <c r="D30">
        <v>5.76</v>
      </c>
      <c r="E30">
        <v>5.55</v>
      </c>
      <c r="F30">
        <v>5.5</v>
      </c>
      <c r="G30">
        <v>5.64</v>
      </c>
      <c r="H30">
        <v>6.25</v>
      </c>
      <c r="I30">
        <v>6.29</v>
      </c>
      <c r="J30">
        <v>6.76</v>
      </c>
      <c r="K30">
        <v>7.49</v>
      </c>
      <c r="L30">
        <v>7.97</v>
      </c>
      <c r="M30">
        <v>8.6</v>
      </c>
      <c r="N30">
        <v>8.9700000000000006</v>
      </c>
      <c r="O30">
        <v>9.4600000000000009</v>
      </c>
      <c r="P30">
        <v>8.85</v>
      </c>
      <c r="Q30">
        <v>8.5399999999999991</v>
      </c>
      <c r="R30">
        <v>7.99</v>
      </c>
      <c r="S30">
        <v>8.8699999999999992</v>
      </c>
      <c r="T30">
        <v>11.71</v>
      </c>
      <c r="U30">
        <v>12.07</v>
      </c>
      <c r="V30" t="s">
        <v>202</v>
      </c>
    </row>
    <row r="31" spans="1:22" x14ac:dyDescent="0.25">
      <c r="A31" t="s">
        <v>56</v>
      </c>
      <c r="B31" s="437" t="s">
        <v>139</v>
      </c>
      <c r="D31">
        <v>17.829999999999998</v>
      </c>
      <c r="E31">
        <v>18.68</v>
      </c>
      <c r="F31" t="s">
        <v>202</v>
      </c>
      <c r="G31">
        <v>19.940000000000001</v>
      </c>
      <c r="H31">
        <v>20.09</v>
      </c>
      <c r="I31">
        <v>16.78</v>
      </c>
      <c r="J31">
        <v>17.38</v>
      </c>
      <c r="K31">
        <v>20.64</v>
      </c>
      <c r="L31" t="s">
        <v>202</v>
      </c>
      <c r="M31">
        <v>19.739999999999998</v>
      </c>
      <c r="N31" t="s">
        <v>202</v>
      </c>
      <c r="O31">
        <v>15.97</v>
      </c>
      <c r="P31" t="s">
        <v>202</v>
      </c>
      <c r="Q31">
        <v>16.3</v>
      </c>
      <c r="R31" t="s">
        <v>202</v>
      </c>
      <c r="S31">
        <v>16.13</v>
      </c>
      <c r="T31" t="s">
        <v>202</v>
      </c>
      <c r="U31" t="s">
        <v>202</v>
      </c>
      <c r="V31" t="s">
        <v>202</v>
      </c>
    </row>
    <row r="32" spans="1:22" x14ac:dyDescent="0.25">
      <c r="A32" t="s">
        <v>35</v>
      </c>
      <c r="B32" s="437" t="s">
        <v>152</v>
      </c>
      <c r="D32">
        <v>7.65</v>
      </c>
      <c r="E32">
        <v>7.99</v>
      </c>
      <c r="F32">
        <v>8.4</v>
      </c>
      <c r="G32">
        <v>8.51</v>
      </c>
      <c r="H32">
        <v>8.5</v>
      </c>
      <c r="I32">
        <v>8.4700000000000006</v>
      </c>
      <c r="J32">
        <v>9.4</v>
      </c>
      <c r="K32">
        <v>10.039999999999999</v>
      </c>
      <c r="L32">
        <v>10.47</v>
      </c>
      <c r="M32">
        <v>11.71</v>
      </c>
      <c r="N32">
        <v>15.96</v>
      </c>
      <c r="O32">
        <v>16.850000000000001</v>
      </c>
      <c r="P32">
        <v>17.23</v>
      </c>
      <c r="Q32">
        <v>17.09</v>
      </c>
      <c r="R32">
        <v>16.510000000000002</v>
      </c>
      <c r="S32">
        <v>16.78</v>
      </c>
      <c r="T32">
        <v>16.18</v>
      </c>
      <c r="U32">
        <v>16.21</v>
      </c>
      <c r="V32" t="s">
        <v>202</v>
      </c>
    </row>
    <row r="33" spans="1:22" x14ac:dyDescent="0.25">
      <c r="A33" t="s">
        <v>162</v>
      </c>
      <c r="B33" s="437" t="s">
        <v>163</v>
      </c>
      <c r="D33" t="s">
        <v>202</v>
      </c>
      <c r="E33" t="s">
        <v>202</v>
      </c>
      <c r="F33" t="s">
        <v>202</v>
      </c>
      <c r="G33" t="s">
        <v>202</v>
      </c>
      <c r="H33" t="s">
        <v>202</v>
      </c>
      <c r="I33" t="s">
        <v>202</v>
      </c>
      <c r="J33" t="s">
        <v>202</v>
      </c>
      <c r="K33" t="s">
        <v>202</v>
      </c>
      <c r="L33" t="s">
        <v>202</v>
      </c>
      <c r="M33">
        <v>20.09</v>
      </c>
      <c r="N33">
        <v>21.16</v>
      </c>
      <c r="O33" t="s">
        <v>202</v>
      </c>
      <c r="P33" t="s">
        <v>202</v>
      </c>
      <c r="Q33" t="s">
        <v>202</v>
      </c>
      <c r="R33" t="s">
        <v>202</v>
      </c>
      <c r="S33" t="s">
        <v>202</v>
      </c>
      <c r="T33" t="s">
        <v>202</v>
      </c>
      <c r="U33" t="s">
        <v>202</v>
      </c>
      <c r="V33" t="s">
        <v>202</v>
      </c>
    </row>
    <row r="34" spans="1:22" x14ac:dyDescent="0.25">
      <c r="A34" t="s">
        <v>40</v>
      </c>
      <c r="B34" s="437" t="s">
        <v>141</v>
      </c>
      <c r="D34">
        <v>6.87</v>
      </c>
      <c r="E34">
        <v>6.68</v>
      </c>
      <c r="F34">
        <v>6.73</v>
      </c>
      <c r="G34">
        <v>7.15</v>
      </c>
      <c r="H34">
        <v>7.68</v>
      </c>
      <c r="I34">
        <v>8.24</v>
      </c>
      <c r="J34">
        <v>8.7200000000000006</v>
      </c>
      <c r="K34">
        <v>9.08</v>
      </c>
      <c r="L34">
        <v>9.1</v>
      </c>
      <c r="M34">
        <v>9.18</v>
      </c>
      <c r="N34">
        <v>9.69</v>
      </c>
      <c r="O34">
        <v>10.14</v>
      </c>
      <c r="P34">
        <v>10.24</v>
      </c>
      <c r="Q34">
        <v>10.57</v>
      </c>
      <c r="R34">
        <v>11.67</v>
      </c>
      <c r="S34">
        <v>12.64</v>
      </c>
      <c r="T34">
        <v>13.64</v>
      </c>
      <c r="U34">
        <v>13.97</v>
      </c>
      <c r="V34" t="s">
        <v>202</v>
      </c>
    </row>
    <row r="35" spans="1:22" x14ac:dyDescent="0.25">
      <c r="A35" t="s">
        <v>92</v>
      </c>
      <c r="B35" s="437" t="s">
        <v>153</v>
      </c>
      <c r="D35">
        <v>12.91</v>
      </c>
      <c r="E35">
        <v>13.3</v>
      </c>
      <c r="F35">
        <v>13.42</v>
      </c>
      <c r="G35">
        <v>13.69</v>
      </c>
      <c r="H35">
        <v>13.8</v>
      </c>
      <c r="I35">
        <v>13.71</v>
      </c>
      <c r="J35">
        <v>13.29</v>
      </c>
      <c r="K35">
        <v>13.38</v>
      </c>
      <c r="L35">
        <v>13.4</v>
      </c>
      <c r="M35">
        <v>13.29</v>
      </c>
      <c r="N35">
        <v>13.06</v>
      </c>
      <c r="O35">
        <v>13.2</v>
      </c>
      <c r="P35">
        <v>13.58</v>
      </c>
      <c r="Q35">
        <v>13.21</v>
      </c>
      <c r="R35">
        <v>13.05</v>
      </c>
      <c r="S35">
        <v>13.2</v>
      </c>
      <c r="T35">
        <v>13.07</v>
      </c>
      <c r="U35">
        <v>13.04</v>
      </c>
      <c r="V35" t="s">
        <v>202</v>
      </c>
    </row>
    <row r="36" spans="1:22" x14ac:dyDescent="0.25">
      <c r="A36" t="s">
        <v>138</v>
      </c>
      <c r="B36" s="437" t="s">
        <v>138</v>
      </c>
      <c r="D36">
        <v>7.75</v>
      </c>
      <c r="E36">
        <v>8.3800000000000008</v>
      </c>
      <c r="F36">
        <v>8.56</v>
      </c>
      <c r="G36">
        <v>9.43</v>
      </c>
      <c r="H36">
        <v>10.25</v>
      </c>
      <c r="I36">
        <v>11.43</v>
      </c>
      <c r="J36">
        <v>12.38</v>
      </c>
      <c r="K36">
        <v>13.05</v>
      </c>
      <c r="L36">
        <v>13.95</v>
      </c>
      <c r="M36">
        <v>14.73</v>
      </c>
      <c r="N36">
        <v>15.87</v>
      </c>
      <c r="O36">
        <v>15.87</v>
      </c>
      <c r="P36">
        <v>16.64</v>
      </c>
      <c r="Q36">
        <v>16.89</v>
      </c>
      <c r="R36">
        <v>16.940000000000001</v>
      </c>
      <c r="S36">
        <v>17.63</v>
      </c>
      <c r="T36">
        <v>18.690000000000001</v>
      </c>
      <c r="U36">
        <v>19.38</v>
      </c>
      <c r="V36" t="s">
        <v>202</v>
      </c>
    </row>
    <row r="37" spans="1:22" x14ac:dyDescent="0.25">
      <c r="A37" t="s">
        <v>43</v>
      </c>
      <c r="B37" s="437" t="s">
        <v>179</v>
      </c>
      <c r="D37">
        <v>6.83</v>
      </c>
      <c r="E37">
        <v>6.77</v>
      </c>
      <c r="F37">
        <v>7.49</v>
      </c>
      <c r="G37">
        <v>7.74</v>
      </c>
      <c r="H37">
        <v>8.0399999999999991</v>
      </c>
      <c r="I37">
        <v>8.64</v>
      </c>
      <c r="J37">
        <v>8.77</v>
      </c>
      <c r="K37">
        <v>9.07</v>
      </c>
      <c r="L37">
        <v>9.8699999999999992</v>
      </c>
      <c r="M37">
        <v>8.9</v>
      </c>
      <c r="N37">
        <v>8.15</v>
      </c>
      <c r="O37">
        <v>8.5500000000000007</v>
      </c>
      <c r="P37">
        <v>8.91</v>
      </c>
      <c r="Q37">
        <v>7.91</v>
      </c>
      <c r="R37">
        <v>7.96</v>
      </c>
      <c r="S37">
        <v>8.5</v>
      </c>
      <c r="T37">
        <v>8.66</v>
      </c>
      <c r="U37">
        <v>9.3699999999999992</v>
      </c>
      <c r="V37" t="s">
        <v>202</v>
      </c>
    </row>
    <row r="38" spans="1:22" x14ac:dyDescent="0.25">
      <c r="A38" t="s">
        <v>42</v>
      </c>
      <c r="B38" s="437" t="s">
        <v>187</v>
      </c>
      <c r="D38">
        <v>5.56</v>
      </c>
      <c r="E38">
        <v>5.07</v>
      </c>
      <c r="F38">
        <v>5.31</v>
      </c>
      <c r="G38">
        <v>5.66</v>
      </c>
      <c r="H38">
        <v>6.26</v>
      </c>
      <c r="I38">
        <v>5.82</v>
      </c>
      <c r="J38">
        <v>6.19</v>
      </c>
      <c r="K38">
        <v>6.07</v>
      </c>
      <c r="L38">
        <v>6.6</v>
      </c>
      <c r="M38">
        <v>6.34</v>
      </c>
      <c r="N38">
        <v>6.44</v>
      </c>
      <c r="O38">
        <v>6.07</v>
      </c>
      <c r="P38">
        <v>6.55</v>
      </c>
      <c r="Q38">
        <v>6.27</v>
      </c>
      <c r="R38">
        <v>5.78</v>
      </c>
      <c r="S38">
        <v>6.07</v>
      </c>
      <c r="T38">
        <v>6.45</v>
      </c>
      <c r="U38">
        <v>6.59</v>
      </c>
      <c r="V38" t="s">
        <v>202</v>
      </c>
    </row>
    <row r="39" spans="1:22" x14ac:dyDescent="0.25">
      <c r="A39" t="s">
        <v>44</v>
      </c>
      <c r="B39" s="437" t="s">
        <v>171</v>
      </c>
      <c r="D39" t="s">
        <v>202</v>
      </c>
      <c r="E39">
        <v>13.71</v>
      </c>
      <c r="F39">
        <v>14.42</v>
      </c>
      <c r="G39">
        <v>14.27</v>
      </c>
      <c r="H39">
        <v>13.7</v>
      </c>
      <c r="I39">
        <v>13.81</v>
      </c>
      <c r="J39">
        <v>13.31</v>
      </c>
      <c r="K39">
        <v>13.34</v>
      </c>
      <c r="L39">
        <v>13.83</v>
      </c>
      <c r="M39">
        <v>14.02</v>
      </c>
      <c r="N39">
        <v>12.51</v>
      </c>
      <c r="O39">
        <v>12.88</v>
      </c>
      <c r="P39">
        <v>13.24</v>
      </c>
      <c r="Q39">
        <v>12.95</v>
      </c>
      <c r="R39">
        <v>12.91</v>
      </c>
      <c r="S39">
        <v>12.81</v>
      </c>
      <c r="T39">
        <v>12.18</v>
      </c>
      <c r="U39">
        <v>11.9</v>
      </c>
      <c r="V39" t="s">
        <v>202</v>
      </c>
    </row>
    <row r="40" spans="1:22" x14ac:dyDescent="0.25">
      <c r="A40" t="s">
        <v>183</v>
      </c>
      <c r="B40" s="437" t="s">
        <v>184</v>
      </c>
      <c r="D40" t="s">
        <v>202</v>
      </c>
      <c r="E40">
        <v>1.9</v>
      </c>
      <c r="F40">
        <v>2.3199999999999998</v>
      </c>
      <c r="G40">
        <v>2.5499999999999998</v>
      </c>
      <c r="H40">
        <v>1.98</v>
      </c>
      <c r="I40">
        <v>2.0299999999999998</v>
      </c>
      <c r="J40" t="s">
        <v>202</v>
      </c>
      <c r="K40" t="s">
        <v>202</v>
      </c>
      <c r="L40">
        <v>2.06</v>
      </c>
      <c r="M40">
        <v>2.08</v>
      </c>
      <c r="N40">
        <v>1.62</v>
      </c>
      <c r="O40">
        <v>1.61</v>
      </c>
      <c r="P40">
        <v>1.41</v>
      </c>
      <c r="Q40">
        <v>1.52</v>
      </c>
      <c r="R40">
        <v>1.72</v>
      </c>
      <c r="S40">
        <v>1.69</v>
      </c>
      <c r="T40">
        <v>1.65</v>
      </c>
      <c r="U40">
        <v>1.7</v>
      </c>
      <c r="V40">
        <v>1.92</v>
      </c>
    </row>
    <row r="41" spans="1:22" x14ac:dyDescent="0.25">
      <c r="A41" t="s">
        <v>47</v>
      </c>
      <c r="B41" s="437" t="s">
        <v>146</v>
      </c>
      <c r="D41">
        <v>10.86</v>
      </c>
      <c r="E41">
        <v>10.76</v>
      </c>
      <c r="F41">
        <v>11.55</v>
      </c>
      <c r="G41">
        <v>11.22</v>
      </c>
      <c r="H41">
        <v>11.48</v>
      </c>
      <c r="I41">
        <v>10.69</v>
      </c>
      <c r="J41">
        <v>10.48</v>
      </c>
      <c r="K41">
        <v>9.94</v>
      </c>
      <c r="L41">
        <v>11.45</v>
      </c>
      <c r="M41">
        <v>13.26</v>
      </c>
      <c r="N41">
        <v>13.83</v>
      </c>
      <c r="O41">
        <v>15.52</v>
      </c>
      <c r="P41">
        <v>15.61</v>
      </c>
      <c r="Q41">
        <v>15.82</v>
      </c>
      <c r="R41">
        <v>16.16</v>
      </c>
      <c r="S41">
        <v>16.420000000000002</v>
      </c>
      <c r="T41">
        <v>16.7</v>
      </c>
      <c r="U41">
        <v>16.75</v>
      </c>
      <c r="V41" t="s">
        <v>202</v>
      </c>
    </row>
    <row r="42" spans="1:22" x14ac:dyDescent="0.25">
      <c r="A42" t="s">
        <v>164</v>
      </c>
      <c r="B42" s="437" t="s">
        <v>165</v>
      </c>
      <c r="D42" t="s">
        <v>202</v>
      </c>
      <c r="E42">
        <v>9.52</v>
      </c>
      <c r="F42" t="s">
        <v>202</v>
      </c>
      <c r="G42">
        <v>9.19</v>
      </c>
      <c r="H42" t="s">
        <v>202</v>
      </c>
      <c r="I42">
        <v>9.8699999999999992</v>
      </c>
      <c r="J42" t="s">
        <v>202</v>
      </c>
      <c r="K42">
        <v>10.86</v>
      </c>
      <c r="L42" t="s">
        <v>202</v>
      </c>
      <c r="M42">
        <v>10.8</v>
      </c>
      <c r="N42" t="s">
        <v>202</v>
      </c>
      <c r="O42">
        <v>11.13</v>
      </c>
      <c r="P42" t="s">
        <v>202</v>
      </c>
      <c r="Q42">
        <v>14.06</v>
      </c>
      <c r="R42" t="s">
        <v>202</v>
      </c>
      <c r="S42">
        <v>13.4</v>
      </c>
      <c r="T42" t="s">
        <v>202</v>
      </c>
      <c r="U42">
        <v>14.97</v>
      </c>
      <c r="V42" t="s">
        <v>202</v>
      </c>
    </row>
    <row r="43" spans="1:22" x14ac:dyDescent="0.25">
      <c r="A43" t="s">
        <v>58</v>
      </c>
      <c r="B43" s="437" t="s">
        <v>142</v>
      </c>
      <c r="D43">
        <v>11.56</v>
      </c>
      <c r="E43">
        <v>12.46</v>
      </c>
      <c r="F43">
        <v>12.71</v>
      </c>
      <c r="G43">
        <v>12.92</v>
      </c>
      <c r="H43">
        <v>13.05</v>
      </c>
      <c r="I43">
        <v>13.54</v>
      </c>
      <c r="J43">
        <v>13.84</v>
      </c>
      <c r="K43">
        <v>14.13</v>
      </c>
      <c r="L43">
        <v>14.18</v>
      </c>
      <c r="M43">
        <v>14.3</v>
      </c>
      <c r="N43">
        <v>14.3</v>
      </c>
      <c r="O43">
        <v>14.45</v>
      </c>
      <c r="P43">
        <v>14.96</v>
      </c>
      <c r="Q43">
        <v>15.67</v>
      </c>
      <c r="R43">
        <v>16.18</v>
      </c>
      <c r="S43">
        <v>16.829999999999998</v>
      </c>
      <c r="T43">
        <v>16.690000000000001</v>
      </c>
      <c r="U43">
        <v>17.170000000000002</v>
      </c>
      <c r="V43" t="s">
        <v>202</v>
      </c>
    </row>
    <row r="44" spans="1:22" x14ac:dyDescent="0.25">
      <c r="A44" t="s">
        <v>49</v>
      </c>
      <c r="B44" s="437" t="s">
        <v>159</v>
      </c>
      <c r="D44">
        <v>5.54</v>
      </c>
      <c r="E44">
        <v>5.66</v>
      </c>
      <c r="F44">
        <v>5.69</v>
      </c>
      <c r="G44">
        <v>5.46</v>
      </c>
      <c r="H44">
        <v>5.07</v>
      </c>
      <c r="I44">
        <v>4.97</v>
      </c>
      <c r="J44">
        <v>4.74</v>
      </c>
      <c r="K44">
        <v>4.66</v>
      </c>
      <c r="L44">
        <v>5.32</v>
      </c>
      <c r="M44">
        <v>5.51</v>
      </c>
      <c r="N44">
        <v>5.86</v>
      </c>
      <c r="O44">
        <v>6.06</v>
      </c>
      <c r="P44">
        <v>6.63</v>
      </c>
      <c r="Q44">
        <v>6.84</v>
      </c>
      <c r="R44">
        <v>6.94</v>
      </c>
      <c r="S44">
        <v>8.83</v>
      </c>
      <c r="T44">
        <v>9.8800000000000008</v>
      </c>
      <c r="U44">
        <v>10.02</v>
      </c>
      <c r="V44" t="s">
        <v>202</v>
      </c>
    </row>
    <row r="45" spans="1:22" x14ac:dyDescent="0.25">
      <c r="A45" t="s">
        <v>50</v>
      </c>
      <c r="B45" s="437" t="s">
        <v>50</v>
      </c>
      <c r="D45">
        <v>4.71</v>
      </c>
      <c r="E45">
        <v>5.01</v>
      </c>
      <c r="F45">
        <v>5.0599999999999996</v>
      </c>
      <c r="G45">
        <v>5.0999999999999996</v>
      </c>
      <c r="H45">
        <v>6.03</v>
      </c>
      <c r="I45">
        <v>6.98</v>
      </c>
      <c r="J45">
        <v>9.43</v>
      </c>
      <c r="K45">
        <v>9.5299999999999994</v>
      </c>
      <c r="L45">
        <v>9.77</v>
      </c>
      <c r="M45">
        <v>10.38</v>
      </c>
      <c r="N45">
        <v>10.38</v>
      </c>
      <c r="O45">
        <v>10.5</v>
      </c>
      <c r="P45">
        <v>10.39</v>
      </c>
      <c r="Q45">
        <v>10.49</v>
      </c>
      <c r="R45">
        <v>10.84</v>
      </c>
      <c r="S45">
        <v>11.45</v>
      </c>
      <c r="T45">
        <v>11.83</v>
      </c>
      <c r="U45">
        <v>12.41</v>
      </c>
      <c r="V45" t="s">
        <v>202</v>
      </c>
    </row>
    <row r="46" spans="1:22" x14ac:dyDescent="0.25">
      <c r="A46" t="s">
        <v>173</v>
      </c>
      <c r="B46" s="437" t="s">
        <v>174</v>
      </c>
      <c r="D46">
        <v>6.69</v>
      </c>
      <c r="E46">
        <v>6.48</v>
      </c>
      <c r="F46">
        <v>6.97</v>
      </c>
      <c r="G46">
        <v>6.9</v>
      </c>
      <c r="H46">
        <v>7.05</v>
      </c>
      <c r="I46">
        <v>7.08</v>
      </c>
      <c r="J46">
        <v>6.93</v>
      </c>
      <c r="K46">
        <v>7.24</v>
      </c>
      <c r="L46">
        <v>8.3800000000000008</v>
      </c>
      <c r="M46">
        <v>8.1999999999999993</v>
      </c>
      <c r="N46">
        <v>8.1999999999999993</v>
      </c>
      <c r="O46">
        <v>7.83</v>
      </c>
      <c r="P46">
        <v>7.91</v>
      </c>
      <c r="Q46">
        <v>7.76</v>
      </c>
      <c r="R46">
        <v>7.66</v>
      </c>
      <c r="S46">
        <v>8.01</v>
      </c>
      <c r="T46">
        <v>8.3800000000000008</v>
      </c>
      <c r="U46">
        <v>8.67</v>
      </c>
      <c r="V46" t="s">
        <v>202</v>
      </c>
    </row>
    <row r="47" spans="1:22" x14ac:dyDescent="0.25">
      <c r="A47" t="s">
        <v>52</v>
      </c>
      <c r="B47" s="437" t="s">
        <v>131</v>
      </c>
      <c r="D47">
        <v>9.2200000000000006</v>
      </c>
      <c r="E47">
        <v>7.31</v>
      </c>
      <c r="F47">
        <v>7.63</v>
      </c>
      <c r="G47">
        <v>9.67</v>
      </c>
      <c r="H47">
        <v>10.37</v>
      </c>
      <c r="I47">
        <v>10.62</v>
      </c>
      <c r="J47">
        <v>11.59</v>
      </c>
      <c r="K47">
        <v>12.61</v>
      </c>
      <c r="L47">
        <v>13.43</v>
      </c>
      <c r="M47">
        <v>16.12</v>
      </c>
      <c r="N47">
        <v>15.96</v>
      </c>
      <c r="O47">
        <v>16.420000000000002</v>
      </c>
      <c r="P47">
        <v>15.96</v>
      </c>
      <c r="Q47">
        <v>15.07</v>
      </c>
      <c r="R47">
        <v>14.98</v>
      </c>
      <c r="S47">
        <v>14.87</v>
      </c>
      <c r="T47">
        <v>15.36</v>
      </c>
      <c r="U47">
        <v>16.23</v>
      </c>
      <c r="V47" t="s">
        <v>202</v>
      </c>
    </row>
    <row r="48" spans="1:22" x14ac:dyDescent="0.25">
      <c r="A48" t="s">
        <v>37</v>
      </c>
      <c r="B48" s="437" t="s">
        <v>929</v>
      </c>
      <c r="D48">
        <v>7.6</v>
      </c>
      <c r="E48">
        <v>8.31</v>
      </c>
      <c r="F48">
        <v>8.56</v>
      </c>
      <c r="G48">
        <v>8.8699999999999992</v>
      </c>
      <c r="H48">
        <v>9.2100000000000009</v>
      </c>
      <c r="I48">
        <v>9.5</v>
      </c>
      <c r="J48">
        <v>10.18</v>
      </c>
      <c r="K48">
        <v>11.12</v>
      </c>
      <c r="L48">
        <v>11.38</v>
      </c>
      <c r="M48">
        <v>11.31</v>
      </c>
      <c r="N48">
        <v>11.44</v>
      </c>
      <c r="O48">
        <v>11.42</v>
      </c>
      <c r="P48">
        <v>11.13</v>
      </c>
      <c r="Q48">
        <v>10.86</v>
      </c>
      <c r="R48">
        <v>10.9</v>
      </c>
      <c r="S48">
        <v>11.13</v>
      </c>
      <c r="T48">
        <v>11.39</v>
      </c>
      <c r="U48">
        <v>11.42</v>
      </c>
      <c r="V48" t="s">
        <v>202</v>
      </c>
    </row>
    <row r="49" spans="1:22" x14ac:dyDescent="0.25">
      <c r="A49" t="s">
        <v>55</v>
      </c>
      <c r="B49" s="437" t="s">
        <v>158</v>
      </c>
      <c r="D49" t="s">
        <v>202</v>
      </c>
      <c r="E49">
        <v>16.71</v>
      </c>
      <c r="F49">
        <v>16.7</v>
      </c>
      <c r="G49">
        <v>17.86</v>
      </c>
      <c r="H49">
        <v>17.8</v>
      </c>
      <c r="I49">
        <v>16.649999999999999</v>
      </c>
      <c r="J49">
        <v>17.46</v>
      </c>
      <c r="K49">
        <v>17.34</v>
      </c>
      <c r="L49">
        <v>17.25</v>
      </c>
      <c r="M49">
        <v>17.079999999999998</v>
      </c>
      <c r="N49">
        <v>17.559999999999999</v>
      </c>
      <c r="O49">
        <v>17.329999999999998</v>
      </c>
      <c r="P49">
        <v>17.62</v>
      </c>
      <c r="Q49">
        <v>17.38</v>
      </c>
      <c r="R49">
        <v>18.52</v>
      </c>
      <c r="S49">
        <v>17.73</v>
      </c>
      <c r="T49">
        <v>18.05</v>
      </c>
      <c r="U49">
        <v>17.78</v>
      </c>
      <c r="V49" t="s">
        <v>202</v>
      </c>
    </row>
    <row r="50" spans="1:22" x14ac:dyDescent="0.25">
      <c r="A50" t="s">
        <v>59</v>
      </c>
      <c r="B50" s="437" t="s">
        <v>180</v>
      </c>
      <c r="D50" t="s">
        <v>202</v>
      </c>
      <c r="E50" t="s">
        <v>202</v>
      </c>
      <c r="F50">
        <v>12.7</v>
      </c>
      <c r="G50" t="s">
        <v>202</v>
      </c>
      <c r="H50" t="s">
        <v>202</v>
      </c>
      <c r="I50" t="s">
        <v>202</v>
      </c>
      <c r="J50">
        <v>13.95</v>
      </c>
      <c r="K50" t="s">
        <v>202</v>
      </c>
      <c r="L50" t="s">
        <v>202</v>
      </c>
      <c r="M50" t="s">
        <v>202</v>
      </c>
      <c r="N50">
        <v>16.149999999999999</v>
      </c>
      <c r="O50" t="s">
        <v>202</v>
      </c>
      <c r="P50" t="s">
        <v>202</v>
      </c>
      <c r="Q50">
        <v>16.64</v>
      </c>
      <c r="R50" t="s">
        <v>202</v>
      </c>
      <c r="S50">
        <v>16.32</v>
      </c>
      <c r="T50" t="s">
        <v>202</v>
      </c>
      <c r="U50" t="s">
        <v>202</v>
      </c>
      <c r="V50" t="s">
        <v>202</v>
      </c>
    </row>
    <row r="51" spans="1:22" x14ac:dyDescent="0.25">
      <c r="A51" t="s">
        <v>65</v>
      </c>
      <c r="B51" s="437" t="s">
        <v>151</v>
      </c>
      <c r="D51">
        <v>1.54</v>
      </c>
      <c r="E51">
        <v>2.0499999999999998</v>
      </c>
      <c r="F51">
        <v>2.1</v>
      </c>
      <c r="G51">
        <v>2.5299999999999998</v>
      </c>
      <c r="H51">
        <v>2.74</v>
      </c>
      <c r="I51">
        <v>3.15</v>
      </c>
      <c r="J51">
        <v>3.27</v>
      </c>
      <c r="K51">
        <v>3.56</v>
      </c>
      <c r="L51">
        <v>3.73</v>
      </c>
      <c r="M51">
        <v>3.97</v>
      </c>
      <c r="N51">
        <v>4.3600000000000003</v>
      </c>
      <c r="O51">
        <v>4.5599999999999996</v>
      </c>
      <c r="P51">
        <v>4.5</v>
      </c>
      <c r="Q51">
        <v>4.6399999999999997</v>
      </c>
      <c r="R51">
        <v>5.09</v>
      </c>
      <c r="S51">
        <v>5.5</v>
      </c>
      <c r="T51">
        <v>6.04</v>
      </c>
      <c r="U51">
        <v>6.58</v>
      </c>
      <c r="V51" t="s">
        <v>202</v>
      </c>
    </row>
    <row r="52" spans="1:22" x14ac:dyDescent="0.25">
      <c r="A52" t="s">
        <v>60</v>
      </c>
      <c r="B52" s="437" t="e">
        <v>#N/A</v>
      </c>
      <c r="D52">
        <v>11.05</v>
      </c>
      <c r="E52">
        <v>11.19</v>
      </c>
      <c r="F52">
        <v>11.18</v>
      </c>
      <c r="G52">
        <v>11.26</v>
      </c>
      <c r="H52">
        <v>11.49</v>
      </c>
      <c r="I52">
        <v>11.7</v>
      </c>
      <c r="J52">
        <v>11.55</v>
      </c>
      <c r="K52">
        <v>11.92</v>
      </c>
      <c r="L52">
        <v>12</v>
      </c>
      <c r="M52">
        <v>12.13</v>
      </c>
      <c r="N52">
        <v>12.01</v>
      </c>
      <c r="O52">
        <v>12.56</v>
      </c>
      <c r="P52">
        <v>12.89</v>
      </c>
      <c r="Q52">
        <v>13.23</v>
      </c>
      <c r="R52">
        <v>13.15</v>
      </c>
      <c r="S52">
        <v>13.84</v>
      </c>
      <c r="T52">
        <v>14.29</v>
      </c>
      <c r="U52">
        <v>14.82</v>
      </c>
      <c r="V52" t="s">
        <v>202</v>
      </c>
    </row>
    <row r="53" spans="1:22" x14ac:dyDescent="0.25">
      <c r="A53" t="s">
        <v>203</v>
      </c>
      <c r="B53" s="437" t="e">
        <v>#N/A</v>
      </c>
      <c r="D53">
        <v>9.41</v>
      </c>
      <c r="E53">
        <v>9.4499999999999993</v>
      </c>
      <c r="F53">
        <v>9.6199999999999992</v>
      </c>
      <c r="G53">
        <v>9.7899999999999991</v>
      </c>
      <c r="H53">
        <v>10.029999999999999</v>
      </c>
      <c r="I53">
        <v>10.16</v>
      </c>
      <c r="J53">
        <v>10.53</v>
      </c>
      <c r="K53">
        <v>10.82</v>
      </c>
      <c r="L53">
        <v>11.18</v>
      </c>
      <c r="M53">
        <v>11.52</v>
      </c>
      <c r="N53">
        <v>11.87</v>
      </c>
      <c r="O53">
        <v>12.09</v>
      </c>
      <c r="P53">
        <v>12.24</v>
      </c>
      <c r="Q53">
        <v>12.52</v>
      </c>
      <c r="R53">
        <v>12.72</v>
      </c>
      <c r="S53">
        <v>13.2</v>
      </c>
      <c r="T53">
        <v>13.71</v>
      </c>
      <c r="U53">
        <v>14</v>
      </c>
      <c r="V53" t="s">
        <v>202</v>
      </c>
    </row>
    <row r="54" spans="1:22" x14ac:dyDescent="0.25">
      <c r="A54" t="s">
        <v>658</v>
      </c>
      <c r="B54" s="437" t="s">
        <v>192</v>
      </c>
      <c r="D54">
        <v>2.8</v>
      </c>
      <c r="E54">
        <v>2.74</v>
      </c>
      <c r="F54">
        <v>2.83</v>
      </c>
      <c r="G54">
        <v>2.93</v>
      </c>
      <c r="H54">
        <v>3.08</v>
      </c>
      <c r="I54">
        <v>3.25</v>
      </c>
      <c r="J54">
        <v>3.46</v>
      </c>
      <c r="K54">
        <v>3.52</v>
      </c>
      <c r="L54">
        <v>3.88</v>
      </c>
      <c r="M54">
        <v>4.04</v>
      </c>
      <c r="N54">
        <v>4.1500000000000004</v>
      </c>
      <c r="O54">
        <v>4.26</v>
      </c>
      <c r="P54">
        <v>4.3600000000000003</v>
      </c>
      <c r="Q54">
        <v>4.4000000000000004</v>
      </c>
      <c r="R54">
        <v>4.47</v>
      </c>
      <c r="S54">
        <v>4.3600000000000003</v>
      </c>
      <c r="T54">
        <v>4.49</v>
      </c>
      <c r="U54">
        <v>4.51</v>
      </c>
      <c r="V54" t="s">
        <v>202</v>
      </c>
    </row>
    <row r="55" spans="1:22" x14ac:dyDescent="0.25">
      <c r="A55" t="s">
        <v>659</v>
      </c>
      <c r="B55" s="437" t="s">
        <v>157</v>
      </c>
      <c r="D55">
        <v>1.41</v>
      </c>
      <c r="E55">
        <v>1.48</v>
      </c>
      <c r="F55">
        <v>1.55</v>
      </c>
      <c r="G55">
        <v>1.83</v>
      </c>
      <c r="H55">
        <v>2</v>
      </c>
      <c r="I55">
        <v>2.31</v>
      </c>
      <c r="J55">
        <v>2.6</v>
      </c>
      <c r="K55">
        <v>3.02</v>
      </c>
      <c r="L55">
        <v>3.36</v>
      </c>
      <c r="M55">
        <v>3.77</v>
      </c>
      <c r="N55">
        <v>4.2300000000000004</v>
      </c>
      <c r="O55">
        <v>4.59</v>
      </c>
      <c r="P55">
        <v>4.8</v>
      </c>
      <c r="Q55">
        <v>4.8499999999999996</v>
      </c>
      <c r="R55">
        <v>5</v>
      </c>
      <c r="S55">
        <v>5.2</v>
      </c>
      <c r="T55">
        <v>5.65</v>
      </c>
      <c r="U55">
        <v>6.2</v>
      </c>
      <c r="V55" t="s">
        <v>202</v>
      </c>
    </row>
    <row r="56" spans="1:22" x14ac:dyDescent="0.25">
      <c r="A56" t="s">
        <v>660</v>
      </c>
      <c r="B56" s="437" t="s">
        <v>175</v>
      </c>
      <c r="D56">
        <v>3.43</v>
      </c>
      <c r="E56">
        <v>3.46</v>
      </c>
      <c r="F56">
        <v>3.63</v>
      </c>
      <c r="G56">
        <v>3.63</v>
      </c>
      <c r="H56">
        <v>3.14</v>
      </c>
      <c r="I56">
        <v>3.05</v>
      </c>
      <c r="J56">
        <v>3.25</v>
      </c>
      <c r="K56">
        <v>3.15</v>
      </c>
      <c r="L56">
        <v>3</v>
      </c>
      <c r="M56">
        <v>3.49</v>
      </c>
      <c r="N56">
        <v>3.6</v>
      </c>
      <c r="O56">
        <v>3.79</v>
      </c>
      <c r="P56">
        <v>3.64</v>
      </c>
      <c r="Q56">
        <v>3.67</v>
      </c>
      <c r="R56">
        <v>3.82</v>
      </c>
      <c r="S56">
        <v>3.78</v>
      </c>
      <c r="T56">
        <v>3.7</v>
      </c>
      <c r="U56">
        <v>3.67</v>
      </c>
      <c r="V56" t="s">
        <v>202</v>
      </c>
    </row>
    <row r="57" spans="1:22" x14ac:dyDescent="0.25">
      <c r="A57" t="s">
        <v>661</v>
      </c>
      <c r="B57" s="437" t="e">
        <v>#N/A</v>
      </c>
      <c r="D57">
        <v>14.8</v>
      </c>
      <c r="E57">
        <v>14.67</v>
      </c>
      <c r="F57">
        <v>14.14</v>
      </c>
      <c r="G57">
        <v>13.46</v>
      </c>
      <c r="H57">
        <v>13.25</v>
      </c>
      <c r="I57">
        <v>12.89</v>
      </c>
      <c r="J57">
        <v>12.25</v>
      </c>
      <c r="K57">
        <v>12.19</v>
      </c>
      <c r="L57">
        <v>12.01</v>
      </c>
      <c r="M57">
        <v>11.84</v>
      </c>
      <c r="N57">
        <v>11.58</v>
      </c>
      <c r="O57">
        <v>11.58</v>
      </c>
      <c r="P57">
        <v>11.59</v>
      </c>
      <c r="Q57">
        <v>11.53</v>
      </c>
      <c r="R57">
        <v>11.08</v>
      </c>
      <c r="S57">
        <v>10.76</v>
      </c>
      <c r="T57">
        <v>10.46</v>
      </c>
      <c r="U57">
        <v>10.48</v>
      </c>
      <c r="V57" t="s">
        <v>202</v>
      </c>
    </row>
    <row r="58" spans="1:22" x14ac:dyDescent="0.25">
      <c r="A58" t="s">
        <v>662</v>
      </c>
      <c r="B58" s="437" t="e">
        <v>#N/A</v>
      </c>
      <c r="D58">
        <v>10.18</v>
      </c>
      <c r="E58">
        <v>11.01</v>
      </c>
      <c r="F58">
        <v>11.55</v>
      </c>
      <c r="G58">
        <v>12.32</v>
      </c>
      <c r="H58">
        <v>12.07</v>
      </c>
      <c r="I58">
        <v>11.79</v>
      </c>
      <c r="J58">
        <v>11.23</v>
      </c>
      <c r="K58">
        <v>12</v>
      </c>
      <c r="L58">
        <v>11.92</v>
      </c>
      <c r="M58">
        <v>12.08</v>
      </c>
      <c r="N58">
        <v>11.75</v>
      </c>
      <c r="O58">
        <v>11.9</v>
      </c>
      <c r="P58">
        <v>11.73</v>
      </c>
      <c r="Q58">
        <v>12.43</v>
      </c>
      <c r="R58">
        <v>12.28</v>
      </c>
      <c r="S58">
        <v>12.13</v>
      </c>
      <c r="T58">
        <v>12.06</v>
      </c>
      <c r="U58" t="s">
        <v>202</v>
      </c>
      <c r="V58" t="s">
        <v>202</v>
      </c>
    </row>
    <row r="59" spans="1:22" x14ac:dyDescent="0.25">
      <c r="A59" t="s">
        <v>672</v>
      </c>
      <c r="B59" s="437" t="e">
        <v>#N/A</v>
      </c>
      <c r="D59" t="s">
        <v>202</v>
      </c>
      <c r="E59">
        <v>2.13</v>
      </c>
      <c r="F59">
        <v>2.4700000000000002</v>
      </c>
      <c r="G59">
        <v>2.2599999999999998</v>
      </c>
      <c r="H59">
        <v>2.31</v>
      </c>
      <c r="I59">
        <v>2.33</v>
      </c>
      <c r="J59">
        <v>2.11</v>
      </c>
      <c r="K59">
        <v>2.1800000000000002</v>
      </c>
      <c r="L59">
        <v>2.14</v>
      </c>
      <c r="M59">
        <v>2.2000000000000002</v>
      </c>
      <c r="N59">
        <v>2.4300000000000002</v>
      </c>
      <c r="O59">
        <v>2.5499999999999998</v>
      </c>
      <c r="P59">
        <v>2.54</v>
      </c>
      <c r="Q59">
        <v>2.61</v>
      </c>
      <c r="R59">
        <v>2.7</v>
      </c>
      <c r="S59">
        <v>2.74</v>
      </c>
      <c r="T59" t="s">
        <v>202</v>
      </c>
      <c r="U59" t="s">
        <v>202</v>
      </c>
      <c r="V59" t="s">
        <v>202</v>
      </c>
    </row>
    <row r="60" spans="1:22" x14ac:dyDescent="0.25">
      <c r="A60" t="s">
        <v>663</v>
      </c>
      <c r="B60" s="437" t="e">
        <v>#N/A</v>
      </c>
      <c r="D60">
        <v>12.69</v>
      </c>
      <c r="E60">
        <v>13.33</v>
      </c>
      <c r="F60">
        <v>14.16</v>
      </c>
      <c r="G60">
        <v>15</v>
      </c>
      <c r="H60">
        <v>15.95</v>
      </c>
      <c r="I60">
        <v>17.11</v>
      </c>
      <c r="J60">
        <v>17.760000000000002</v>
      </c>
      <c r="K60">
        <v>19.18</v>
      </c>
      <c r="L60">
        <v>20.13</v>
      </c>
      <c r="M60">
        <v>20.72</v>
      </c>
      <c r="N60">
        <v>21.06</v>
      </c>
      <c r="O60">
        <v>21.31</v>
      </c>
      <c r="P60">
        <v>21.66</v>
      </c>
      <c r="Q60">
        <v>21.91</v>
      </c>
      <c r="R60">
        <v>22.23</v>
      </c>
      <c r="S60">
        <v>22.48</v>
      </c>
      <c r="T60">
        <v>22.94</v>
      </c>
      <c r="U60">
        <v>23.62</v>
      </c>
      <c r="V60" t="s">
        <v>202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2261-C881-4653-84D7-48DA84C2AE8E}">
  <sheetPr>
    <tabColor rgb="FFFFC000"/>
  </sheetPr>
  <dimension ref="A1:BD232"/>
  <sheetViews>
    <sheetView workbookViewId="0">
      <selection activeCell="J19" sqref="J19"/>
    </sheetView>
  </sheetViews>
  <sheetFormatPr defaultRowHeight="15" x14ac:dyDescent="0.25"/>
  <cols>
    <col min="1" max="1" width="39.5703125" style="437" customWidth="1"/>
    <col min="2" max="2" width="17.140625" style="437" customWidth="1"/>
    <col min="3" max="3" width="12.140625" style="437" customWidth="1"/>
    <col min="4" max="11" width="9.85546875" style="437" bestFit="1" customWidth="1"/>
    <col min="12" max="12" width="10.42578125" style="437" customWidth="1"/>
    <col min="13" max="13" width="9.7109375" style="437" customWidth="1"/>
    <col min="14" max="14" width="10.85546875" style="437" customWidth="1"/>
    <col min="15" max="17" width="9.140625" style="437"/>
    <col min="18" max="18" width="21.140625" style="437" customWidth="1"/>
    <col min="19" max="28" width="11" style="437" customWidth="1"/>
    <col min="29" max="29" width="14" style="437" customWidth="1"/>
    <col min="30" max="30" width="13.42578125" style="437" customWidth="1"/>
    <col min="31" max="31" width="9.140625" style="437"/>
    <col min="32" max="32" width="12.28515625" style="437" customWidth="1"/>
    <col min="33" max="33" width="28.5703125" style="437" customWidth="1"/>
    <col min="34" max="16384" width="9.140625" style="437"/>
  </cols>
  <sheetData>
    <row r="1" spans="1:34" x14ac:dyDescent="0.25">
      <c r="A1" s="60" t="s">
        <v>573</v>
      </c>
      <c r="B1" s="61"/>
      <c r="C1" s="61"/>
      <c r="D1" s="61"/>
      <c r="E1" s="61"/>
      <c r="F1" s="61"/>
      <c r="G1" s="61"/>
      <c r="H1" s="61"/>
      <c r="I1" s="61"/>
      <c r="J1" s="61"/>
      <c r="K1" s="61"/>
      <c r="L1" s="61"/>
      <c r="M1" s="61"/>
      <c r="N1" s="61"/>
    </row>
    <row r="2" spans="1:34" x14ac:dyDescent="0.25">
      <c r="A2" s="387" t="s">
        <v>570</v>
      </c>
      <c r="P2" s="437" t="s">
        <v>1223</v>
      </c>
    </row>
    <row r="3" spans="1:34" x14ac:dyDescent="0.25">
      <c r="P3" s="437" t="s">
        <v>1224</v>
      </c>
    </row>
    <row r="6" spans="1:34" x14ac:dyDescent="0.25">
      <c r="X6" s="122" t="s">
        <v>123</v>
      </c>
      <c r="Y6" s="122"/>
      <c r="Z6" s="122"/>
      <c r="AA6" s="122"/>
      <c r="AB6" s="122"/>
      <c r="AC6" s="122"/>
      <c r="AD6" s="122"/>
      <c r="AE6" s="122"/>
      <c r="AF6" s="122"/>
      <c r="AG6" s="122"/>
    </row>
    <row r="7" spans="1:34" x14ac:dyDescent="0.25">
      <c r="A7" s="376"/>
      <c r="B7" s="376"/>
      <c r="C7" s="1038" t="s">
        <v>571</v>
      </c>
      <c r="D7" s="1038"/>
      <c r="E7" s="1038"/>
      <c r="F7" s="1038"/>
      <c r="G7" s="1038"/>
      <c r="H7" s="1038"/>
      <c r="I7" s="1038"/>
      <c r="J7" s="1038"/>
      <c r="K7" s="1038"/>
      <c r="L7" s="1038"/>
      <c r="M7" s="1038"/>
      <c r="N7" s="1077" t="s">
        <v>572</v>
      </c>
      <c r="O7" s="1037"/>
      <c r="P7" s="1037"/>
      <c r="Q7" s="1037"/>
      <c r="R7" s="1037"/>
      <c r="S7" s="1037"/>
      <c r="T7" s="1037"/>
      <c r="U7" s="1037"/>
      <c r="V7" s="1037"/>
      <c r="W7" s="1037"/>
      <c r="X7" s="380" t="s">
        <v>122</v>
      </c>
      <c r="Y7" s="380"/>
      <c r="Z7" s="380"/>
      <c r="AA7" s="380"/>
      <c r="AB7" s="380"/>
      <c r="AC7" s="380"/>
      <c r="AD7" s="380"/>
      <c r="AE7" s="380"/>
      <c r="AF7" s="380"/>
      <c r="AG7" s="380"/>
      <c r="AH7" s="380"/>
    </row>
    <row r="8" spans="1:34" x14ac:dyDescent="0.25">
      <c r="A8" s="132" t="s">
        <v>80</v>
      </c>
      <c r="B8" s="376" t="s">
        <v>199</v>
      </c>
      <c r="C8" s="376" t="s">
        <v>82</v>
      </c>
      <c r="D8" s="376" t="s">
        <v>83</v>
      </c>
      <c r="E8" s="376" t="s">
        <v>10</v>
      </c>
      <c r="F8" s="376" t="s">
        <v>12</v>
      </c>
      <c r="G8" s="376" t="s">
        <v>13</v>
      </c>
      <c r="H8" s="376" t="s">
        <v>14</v>
      </c>
      <c r="I8" s="376" t="s">
        <v>15</v>
      </c>
      <c r="J8" s="376" t="s">
        <v>16</v>
      </c>
      <c r="K8" s="376" t="s">
        <v>17</v>
      </c>
      <c r="L8" s="376" t="s">
        <v>18</v>
      </c>
      <c r="M8" s="376" t="s">
        <v>19</v>
      </c>
      <c r="N8" s="133" t="s">
        <v>83</v>
      </c>
      <c r="O8" s="119" t="s">
        <v>10</v>
      </c>
      <c r="P8" s="119" t="s">
        <v>12</v>
      </c>
      <c r="Q8" s="119" t="s">
        <v>13</v>
      </c>
      <c r="R8" s="119" t="s">
        <v>14</v>
      </c>
      <c r="S8" s="119" t="s">
        <v>15</v>
      </c>
      <c r="T8" s="119" t="s">
        <v>16</v>
      </c>
      <c r="U8" s="119" t="s">
        <v>17</v>
      </c>
      <c r="V8" s="119" t="s">
        <v>18</v>
      </c>
      <c r="W8" s="119" t="s">
        <v>19</v>
      </c>
      <c r="X8" s="363" t="s">
        <v>83</v>
      </c>
      <c r="Y8" s="363" t="s">
        <v>10</v>
      </c>
      <c r="Z8" s="363" t="s">
        <v>12</v>
      </c>
      <c r="AA8" s="363" t="s">
        <v>13</v>
      </c>
      <c r="AB8" s="363" t="s">
        <v>14</v>
      </c>
      <c r="AC8" s="363" t="s">
        <v>15</v>
      </c>
      <c r="AD8" s="363" t="s">
        <v>16</v>
      </c>
      <c r="AE8" s="363" t="s">
        <v>17</v>
      </c>
      <c r="AF8" s="363" t="s">
        <v>18</v>
      </c>
      <c r="AG8" s="363" t="s">
        <v>19</v>
      </c>
      <c r="AH8" s="363"/>
    </row>
    <row r="9" spans="1:34" x14ac:dyDescent="0.25">
      <c r="A9" s="132" t="s">
        <v>23</v>
      </c>
      <c r="B9" s="376" t="s">
        <v>569</v>
      </c>
      <c r="C9" s="376">
        <v>1.93</v>
      </c>
      <c r="D9" s="376">
        <v>1.92</v>
      </c>
      <c r="E9" s="376">
        <v>1.96</v>
      </c>
      <c r="F9" s="376">
        <v>2</v>
      </c>
      <c r="G9" s="376">
        <v>2.02</v>
      </c>
      <c r="H9" s="376">
        <v>2.0299999999999998</v>
      </c>
      <c r="I9" s="376">
        <v>2.04</v>
      </c>
      <c r="J9" s="376">
        <v>2.04</v>
      </c>
      <c r="K9" s="376">
        <v>2.08</v>
      </c>
      <c r="L9" s="376">
        <v>2.11</v>
      </c>
      <c r="M9" s="376">
        <v>2.14</v>
      </c>
      <c r="N9" s="134">
        <f t="shared" ref="N9:W9" si="0">(X9/X9)*100</f>
        <v>100</v>
      </c>
      <c r="O9" s="123">
        <f t="shared" si="0"/>
        <v>100</v>
      </c>
      <c r="P9" s="123">
        <f t="shared" si="0"/>
        <v>100</v>
      </c>
      <c r="Q9" s="123">
        <f t="shared" si="0"/>
        <v>100</v>
      </c>
      <c r="R9" s="123">
        <f t="shared" si="0"/>
        <v>100</v>
      </c>
      <c r="S9" s="123">
        <f t="shared" si="0"/>
        <v>100</v>
      </c>
      <c r="T9" s="123">
        <f t="shared" si="0"/>
        <v>100</v>
      </c>
      <c r="U9" s="123">
        <f t="shared" si="0"/>
        <v>100</v>
      </c>
      <c r="V9" s="123">
        <f t="shared" si="0"/>
        <v>100</v>
      </c>
      <c r="W9" s="123">
        <f t="shared" si="0"/>
        <v>100</v>
      </c>
      <c r="X9" s="121">
        <v>25537.010589119895</v>
      </c>
      <c r="Y9" s="121">
        <v>26313.331522219316</v>
      </c>
      <c r="Z9" s="121">
        <v>26782.266895536948</v>
      </c>
      <c r="AA9" s="121">
        <v>26948.641298770632</v>
      </c>
      <c r="AB9" s="121">
        <v>27783.409409267384</v>
      </c>
      <c r="AC9" s="121">
        <v>29214.688529436113</v>
      </c>
      <c r="AD9" s="121">
        <v>29372.115246885467</v>
      </c>
      <c r="AE9" s="121">
        <v>30172.510826284681</v>
      </c>
      <c r="AF9" s="121">
        <v>31102.412110823774</v>
      </c>
      <c r="AG9" s="121">
        <v>32142.396463852689</v>
      </c>
      <c r="AH9" s="363"/>
    </row>
    <row r="10" spans="1:34" x14ac:dyDescent="0.25">
      <c r="A10" s="132" t="s">
        <v>42</v>
      </c>
      <c r="B10" s="376" t="s">
        <v>187</v>
      </c>
      <c r="C10" s="376">
        <v>0.45</v>
      </c>
      <c r="D10" s="376">
        <v>0.61</v>
      </c>
      <c r="E10" s="376">
        <v>0.69</v>
      </c>
      <c r="F10" s="376">
        <v>0.66</v>
      </c>
      <c r="G10" s="376">
        <v>0.61</v>
      </c>
      <c r="H10" s="376">
        <v>0.69</v>
      </c>
      <c r="I10" s="376">
        <v>0.62</v>
      </c>
      <c r="J10" s="376">
        <v>0.44</v>
      </c>
      <c r="K10" s="376">
        <v>0.51</v>
      </c>
      <c r="L10" s="376">
        <v>0.64</v>
      </c>
      <c r="M10" s="376">
        <v>0.64</v>
      </c>
      <c r="N10" s="134">
        <f>(X10/X9)*100</f>
        <v>33.005281635901994</v>
      </c>
      <c r="O10" s="123">
        <f t="shared" ref="O10:W10" si="1">(Y10/Y9)*100</f>
        <v>37.205689489040829</v>
      </c>
      <c r="P10" s="123">
        <f t="shared" si="1"/>
        <v>40.57173477748924</v>
      </c>
      <c r="Q10" s="123">
        <f t="shared" si="1"/>
        <v>42.109608470654038</v>
      </c>
      <c r="R10" s="123">
        <f t="shared" si="1"/>
        <v>42.465234850421716</v>
      </c>
      <c r="S10" s="123">
        <f t="shared" si="1"/>
        <v>42.329465018405507</v>
      </c>
      <c r="T10" s="123">
        <f t="shared" si="1"/>
        <v>43.851346308607766</v>
      </c>
      <c r="U10" s="123">
        <f t="shared" si="1"/>
        <v>45.823160434990569</v>
      </c>
      <c r="V10" s="123">
        <f t="shared" si="1"/>
        <v>48.438553427064932</v>
      </c>
      <c r="W10" s="123">
        <f t="shared" si="1"/>
        <v>49.294653068362329</v>
      </c>
      <c r="X10" s="121">
        <v>8428.562266329136</v>
      </c>
      <c r="Y10" s="121">
        <v>9790.0564203788181</v>
      </c>
      <c r="Z10" s="121">
        <v>10866.030292256553</v>
      </c>
      <c r="AA10" s="121">
        <v>11347.96733907329</v>
      </c>
      <c r="AB10" s="121">
        <v>11798.290055099558</v>
      </c>
      <c r="AC10" s="121">
        <v>12366.421361303785</v>
      </c>
      <c r="AD10" s="121">
        <v>12880.067975075128</v>
      </c>
      <c r="AE10" s="121">
        <v>13825.998043193329</v>
      </c>
      <c r="AF10" s="121">
        <v>15065.558507407286</v>
      </c>
      <c r="AG10" s="121">
        <v>15844.482824713745</v>
      </c>
      <c r="AH10" s="363">
        <v>15376.833055945064</v>
      </c>
    </row>
    <row r="11" spans="1:34" x14ac:dyDescent="0.25">
      <c r="A11" s="132" t="s">
        <v>43</v>
      </c>
      <c r="B11" s="376" t="s">
        <v>179</v>
      </c>
      <c r="C11" s="376">
        <v>0.83</v>
      </c>
      <c r="D11" s="376">
        <v>0.78</v>
      </c>
      <c r="E11" s="376">
        <v>0.9</v>
      </c>
      <c r="F11" s="376">
        <v>0.89</v>
      </c>
      <c r="G11" s="376">
        <v>0.95</v>
      </c>
      <c r="H11" s="376">
        <v>1.03</v>
      </c>
      <c r="I11" s="376">
        <v>1.04</v>
      </c>
      <c r="J11" s="376">
        <v>0.84</v>
      </c>
      <c r="K11" s="376">
        <v>0.9</v>
      </c>
      <c r="L11" s="376">
        <v>0.94</v>
      </c>
      <c r="M11" s="376">
        <v>1</v>
      </c>
      <c r="N11" s="134">
        <f t="shared" ref="N11:W11" si="2">(X11/X9)*100</f>
        <v>34.938885759730923</v>
      </c>
      <c r="O11" s="123">
        <f t="shared" si="2"/>
        <v>38.98871265806428</v>
      </c>
      <c r="P11" s="123">
        <f t="shared" si="2"/>
        <v>41.532083445634264</v>
      </c>
      <c r="Q11" s="123">
        <f t="shared" si="2"/>
        <v>43.750810605431376</v>
      </c>
      <c r="R11" s="123">
        <f t="shared" si="2"/>
        <v>44.731523250329971</v>
      </c>
      <c r="S11" s="123">
        <f t="shared" si="2"/>
        <v>43.759145652584323</v>
      </c>
      <c r="T11" s="123">
        <f t="shared" si="2"/>
        <v>45.837456475278586</v>
      </c>
      <c r="U11" s="123">
        <f t="shared" si="2"/>
        <v>49.199441602715439</v>
      </c>
      <c r="V11" s="123">
        <f t="shared" si="2"/>
        <v>52.071001919147456</v>
      </c>
      <c r="W11" s="123">
        <f t="shared" si="2"/>
        <v>54.345438290502479</v>
      </c>
      <c r="X11" s="121">
        <v>8922.3469561829879</v>
      </c>
      <c r="Y11" s="121">
        <v>10259.22921796194</v>
      </c>
      <c r="Z11" s="121">
        <v>11123.233435686887</v>
      </c>
      <c r="AA11" s="121">
        <v>11790.2490153622</v>
      </c>
      <c r="AB11" s="121">
        <v>12427.942239640806</v>
      </c>
      <c r="AC11" s="121">
        <v>12784.098105544794</v>
      </c>
      <c r="AD11" s="121">
        <v>13463.430542159791</v>
      </c>
      <c r="AE11" s="121">
        <v>14844.706844050925</v>
      </c>
      <c r="AF11" s="121">
        <v>16195.337607128196</v>
      </c>
      <c r="AG11" s="121">
        <v>17467.926235351715</v>
      </c>
      <c r="AH11" s="363">
        <v>17511.855380463763</v>
      </c>
    </row>
    <row r="12" spans="1:34" x14ac:dyDescent="0.25">
      <c r="A12" s="132" t="s">
        <v>34</v>
      </c>
      <c r="B12" s="376" t="s">
        <v>176</v>
      </c>
      <c r="C12" s="376">
        <v>1.39</v>
      </c>
      <c r="D12" s="376">
        <v>1.57</v>
      </c>
      <c r="E12" s="376">
        <v>2.2799999999999998</v>
      </c>
      <c r="F12" s="376">
        <v>2.11</v>
      </c>
      <c r="G12" s="376">
        <v>1.71</v>
      </c>
      <c r="H12" s="376">
        <v>1.42</v>
      </c>
      <c r="I12" s="376">
        <v>1.46</v>
      </c>
      <c r="J12" s="376">
        <v>1.23</v>
      </c>
      <c r="K12" s="376">
        <v>1.28</v>
      </c>
      <c r="L12" s="376">
        <v>1.41</v>
      </c>
      <c r="M12" s="376">
        <v>1.61</v>
      </c>
      <c r="N12" s="134">
        <f t="shared" ref="N12:W12" si="3">(X12/X9)*100</f>
        <v>43.653062917970296</v>
      </c>
      <c r="O12" s="123">
        <f t="shared" si="3"/>
        <v>48.100216382743568</v>
      </c>
      <c r="P12" s="123">
        <f t="shared" si="3"/>
        <v>50.858051390603997</v>
      </c>
      <c r="Q12" s="123">
        <f t="shared" si="3"/>
        <v>53.499327838456843</v>
      </c>
      <c r="R12" s="123">
        <f t="shared" si="3"/>
        <v>55.200049871543577</v>
      </c>
      <c r="S12" s="123">
        <f t="shared" si="3"/>
        <v>54.101267858053859</v>
      </c>
      <c r="T12" s="123">
        <f t="shared" si="3"/>
        <v>56.740832612501094</v>
      </c>
      <c r="U12" s="123">
        <f t="shared" si="3"/>
        <v>60.101000655085521</v>
      </c>
      <c r="V12" s="123">
        <f t="shared" si="3"/>
        <v>63.218928681550636</v>
      </c>
      <c r="W12" s="123">
        <f t="shared" si="3"/>
        <v>66.018065493248471</v>
      </c>
      <c r="X12" s="121">
        <v>11147.687299837246</v>
      </c>
      <c r="Y12" s="121">
        <v>12656.769399696163</v>
      </c>
      <c r="Z12" s="121">
        <v>13620.939061300904</v>
      </c>
      <c r="AA12" s="121">
        <v>14417.341956439075</v>
      </c>
      <c r="AB12" s="121">
        <v>15336.455849930728</v>
      </c>
      <c r="AC12" s="121">
        <v>15805.516895206369</v>
      </c>
      <c r="AD12" s="121">
        <v>16665.982746986196</v>
      </c>
      <c r="AE12" s="121">
        <v>18133.980929361107</v>
      </c>
      <c r="AF12" s="121">
        <v>19662.611730583649</v>
      </c>
      <c r="AG12" s="121">
        <v>21219.788348605849</v>
      </c>
      <c r="AH12" s="363">
        <v>20441.979388642081</v>
      </c>
    </row>
    <row r="13" spans="1:34" x14ac:dyDescent="0.25">
      <c r="A13" s="132"/>
      <c r="B13" s="376"/>
      <c r="C13" s="376"/>
      <c r="D13" s="376"/>
      <c r="E13" s="376"/>
      <c r="F13" s="376"/>
      <c r="G13" s="376"/>
      <c r="H13" s="376"/>
      <c r="I13" s="376"/>
      <c r="J13" s="376"/>
      <c r="K13" s="376"/>
      <c r="L13" s="376"/>
      <c r="M13" s="376"/>
      <c r="N13" s="134"/>
      <c r="O13" s="123"/>
      <c r="P13" s="123"/>
      <c r="Q13" s="123"/>
      <c r="R13" s="123"/>
      <c r="S13" s="123"/>
      <c r="T13" s="123"/>
      <c r="U13" s="123"/>
      <c r="V13" s="123"/>
      <c r="W13" s="123"/>
      <c r="X13" s="121"/>
      <c r="Y13" s="121"/>
      <c r="Z13" s="121"/>
      <c r="AA13" s="121"/>
      <c r="AB13" s="121"/>
      <c r="AC13" s="121"/>
      <c r="AD13" s="121"/>
      <c r="AE13" s="121"/>
      <c r="AF13" s="121"/>
      <c r="AG13" s="121"/>
      <c r="AH13" s="363"/>
    </row>
    <row r="14" spans="1:34" x14ac:dyDescent="0.25">
      <c r="A14" s="132"/>
      <c r="B14" s="376"/>
      <c r="C14" s="376"/>
      <c r="D14" s="376"/>
      <c r="E14" s="376"/>
      <c r="F14" s="376"/>
      <c r="G14" s="376"/>
      <c r="H14" s="376"/>
      <c r="I14" s="376"/>
      <c r="J14" s="376"/>
      <c r="K14" s="376"/>
      <c r="L14" s="376"/>
      <c r="M14" s="376"/>
      <c r="N14" s="134"/>
      <c r="O14" s="123"/>
      <c r="P14" s="123"/>
      <c r="Q14" s="123"/>
      <c r="R14" s="123"/>
      <c r="S14" s="123"/>
      <c r="T14" s="123"/>
      <c r="U14" s="123"/>
      <c r="V14" s="123"/>
      <c r="W14" s="123"/>
      <c r="X14" s="121"/>
      <c r="Y14" s="121"/>
      <c r="Z14" s="121"/>
      <c r="AA14" s="121"/>
      <c r="AB14" s="121"/>
      <c r="AC14" s="121"/>
      <c r="AD14" s="121"/>
      <c r="AE14" s="121"/>
      <c r="AF14" s="121"/>
      <c r="AG14" s="121"/>
      <c r="AH14" s="363"/>
    </row>
    <row r="15" spans="1:34" x14ac:dyDescent="0.25">
      <c r="A15" s="132" t="s">
        <v>54</v>
      </c>
      <c r="B15" s="376" t="s">
        <v>170</v>
      </c>
      <c r="C15" s="376">
        <v>3.73</v>
      </c>
      <c r="D15" s="376">
        <v>3.71</v>
      </c>
      <c r="E15" s="376">
        <v>3.62</v>
      </c>
      <c r="F15" s="376">
        <v>3.4</v>
      </c>
      <c r="G15" s="376">
        <v>3.27</v>
      </c>
      <c r="H15" s="376">
        <v>3.15</v>
      </c>
      <c r="I15" s="376">
        <v>2.87</v>
      </c>
      <c r="J15" s="376">
        <v>2.72</v>
      </c>
      <c r="K15" s="376">
        <v>2.73</v>
      </c>
      <c r="L15" s="376">
        <v>2.76</v>
      </c>
      <c r="M15" s="376">
        <v>2.79</v>
      </c>
      <c r="N15" s="134">
        <f t="shared" ref="N15:W15" si="4">(X15/X9)*100</f>
        <v>137.67288160489534</v>
      </c>
      <c r="O15" s="123">
        <f t="shared" si="4"/>
        <v>139.98586893705976</v>
      </c>
      <c r="P15" s="123">
        <f t="shared" si="4"/>
        <v>138.97382631727277</v>
      </c>
      <c r="Q15" s="123">
        <f t="shared" si="4"/>
        <v>139.71479537246566</v>
      </c>
      <c r="R15" s="123">
        <f t="shared" si="4"/>
        <v>136.60637335515011</v>
      </c>
      <c r="S15" s="123">
        <f t="shared" si="4"/>
        <v>132.23500047312595</v>
      </c>
      <c r="T15" s="123">
        <f t="shared" si="4"/>
        <v>134.95862355216451</v>
      </c>
      <c r="U15" s="123">
        <f t="shared" si="4"/>
        <v>136.28625883438863</v>
      </c>
      <c r="V15" s="123">
        <f t="shared" si="4"/>
        <v>136.28842545319108</v>
      </c>
      <c r="W15" s="123">
        <f t="shared" si="4"/>
        <v>135.46581235799903</v>
      </c>
      <c r="X15" s="121">
        <v>35157.538353788623</v>
      </c>
      <c r="Y15" s="121">
        <v>36834.94577766797</v>
      </c>
      <c r="Z15" s="121">
        <v>37220.341079231963</v>
      </c>
      <c r="AA15" s="121">
        <v>37651.239046237162</v>
      </c>
      <c r="AB15" s="121">
        <v>37953.90798841371</v>
      </c>
      <c r="AC15" s="121">
        <v>38632.043515122117</v>
      </c>
      <c r="AD15" s="121">
        <v>39640.202445352072</v>
      </c>
      <c r="AE15" s="121">
        <v>41120.98620154427</v>
      </c>
      <c r="AF15" s="121">
        <v>42388.987743804333</v>
      </c>
      <c r="AG15" s="121">
        <v>43541.958481086804</v>
      </c>
      <c r="AH15" s="363">
        <v>42978.181062647913</v>
      </c>
    </row>
    <row r="30" spans="31:41" x14ac:dyDescent="0.25">
      <c r="AE30" s="135"/>
      <c r="AF30" s="135"/>
      <c r="AG30" s="135"/>
      <c r="AH30" s="135"/>
      <c r="AI30" s="135"/>
      <c r="AJ30" s="135"/>
      <c r="AK30" s="135"/>
      <c r="AL30" s="135"/>
      <c r="AM30" s="135"/>
      <c r="AN30" s="135"/>
      <c r="AO30" s="135"/>
    </row>
    <row r="31" spans="31:41" x14ac:dyDescent="0.25">
      <c r="AE31" s="135"/>
      <c r="AF31" s="135"/>
      <c r="AG31" s="135"/>
      <c r="AH31" s="135"/>
      <c r="AI31" s="135"/>
      <c r="AJ31" s="135"/>
      <c r="AK31" s="135"/>
      <c r="AL31" s="135"/>
      <c r="AM31" s="135"/>
      <c r="AN31" s="135"/>
      <c r="AO31" s="135"/>
    </row>
    <row r="32" spans="31:41" x14ac:dyDescent="0.25">
      <c r="AE32" s="135"/>
      <c r="AF32" s="135"/>
      <c r="AG32" s="135"/>
      <c r="AH32" s="135"/>
      <c r="AI32" s="135"/>
      <c r="AJ32" s="135"/>
      <c r="AK32" s="135"/>
      <c r="AL32" s="135"/>
      <c r="AM32" s="135"/>
      <c r="AN32" s="135"/>
      <c r="AO32" s="135"/>
    </row>
    <row r="33" spans="1:41" x14ac:dyDescent="0.25">
      <c r="AE33" s="135"/>
      <c r="AF33" s="135"/>
      <c r="AG33" s="135"/>
      <c r="AH33" s="135"/>
      <c r="AI33" s="135"/>
      <c r="AJ33" s="135"/>
      <c r="AK33" s="135"/>
      <c r="AL33" s="135"/>
      <c r="AM33" s="135"/>
      <c r="AN33" s="135"/>
      <c r="AO33" s="135"/>
    </row>
    <row r="34" spans="1:41" x14ac:dyDescent="0.25">
      <c r="AE34" s="135"/>
      <c r="AF34" s="135"/>
      <c r="AG34" s="135"/>
      <c r="AH34" s="135"/>
      <c r="AI34" s="135"/>
      <c r="AJ34" s="135"/>
      <c r="AK34" s="135"/>
      <c r="AL34" s="135"/>
      <c r="AM34" s="135"/>
      <c r="AN34" s="135"/>
      <c r="AO34" s="135"/>
    </row>
    <row r="35" spans="1:41" x14ac:dyDescent="0.25">
      <c r="AE35" s="135"/>
      <c r="AF35" s="135"/>
      <c r="AG35" s="135"/>
      <c r="AH35" s="135"/>
      <c r="AI35" s="135"/>
      <c r="AJ35" s="135"/>
      <c r="AK35" s="135"/>
      <c r="AL35" s="135"/>
      <c r="AM35" s="135"/>
      <c r="AN35" s="135"/>
      <c r="AO35" s="135"/>
    </row>
    <row r="36" spans="1:41" x14ac:dyDescent="0.25">
      <c r="AE36" s="135"/>
      <c r="AF36" s="135"/>
      <c r="AG36" s="135"/>
      <c r="AH36" s="135"/>
      <c r="AI36" s="135"/>
      <c r="AJ36" s="135"/>
      <c r="AK36" s="135"/>
      <c r="AL36" s="135"/>
      <c r="AM36" s="135"/>
      <c r="AN36" s="135"/>
      <c r="AO36" s="135"/>
    </row>
    <row r="37" spans="1:41" x14ac:dyDescent="0.25">
      <c r="AE37" s="135"/>
      <c r="AF37" s="135"/>
      <c r="AG37" s="135"/>
      <c r="AH37" s="135"/>
      <c r="AI37" s="135"/>
      <c r="AJ37" s="135"/>
      <c r="AK37" s="135"/>
      <c r="AL37" s="135"/>
      <c r="AM37" s="135"/>
      <c r="AN37" s="135"/>
      <c r="AO37" s="135"/>
    </row>
    <row r="38" spans="1:41" x14ac:dyDescent="0.25">
      <c r="AE38" s="135"/>
      <c r="AF38" s="135"/>
      <c r="AG38" s="135"/>
      <c r="AH38" s="135"/>
      <c r="AI38" s="135"/>
      <c r="AJ38" s="135"/>
      <c r="AK38" s="135"/>
      <c r="AL38" s="135"/>
      <c r="AM38" s="135"/>
      <c r="AN38" s="135"/>
      <c r="AO38" s="135"/>
    </row>
    <row r="39" spans="1:41" x14ac:dyDescent="0.25">
      <c r="AE39" s="135"/>
      <c r="AF39" s="135"/>
      <c r="AG39" s="135"/>
      <c r="AH39" s="135"/>
      <c r="AI39" s="135"/>
      <c r="AJ39" s="135"/>
      <c r="AK39" s="135"/>
      <c r="AL39" s="135"/>
      <c r="AM39" s="135"/>
      <c r="AN39" s="135"/>
      <c r="AO39" s="135"/>
    </row>
    <row r="40" spans="1:41" x14ac:dyDescent="0.25">
      <c r="AE40" s="135"/>
      <c r="AF40" s="135"/>
      <c r="AG40" s="135"/>
      <c r="AH40" s="135"/>
      <c r="AI40" s="135"/>
      <c r="AJ40" s="135"/>
      <c r="AK40" s="135"/>
      <c r="AL40" s="135"/>
      <c r="AM40" s="135"/>
      <c r="AN40" s="135"/>
      <c r="AO40" s="135"/>
    </row>
    <row r="41" spans="1:41" x14ac:dyDescent="0.25">
      <c r="O41" s="503"/>
      <c r="P41" s="503"/>
    </row>
    <row r="42" spans="1:41" x14ac:dyDescent="0.25">
      <c r="O42" s="503"/>
      <c r="P42" s="503"/>
    </row>
    <row r="46" spans="1:41" x14ac:dyDescent="0.25">
      <c r="A46" s="20" t="s">
        <v>94</v>
      </c>
      <c r="B46" s="503"/>
      <c r="C46" s="503"/>
      <c r="D46" s="503"/>
      <c r="E46" s="503"/>
      <c r="F46" s="503"/>
      <c r="G46" s="503"/>
      <c r="H46" s="503"/>
      <c r="I46" s="503"/>
      <c r="J46" s="503"/>
      <c r="K46" s="503"/>
      <c r="L46" s="503"/>
      <c r="M46" s="503"/>
      <c r="N46" s="503"/>
      <c r="O46" s="503"/>
      <c r="R46" s="136" t="s">
        <v>85</v>
      </c>
      <c r="AD46" s="135"/>
    </row>
    <row r="47" spans="1:41" x14ac:dyDescent="0.25">
      <c r="A47" s="22" t="s">
        <v>70</v>
      </c>
      <c r="B47" s="22" t="s">
        <v>71</v>
      </c>
      <c r="C47" s="503"/>
      <c r="D47" s="503"/>
      <c r="E47" s="503"/>
      <c r="F47" s="503"/>
      <c r="G47" s="503"/>
      <c r="H47" s="503"/>
      <c r="I47" s="503"/>
      <c r="J47" s="503"/>
      <c r="K47" s="503"/>
      <c r="L47" s="503"/>
      <c r="M47" s="503"/>
      <c r="N47" s="503"/>
      <c r="O47" s="503"/>
    </row>
    <row r="48" spans="1:41" x14ac:dyDescent="0.25">
      <c r="A48" s="502" t="s">
        <v>72</v>
      </c>
      <c r="B48" s="1035" t="s">
        <v>95</v>
      </c>
      <c r="C48" s="1036"/>
      <c r="D48" s="1036"/>
      <c r="E48" s="1036"/>
      <c r="F48" s="1036"/>
      <c r="G48" s="1036"/>
      <c r="H48" s="1036"/>
      <c r="I48" s="1036"/>
      <c r="J48" s="1036"/>
      <c r="K48" s="1036"/>
      <c r="L48" s="1036"/>
      <c r="M48" s="1036"/>
      <c r="N48" s="1036"/>
      <c r="O48" s="1036"/>
      <c r="R48" s="136" t="s">
        <v>75</v>
      </c>
      <c r="S48" s="126">
        <v>44265.737500000003</v>
      </c>
      <c r="T48" s="135"/>
      <c r="U48" s="135"/>
      <c r="V48" s="135"/>
      <c r="W48" s="135"/>
      <c r="X48" s="135"/>
      <c r="Y48" s="135"/>
      <c r="Z48" s="135"/>
      <c r="AA48" s="135"/>
      <c r="AB48" s="135"/>
      <c r="AC48" s="135"/>
      <c r="AD48" s="135"/>
    </row>
    <row r="49" spans="1:56" x14ac:dyDescent="0.25">
      <c r="R49" s="136" t="s">
        <v>76</v>
      </c>
      <c r="S49" s="126">
        <v>44348.423995000005</v>
      </c>
      <c r="T49" s="135"/>
      <c r="U49" s="135"/>
      <c r="V49" s="135"/>
      <c r="W49" s="135"/>
      <c r="X49" s="135"/>
      <c r="Y49" s="135"/>
      <c r="Z49" s="135"/>
      <c r="AA49" s="135"/>
      <c r="AB49" s="135"/>
      <c r="AC49" s="135"/>
      <c r="AD49" s="135"/>
    </row>
    <row r="50" spans="1:56" x14ac:dyDescent="0.25">
      <c r="A50" s="25" t="s">
        <v>96</v>
      </c>
      <c r="B50" s="503"/>
      <c r="C50" s="503"/>
      <c r="D50" s="503"/>
      <c r="E50" s="503"/>
      <c r="F50" s="503"/>
      <c r="G50" s="503"/>
      <c r="H50" s="503"/>
      <c r="I50" s="503"/>
      <c r="J50" s="503"/>
      <c r="K50" s="503"/>
      <c r="L50" s="503"/>
      <c r="M50" s="503"/>
      <c r="N50" s="503"/>
      <c r="O50" s="503"/>
      <c r="R50" s="136" t="s">
        <v>77</v>
      </c>
      <c r="S50" s="136" t="s">
        <v>73</v>
      </c>
      <c r="T50" s="135"/>
      <c r="U50" s="135"/>
      <c r="V50" s="135"/>
      <c r="W50" s="135"/>
      <c r="X50" s="135"/>
      <c r="Y50" s="135"/>
      <c r="Z50" s="135"/>
      <c r="AA50" s="135"/>
      <c r="AB50" s="135"/>
      <c r="AC50" s="135"/>
      <c r="AD50" s="135"/>
      <c r="AU50" s="503"/>
      <c r="AV50" s="503"/>
      <c r="AW50" s="503"/>
      <c r="AX50" s="503"/>
      <c r="AY50" s="503"/>
      <c r="AZ50" s="503"/>
      <c r="BA50" s="503"/>
      <c r="BB50" s="503"/>
      <c r="BC50" s="503"/>
      <c r="BD50" s="503"/>
    </row>
    <row r="51" spans="1:56" x14ac:dyDescent="0.25">
      <c r="A51" s="25" t="s">
        <v>1</v>
      </c>
      <c r="B51" s="24" t="s">
        <v>94</v>
      </c>
      <c r="C51" s="503"/>
      <c r="D51" s="503"/>
      <c r="E51" s="503"/>
      <c r="F51" s="503"/>
      <c r="G51" s="503"/>
      <c r="H51" s="503"/>
      <c r="I51" s="503"/>
      <c r="J51" s="503"/>
      <c r="K51" s="503"/>
      <c r="L51" s="503"/>
      <c r="M51" s="503"/>
      <c r="N51" s="503"/>
      <c r="O51" s="503"/>
      <c r="AU51" s="503"/>
      <c r="AV51" s="503"/>
      <c r="AW51" s="503"/>
      <c r="AX51" s="503"/>
      <c r="AY51" s="503"/>
      <c r="AZ51" s="503"/>
      <c r="BA51" s="503"/>
      <c r="BB51" s="503"/>
      <c r="BC51" s="503"/>
      <c r="BD51" s="503"/>
    </row>
    <row r="52" spans="1:56" x14ac:dyDescent="0.25">
      <c r="A52" s="25" t="s">
        <v>3</v>
      </c>
      <c r="B52" s="25" t="s">
        <v>97</v>
      </c>
      <c r="C52" s="503"/>
      <c r="D52" s="503"/>
      <c r="E52" s="503"/>
      <c r="F52" s="503"/>
      <c r="G52" s="503"/>
      <c r="H52" s="503"/>
      <c r="I52" s="503"/>
      <c r="J52" s="503"/>
      <c r="K52" s="503"/>
      <c r="L52" s="503"/>
      <c r="M52" s="503"/>
      <c r="N52" s="503"/>
      <c r="O52" s="503"/>
      <c r="R52" s="136" t="s">
        <v>86</v>
      </c>
      <c r="S52" s="136" t="s">
        <v>87</v>
      </c>
      <c r="T52" s="135"/>
      <c r="U52" s="135"/>
      <c r="V52" s="135"/>
      <c r="W52" s="135"/>
      <c r="X52" s="135"/>
      <c r="Y52" s="135"/>
      <c r="Z52" s="135"/>
      <c r="AA52" s="135"/>
      <c r="AB52" s="135"/>
      <c r="AC52" s="135"/>
      <c r="AD52" s="135"/>
      <c r="AU52" s="503"/>
      <c r="AV52" s="503"/>
      <c r="AW52" s="503"/>
      <c r="AX52" s="503"/>
      <c r="AY52" s="503"/>
      <c r="AZ52" s="503"/>
      <c r="BA52" s="503"/>
      <c r="BB52" s="503"/>
      <c r="BC52" s="503"/>
      <c r="BD52" s="503"/>
    </row>
    <row r="53" spans="1:56" x14ac:dyDescent="0.25">
      <c r="R53" s="136" t="s">
        <v>78</v>
      </c>
      <c r="S53" s="136" t="s">
        <v>88</v>
      </c>
      <c r="T53" s="135"/>
      <c r="U53" s="135"/>
      <c r="V53" s="135"/>
      <c r="W53" s="135"/>
      <c r="X53" s="135"/>
      <c r="Y53" s="135"/>
      <c r="Z53" s="135"/>
      <c r="AA53" s="135"/>
      <c r="AB53" s="135"/>
      <c r="AC53" s="135"/>
      <c r="AD53" s="135"/>
    </row>
    <row r="54" spans="1:56" x14ac:dyDescent="0.25">
      <c r="A54" s="24" t="s">
        <v>4</v>
      </c>
      <c r="B54" s="503"/>
      <c r="C54" s="25" t="s">
        <v>5</v>
      </c>
      <c r="D54" s="503"/>
      <c r="E54" s="503"/>
      <c r="F54" s="503"/>
      <c r="G54" s="503"/>
      <c r="H54" s="503"/>
      <c r="I54" s="503"/>
      <c r="J54" s="503"/>
      <c r="K54" s="503"/>
      <c r="L54" s="503"/>
      <c r="M54" s="503"/>
      <c r="N54" s="503"/>
      <c r="O54" s="503"/>
      <c r="AU54" s="503"/>
      <c r="AV54" s="503"/>
      <c r="AW54" s="503"/>
      <c r="AX54" s="503"/>
      <c r="AY54" s="503"/>
      <c r="AZ54" s="503"/>
      <c r="BA54" s="503"/>
      <c r="BB54" s="503"/>
      <c r="BC54" s="503"/>
      <c r="BD54" s="503"/>
    </row>
    <row r="55" spans="1:56" x14ac:dyDescent="0.25">
      <c r="A55" s="24" t="s">
        <v>7</v>
      </c>
      <c r="B55" s="503"/>
      <c r="C55" s="25" t="s">
        <v>98</v>
      </c>
      <c r="D55" s="503"/>
      <c r="E55" s="503"/>
      <c r="F55" s="503"/>
      <c r="G55" s="503"/>
      <c r="H55" s="503"/>
      <c r="I55" s="503"/>
      <c r="J55" s="503"/>
      <c r="K55" s="503"/>
      <c r="L55" s="503"/>
      <c r="M55" s="503"/>
      <c r="N55" s="503"/>
      <c r="O55" s="503"/>
      <c r="R55" s="41" t="s">
        <v>80</v>
      </c>
      <c r="S55" s="41" t="s">
        <v>81</v>
      </c>
      <c r="T55" s="41" t="s">
        <v>82</v>
      </c>
      <c r="U55" s="41" t="s">
        <v>83</v>
      </c>
      <c r="V55" s="41" t="s">
        <v>10</v>
      </c>
      <c r="W55" s="41" t="s">
        <v>12</v>
      </c>
      <c r="X55" s="41" t="s">
        <v>13</v>
      </c>
      <c r="Y55" s="41" t="s">
        <v>14</v>
      </c>
      <c r="Z55" s="41" t="s">
        <v>15</v>
      </c>
      <c r="AA55" s="41" t="s">
        <v>16</v>
      </c>
      <c r="AB55" s="41" t="s">
        <v>17</v>
      </c>
      <c r="AC55" s="41" t="s">
        <v>18</v>
      </c>
      <c r="AD55" s="41" t="s">
        <v>19</v>
      </c>
      <c r="AU55" s="503"/>
      <c r="AV55" s="503"/>
      <c r="AW55" s="503"/>
      <c r="AX55" s="503"/>
      <c r="AY55" s="503"/>
      <c r="AZ55" s="503"/>
      <c r="BA55" s="503"/>
      <c r="BB55" s="503"/>
      <c r="BC55" s="503"/>
      <c r="BD55" s="503"/>
    </row>
    <row r="56" spans="1:56" x14ac:dyDescent="0.25">
      <c r="A56" s="24" t="s">
        <v>99</v>
      </c>
      <c r="B56" s="503"/>
      <c r="C56" s="25" t="s">
        <v>100</v>
      </c>
      <c r="D56" s="503"/>
      <c r="E56" s="503"/>
      <c r="F56" s="503"/>
      <c r="G56" s="503"/>
      <c r="H56" s="503"/>
      <c r="I56" s="503"/>
      <c r="J56" s="503"/>
      <c r="K56" s="503"/>
      <c r="L56" s="503"/>
      <c r="M56" s="503"/>
      <c r="N56" s="503"/>
      <c r="O56" s="503"/>
      <c r="R56" s="41" t="s">
        <v>22</v>
      </c>
      <c r="S56" s="43">
        <v>1.88</v>
      </c>
      <c r="T56" s="43">
        <v>1.97</v>
      </c>
      <c r="U56" s="43">
        <v>1.97</v>
      </c>
      <c r="V56" s="43">
        <v>2.02</v>
      </c>
      <c r="W56" s="43">
        <v>2.08</v>
      </c>
      <c r="X56" s="44">
        <v>2.1</v>
      </c>
      <c r="Y56" s="43">
        <v>2.11</v>
      </c>
      <c r="Z56" s="43">
        <v>2.13</v>
      </c>
      <c r="AA56" s="43">
        <v>2.12</v>
      </c>
      <c r="AB56" s="43">
        <v>2.15</v>
      </c>
      <c r="AC56" s="43">
        <v>2.1800000000000002</v>
      </c>
      <c r="AD56" s="44">
        <v>2.2000000000000002</v>
      </c>
      <c r="AU56" s="503"/>
      <c r="AV56" s="503"/>
      <c r="AW56" s="503"/>
      <c r="AX56" s="503"/>
      <c r="AY56" s="503"/>
      <c r="AZ56" s="503"/>
      <c r="BA56" s="503"/>
      <c r="BB56" s="503"/>
      <c r="BC56" s="503"/>
      <c r="BD56" s="503"/>
    </row>
    <row r="57" spans="1:56" x14ac:dyDescent="0.25">
      <c r="R57" s="41" t="s">
        <v>23</v>
      </c>
      <c r="S57" s="43">
        <v>1.84</v>
      </c>
      <c r="T57" s="43">
        <v>1.93</v>
      </c>
      <c r="U57" s="43">
        <v>1.92</v>
      </c>
      <c r="V57" s="43">
        <v>1.96</v>
      </c>
      <c r="W57" s="45">
        <v>2</v>
      </c>
      <c r="X57" s="43">
        <v>2.02</v>
      </c>
      <c r="Y57" s="43">
        <v>2.0299999999999998</v>
      </c>
      <c r="Z57" s="43">
        <v>2.04</v>
      </c>
      <c r="AA57" s="43">
        <v>2.04</v>
      </c>
      <c r="AB57" s="43">
        <v>2.08</v>
      </c>
      <c r="AC57" s="43">
        <v>2.11</v>
      </c>
      <c r="AD57" s="43">
        <v>2.14</v>
      </c>
    </row>
    <row r="58" spans="1:56" x14ac:dyDescent="0.25">
      <c r="A58" s="305" t="s">
        <v>9</v>
      </c>
      <c r="B58" s="32" t="s">
        <v>81</v>
      </c>
      <c r="C58" s="32" t="s">
        <v>82</v>
      </c>
      <c r="D58" s="32" t="s">
        <v>83</v>
      </c>
      <c r="E58" s="32" t="s">
        <v>10</v>
      </c>
      <c r="F58" s="32" t="s">
        <v>12</v>
      </c>
      <c r="G58" s="32" t="s">
        <v>13</v>
      </c>
      <c r="H58" s="32" t="s">
        <v>14</v>
      </c>
      <c r="I58" s="32" t="s">
        <v>15</v>
      </c>
      <c r="J58" s="32" t="s">
        <v>16</v>
      </c>
      <c r="K58" s="32" t="s">
        <v>17</v>
      </c>
      <c r="L58" s="32" t="s">
        <v>18</v>
      </c>
      <c r="M58" s="32" t="s">
        <v>19</v>
      </c>
      <c r="R58" s="41" t="s">
        <v>27</v>
      </c>
      <c r="S58" s="43">
        <v>1.89</v>
      </c>
      <c r="T58" s="43">
        <v>1.99</v>
      </c>
      <c r="U58" s="45">
        <v>2</v>
      </c>
      <c r="V58" s="43">
        <v>2.04</v>
      </c>
      <c r="W58" s="44">
        <v>2.1</v>
      </c>
      <c r="X58" s="43">
        <v>2.12</v>
      </c>
      <c r="Y58" s="43">
        <v>2.14</v>
      </c>
      <c r="Z58" s="43">
        <v>2.15</v>
      </c>
      <c r="AA58" s="43">
        <v>2.14</v>
      </c>
      <c r="AB58" s="43">
        <v>2.1800000000000002</v>
      </c>
      <c r="AC58" s="43">
        <v>2.21</v>
      </c>
      <c r="AD58" s="43">
        <v>2.2400000000000002</v>
      </c>
    </row>
    <row r="59" spans="1:56" x14ac:dyDescent="0.25">
      <c r="A59" s="27" t="s">
        <v>21</v>
      </c>
      <c r="B59" s="308" t="s">
        <v>11</v>
      </c>
      <c r="C59" s="308" t="s">
        <v>11</v>
      </c>
      <c r="D59" s="308" t="s">
        <v>11</v>
      </c>
      <c r="E59" s="308" t="s">
        <v>11</v>
      </c>
      <c r="F59" s="308" t="s">
        <v>11</v>
      </c>
      <c r="G59" s="308" t="s">
        <v>11</v>
      </c>
      <c r="H59" s="308" t="s">
        <v>11</v>
      </c>
      <c r="I59" s="308" t="s">
        <v>11</v>
      </c>
      <c r="J59" s="308" t="s">
        <v>11</v>
      </c>
      <c r="K59" s="308" t="s">
        <v>11</v>
      </c>
      <c r="L59" s="308" t="s">
        <v>11</v>
      </c>
      <c r="M59" s="308" t="s">
        <v>11</v>
      </c>
      <c r="R59" s="41" t="s">
        <v>29</v>
      </c>
      <c r="S59" s="43">
        <v>1.94</v>
      </c>
      <c r="T59" s="45">
        <v>2</v>
      </c>
      <c r="U59" s="43">
        <v>2.06</v>
      </c>
      <c r="V59" s="43">
        <v>2.17</v>
      </c>
      <c r="W59" s="43">
        <v>2.2799999999999998</v>
      </c>
      <c r="X59" s="43">
        <v>2.33</v>
      </c>
      <c r="Y59" s="43">
        <v>2.37</v>
      </c>
      <c r="Z59" s="43">
        <v>2.4300000000000002</v>
      </c>
      <c r="AA59" s="43">
        <v>2.52</v>
      </c>
      <c r="AB59" s="43">
        <v>2.67</v>
      </c>
      <c r="AC59" s="43">
        <v>2.67</v>
      </c>
      <c r="AD59" s="43">
        <v>2.89</v>
      </c>
    </row>
    <row r="60" spans="1:56" x14ac:dyDescent="0.25">
      <c r="A60" s="28" t="s">
        <v>22</v>
      </c>
      <c r="B60" s="30">
        <v>100</v>
      </c>
      <c r="C60" s="30">
        <v>100</v>
      </c>
      <c r="D60" s="30">
        <v>100</v>
      </c>
      <c r="E60" s="30">
        <v>100</v>
      </c>
      <c r="F60" s="30">
        <v>100</v>
      </c>
      <c r="G60" s="30">
        <v>100</v>
      </c>
      <c r="H60" s="30">
        <v>100</v>
      </c>
      <c r="I60" s="30">
        <v>100</v>
      </c>
      <c r="J60" s="30">
        <v>100</v>
      </c>
      <c r="K60" s="30">
        <v>100</v>
      </c>
      <c r="L60" s="30">
        <v>100</v>
      </c>
      <c r="M60" s="30">
        <v>100</v>
      </c>
      <c r="R60" s="41" t="s">
        <v>30</v>
      </c>
      <c r="S60" s="43">
        <v>0.45</v>
      </c>
      <c r="T60" s="43">
        <v>0.49</v>
      </c>
      <c r="U60" s="43">
        <v>0.56999999999999995</v>
      </c>
      <c r="V60" s="43">
        <v>0.53</v>
      </c>
      <c r="W60" s="44">
        <v>0.6</v>
      </c>
      <c r="X60" s="43">
        <v>0.64</v>
      </c>
      <c r="Y60" s="43">
        <v>0.79</v>
      </c>
      <c r="Z60" s="43">
        <v>0.95</v>
      </c>
      <c r="AA60" s="43">
        <v>0.77</v>
      </c>
      <c r="AB60" s="43">
        <v>0.74</v>
      </c>
      <c r="AC60" s="43">
        <v>0.76</v>
      </c>
      <c r="AD60" s="43">
        <v>0.84</v>
      </c>
    </row>
    <row r="61" spans="1:56" x14ac:dyDescent="0.25">
      <c r="A61" s="28" t="s">
        <v>23</v>
      </c>
      <c r="B61" s="31">
        <v>102</v>
      </c>
      <c r="C61" s="31">
        <v>101</v>
      </c>
      <c r="D61" s="31">
        <v>101</v>
      </c>
      <c r="E61" s="31">
        <v>101</v>
      </c>
      <c r="F61" s="31">
        <v>101</v>
      </c>
      <c r="G61" s="31">
        <v>101</v>
      </c>
      <c r="H61" s="31">
        <v>101</v>
      </c>
      <c r="I61" s="31">
        <v>101</v>
      </c>
      <c r="J61" s="31">
        <v>101</v>
      </c>
      <c r="K61" s="31">
        <v>101</v>
      </c>
      <c r="L61" s="31">
        <v>101</v>
      </c>
      <c r="M61" s="31">
        <v>101</v>
      </c>
      <c r="R61" s="41" t="s">
        <v>31</v>
      </c>
      <c r="S61" s="43">
        <v>1.23</v>
      </c>
      <c r="T61" s="43">
        <v>1.29</v>
      </c>
      <c r="U61" s="43">
        <v>1.33</v>
      </c>
      <c r="V61" s="43">
        <v>1.54</v>
      </c>
      <c r="W61" s="43">
        <v>1.77</v>
      </c>
      <c r="X61" s="43">
        <v>1.88</v>
      </c>
      <c r="Y61" s="43">
        <v>1.96</v>
      </c>
      <c r="Z61" s="43">
        <v>1.92</v>
      </c>
      <c r="AA61" s="43">
        <v>1.67</v>
      </c>
      <c r="AB61" s="43">
        <v>1.77</v>
      </c>
      <c r="AC61" s="44">
        <v>1.9</v>
      </c>
      <c r="AD61" s="43">
        <v>1.94</v>
      </c>
    </row>
    <row r="62" spans="1:56" x14ac:dyDescent="0.25">
      <c r="A62" s="28" t="s">
        <v>101</v>
      </c>
      <c r="B62" s="30">
        <v>102</v>
      </c>
      <c r="C62" s="30">
        <v>102</v>
      </c>
      <c r="D62" s="30">
        <v>102</v>
      </c>
      <c r="E62" s="30">
        <v>101</v>
      </c>
      <c r="F62" s="30">
        <v>102</v>
      </c>
      <c r="G62" s="30">
        <v>102</v>
      </c>
      <c r="H62" s="30">
        <v>102</v>
      </c>
      <c r="I62" s="30">
        <v>102</v>
      </c>
      <c r="J62" s="30">
        <v>101</v>
      </c>
      <c r="K62" s="30">
        <v>101</v>
      </c>
      <c r="L62" s="30">
        <v>101</v>
      </c>
      <c r="M62" s="30">
        <v>101</v>
      </c>
      <c r="R62" s="41" t="s">
        <v>32</v>
      </c>
      <c r="S62" s="43">
        <v>2.77</v>
      </c>
      <c r="T62" s="43">
        <v>3.06</v>
      </c>
      <c r="U62" s="43">
        <v>2.92</v>
      </c>
      <c r="V62" s="43">
        <v>2.94</v>
      </c>
      <c r="W62" s="43">
        <v>2.98</v>
      </c>
      <c r="X62" s="43">
        <v>2.97</v>
      </c>
      <c r="Y62" s="43">
        <v>2.91</v>
      </c>
      <c r="Z62" s="43">
        <v>3.06</v>
      </c>
      <c r="AA62" s="43">
        <v>3.09</v>
      </c>
      <c r="AB62" s="43">
        <v>2.93</v>
      </c>
      <c r="AC62" s="43">
        <v>2.97</v>
      </c>
      <c r="AD62" s="43">
        <v>2.91</v>
      </c>
    </row>
    <row r="63" spans="1:56" x14ac:dyDescent="0.25">
      <c r="A63" s="28" t="s">
        <v>27</v>
      </c>
      <c r="B63" s="31">
        <v>110</v>
      </c>
      <c r="C63" s="31">
        <v>110</v>
      </c>
      <c r="D63" s="31">
        <v>109</v>
      </c>
      <c r="E63" s="31">
        <v>109</v>
      </c>
      <c r="F63" s="31">
        <v>108</v>
      </c>
      <c r="G63" s="31">
        <v>108</v>
      </c>
      <c r="H63" s="31">
        <v>108</v>
      </c>
      <c r="I63" s="31">
        <v>108</v>
      </c>
      <c r="J63" s="31">
        <v>107</v>
      </c>
      <c r="K63" s="31">
        <v>107</v>
      </c>
      <c r="L63" s="31">
        <v>107</v>
      </c>
      <c r="M63" s="31">
        <v>106</v>
      </c>
      <c r="R63" s="41" t="s">
        <v>33</v>
      </c>
      <c r="S63" s="520">
        <v>2.62</v>
      </c>
      <c r="T63" s="520">
        <v>2.74</v>
      </c>
      <c r="U63" s="520">
        <v>2.73</v>
      </c>
      <c r="V63" s="520">
        <v>2.81</v>
      </c>
      <c r="W63" s="520">
        <v>2.88</v>
      </c>
      <c r="X63" s="520">
        <v>2.84</v>
      </c>
      <c r="Y63" s="520">
        <v>2.88</v>
      </c>
      <c r="Z63" s="520">
        <v>2.93</v>
      </c>
      <c r="AA63" s="520">
        <v>2.94</v>
      </c>
      <c r="AB63" s="520">
        <v>3.05</v>
      </c>
      <c r="AC63" s="520">
        <v>3.12</v>
      </c>
      <c r="AD63" s="520">
        <v>3.18</v>
      </c>
    </row>
    <row r="64" spans="1:56" x14ac:dyDescent="0.25">
      <c r="A64" s="28" t="s">
        <v>102</v>
      </c>
      <c r="B64" s="30">
        <v>111</v>
      </c>
      <c r="C64" s="30">
        <v>110</v>
      </c>
      <c r="D64" s="30">
        <v>110</v>
      </c>
      <c r="E64" s="30">
        <v>109</v>
      </c>
      <c r="F64" s="30">
        <v>109</v>
      </c>
      <c r="G64" s="30">
        <v>108</v>
      </c>
      <c r="H64" s="30">
        <v>108</v>
      </c>
      <c r="I64" s="30">
        <v>108</v>
      </c>
      <c r="J64" s="30">
        <v>108</v>
      </c>
      <c r="K64" s="30">
        <v>107</v>
      </c>
      <c r="L64" s="30">
        <v>107</v>
      </c>
      <c r="M64" s="30">
        <v>106</v>
      </c>
      <c r="R64" s="41" t="s">
        <v>34</v>
      </c>
      <c r="S64" s="522">
        <v>1.25</v>
      </c>
      <c r="T64" s="522">
        <v>1.39</v>
      </c>
      <c r="U64" s="522">
        <v>1.57</v>
      </c>
      <c r="V64" s="522">
        <v>2.2799999999999998</v>
      </c>
      <c r="W64" s="522">
        <v>2.11</v>
      </c>
      <c r="X64" s="522">
        <v>1.71</v>
      </c>
      <c r="Y64" s="522">
        <v>1.42</v>
      </c>
      <c r="Z64" s="522">
        <v>1.46</v>
      </c>
      <c r="AA64" s="522">
        <v>1.23</v>
      </c>
      <c r="AB64" s="522">
        <v>1.28</v>
      </c>
      <c r="AC64" s="522">
        <v>1.41</v>
      </c>
      <c r="AD64" s="522">
        <v>1.61</v>
      </c>
    </row>
    <row r="65" spans="1:30" x14ac:dyDescent="0.25">
      <c r="A65" s="28" t="s">
        <v>29</v>
      </c>
      <c r="B65" s="31">
        <v>116</v>
      </c>
      <c r="C65" s="31">
        <v>118</v>
      </c>
      <c r="D65" s="31">
        <v>121</v>
      </c>
      <c r="E65" s="31">
        <v>119</v>
      </c>
      <c r="F65" s="31">
        <v>121</v>
      </c>
      <c r="G65" s="31">
        <v>121</v>
      </c>
      <c r="H65" s="31">
        <v>121</v>
      </c>
      <c r="I65" s="31">
        <v>121</v>
      </c>
      <c r="J65" s="31">
        <v>120</v>
      </c>
      <c r="K65" s="31">
        <v>118</v>
      </c>
      <c r="L65" s="31">
        <v>118</v>
      </c>
      <c r="M65" s="31">
        <v>118</v>
      </c>
      <c r="R65" s="41" t="s">
        <v>35</v>
      </c>
      <c r="S65" s="43">
        <v>1.39</v>
      </c>
      <c r="T65" s="43">
        <v>1.61</v>
      </c>
      <c r="U65" s="43">
        <v>1.59</v>
      </c>
      <c r="V65" s="43">
        <v>1.56</v>
      </c>
      <c r="W65" s="43">
        <v>1.56</v>
      </c>
      <c r="X65" s="43">
        <v>1.57</v>
      </c>
      <c r="Y65" s="43">
        <v>1.52</v>
      </c>
      <c r="Z65" s="43">
        <v>1.18</v>
      </c>
      <c r="AA65" s="43">
        <v>1.17</v>
      </c>
      <c r="AB65" s="43">
        <v>1.22</v>
      </c>
      <c r="AC65" s="43">
        <v>1.1399999999999999</v>
      </c>
      <c r="AD65" s="43">
        <v>0.78</v>
      </c>
    </row>
    <row r="66" spans="1:30" x14ac:dyDescent="0.25">
      <c r="A66" s="28" t="s">
        <v>30</v>
      </c>
      <c r="B66" s="30">
        <v>43</v>
      </c>
      <c r="C66" s="30">
        <v>44</v>
      </c>
      <c r="D66" s="30">
        <v>44</v>
      </c>
      <c r="E66" s="30">
        <v>46</v>
      </c>
      <c r="F66" s="30">
        <v>47</v>
      </c>
      <c r="G66" s="30">
        <v>46</v>
      </c>
      <c r="H66" s="30">
        <v>47</v>
      </c>
      <c r="I66" s="30">
        <v>48</v>
      </c>
      <c r="J66" s="30">
        <v>49</v>
      </c>
      <c r="K66" s="30">
        <v>50</v>
      </c>
      <c r="L66" s="30">
        <v>51</v>
      </c>
      <c r="M66" s="30">
        <v>53</v>
      </c>
      <c r="R66" s="41" t="s">
        <v>36</v>
      </c>
      <c r="S66" s="43">
        <v>0.66</v>
      </c>
      <c r="T66" s="43">
        <v>0.63</v>
      </c>
      <c r="U66" s="44">
        <v>0.6</v>
      </c>
      <c r="V66" s="43">
        <v>0.68</v>
      </c>
      <c r="W66" s="43">
        <v>0.71</v>
      </c>
      <c r="X66" s="43">
        <v>0.82</v>
      </c>
      <c r="Y66" s="43">
        <v>0.84</v>
      </c>
      <c r="Z66" s="43">
        <v>0.97</v>
      </c>
      <c r="AA66" s="43">
        <v>1.01</v>
      </c>
      <c r="AB66" s="43">
        <v>1.1499999999999999</v>
      </c>
      <c r="AC66" s="43">
        <v>1.21</v>
      </c>
      <c r="AD66" s="43">
        <v>1.27</v>
      </c>
    </row>
    <row r="67" spans="1:30" x14ac:dyDescent="0.25">
      <c r="A67" s="28" t="s">
        <v>31</v>
      </c>
      <c r="B67" s="31">
        <v>86</v>
      </c>
      <c r="C67" s="31">
        <v>87</v>
      </c>
      <c r="D67" s="31">
        <v>84</v>
      </c>
      <c r="E67" s="31">
        <v>84</v>
      </c>
      <c r="F67" s="31">
        <v>84</v>
      </c>
      <c r="G67" s="31">
        <v>86</v>
      </c>
      <c r="H67" s="31">
        <v>88</v>
      </c>
      <c r="I67" s="31">
        <v>89</v>
      </c>
      <c r="J67" s="31">
        <v>89</v>
      </c>
      <c r="K67" s="31">
        <v>91</v>
      </c>
      <c r="L67" s="31">
        <v>92</v>
      </c>
      <c r="M67" s="31">
        <v>93</v>
      </c>
      <c r="R67" s="41" t="s">
        <v>37</v>
      </c>
      <c r="S67" s="43">
        <v>1.33</v>
      </c>
      <c r="T67" s="43">
        <v>1.36</v>
      </c>
      <c r="U67" s="43">
        <v>1.36</v>
      </c>
      <c r="V67" s="43">
        <v>1.33</v>
      </c>
      <c r="W67" s="44">
        <v>1.3</v>
      </c>
      <c r="X67" s="43">
        <v>1.28</v>
      </c>
      <c r="Y67" s="43">
        <v>1.24</v>
      </c>
      <c r="Z67" s="43">
        <v>1.22</v>
      </c>
      <c r="AA67" s="43">
        <v>1.19</v>
      </c>
      <c r="AB67" s="43">
        <v>1.21</v>
      </c>
      <c r="AC67" s="43">
        <v>1.24</v>
      </c>
      <c r="AD67" s="43">
        <v>1.25</v>
      </c>
    </row>
    <row r="68" spans="1:30" x14ac:dyDescent="0.25">
      <c r="A68" s="28" t="s">
        <v>32</v>
      </c>
      <c r="B68" s="30">
        <v>127</v>
      </c>
      <c r="C68" s="30">
        <v>127</v>
      </c>
      <c r="D68" s="30">
        <v>131</v>
      </c>
      <c r="E68" s="30">
        <v>129</v>
      </c>
      <c r="F68" s="30">
        <v>129</v>
      </c>
      <c r="G68" s="30">
        <v>130</v>
      </c>
      <c r="H68" s="30">
        <v>129</v>
      </c>
      <c r="I68" s="30">
        <v>128</v>
      </c>
      <c r="J68" s="30">
        <v>128</v>
      </c>
      <c r="K68" s="30">
        <v>130</v>
      </c>
      <c r="L68" s="30">
        <v>129</v>
      </c>
      <c r="M68" s="30">
        <v>130</v>
      </c>
      <c r="R68" s="41" t="s">
        <v>38</v>
      </c>
      <c r="S68" s="43">
        <v>2.06</v>
      </c>
      <c r="T68" s="43">
        <v>2.21</v>
      </c>
      <c r="U68" s="43">
        <v>2.1800000000000002</v>
      </c>
      <c r="V68" s="43">
        <v>2.19</v>
      </c>
      <c r="W68" s="43">
        <v>2.23</v>
      </c>
      <c r="X68" s="43">
        <v>2.2400000000000002</v>
      </c>
      <c r="Y68" s="43">
        <v>2.23</v>
      </c>
      <c r="Z68" s="43">
        <v>2.27</v>
      </c>
      <c r="AA68" s="43">
        <v>2.2200000000000002</v>
      </c>
      <c r="AB68" s="44">
        <v>2.2000000000000002</v>
      </c>
      <c r="AC68" s="44">
        <v>2.2000000000000002</v>
      </c>
      <c r="AD68" s="43">
        <v>2.19</v>
      </c>
    </row>
    <row r="69" spans="1:30" x14ac:dyDescent="0.25">
      <c r="A69" s="28" t="s">
        <v>33</v>
      </c>
      <c r="B69" s="31">
        <v>118</v>
      </c>
      <c r="C69" s="31">
        <v>118</v>
      </c>
      <c r="D69" s="31">
        <v>121</v>
      </c>
      <c r="E69" s="31">
        <v>124</v>
      </c>
      <c r="F69" s="31">
        <v>124</v>
      </c>
      <c r="G69" s="31">
        <v>125</v>
      </c>
      <c r="H69" s="31">
        <v>127</v>
      </c>
      <c r="I69" s="31">
        <v>125</v>
      </c>
      <c r="J69" s="31">
        <v>125</v>
      </c>
      <c r="K69" s="31">
        <v>124</v>
      </c>
      <c r="L69" s="31">
        <v>123</v>
      </c>
      <c r="M69" s="31">
        <v>120</v>
      </c>
      <c r="R69" s="41" t="s">
        <v>39</v>
      </c>
      <c r="S69" s="43">
        <v>0.89</v>
      </c>
      <c r="T69" s="43">
        <v>0.84</v>
      </c>
      <c r="U69" s="43">
        <v>0.74</v>
      </c>
      <c r="V69" s="43">
        <v>0.75</v>
      </c>
      <c r="W69" s="43">
        <v>0.75</v>
      </c>
      <c r="X69" s="43">
        <v>0.81</v>
      </c>
      <c r="Y69" s="43">
        <v>0.78</v>
      </c>
      <c r="Z69" s="43">
        <v>0.84</v>
      </c>
      <c r="AA69" s="43">
        <v>0.86</v>
      </c>
      <c r="AB69" s="43">
        <v>0.86</v>
      </c>
      <c r="AC69" s="43">
        <v>0.97</v>
      </c>
      <c r="AD69" s="43">
        <v>1.1100000000000001</v>
      </c>
    </row>
    <row r="70" spans="1:30" x14ac:dyDescent="0.25">
      <c r="A70" s="28" t="s">
        <v>34</v>
      </c>
      <c r="B70" s="30">
        <v>70</v>
      </c>
      <c r="C70" s="30">
        <v>65</v>
      </c>
      <c r="D70" s="30">
        <v>66</v>
      </c>
      <c r="E70" s="30">
        <v>72</v>
      </c>
      <c r="F70" s="30">
        <v>75</v>
      </c>
      <c r="G70" s="30">
        <v>77</v>
      </c>
      <c r="H70" s="30">
        <v>79</v>
      </c>
      <c r="I70" s="30">
        <v>77</v>
      </c>
      <c r="J70" s="30">
        <v>78</v>
      </c>
      <c r="K70" s="30">
        <v>80</v>
      </c>
      <c r="L70" s="30">
        <v>82</v>
      </c>
      <c r="M70" s="30">
        <v>84</v>
      </c>
      <c r="R70" s="41" t="s">
        <v>40</v>
      </c>
      <c r="S70" s="43">
        <v>1.1599999999999999</v>
      </c>
      <c r="T70" s="43">
        <v>1.22</v>
      </c>
      <c r="U70" s="43">
        <v>1.22</v>
      </c>
      <c r="V70" s="44">
        <v>1.2</v>
      </c>
      <c r="W70" s="43">
        <v>1.26</v>
      </c>
      <c r="X70" s="44">
        <v>1.3</v>
      </c>
      <c r="Y70" s="43">
        <v>1.34</v>
      </c>
      <c r="Z70" s="43">
        <v>1.34</v>
      </c>
      <c r="AA70" s="43">
        <v>1.37</v>
      </c>
      <c r="AB70" s="43">
        <v>1.37</v>
      </c>
      <c r="AC70" s="43">
        <v>1.42</v>
      </c>
      <c r="AD70" s="43">
        <v>1.45</v>
      </c>
    </row>
    <row r="71" spans="1:30" x14ac:dyDescent="0.25">
      <c r="A71" s="28" t="s">
        <v>35</v>
      </c>
      <c r="B71" s="31">
        <v>136</v>
      </c>
      <c r="C71" s="31">
        <v>130</v>
      </c>
      <c r="D71" s="31">
        <v>132</v>
      </c>
      <c r="E71" s="31">
        <v>131</v>
      </c>
      <c r="F71" s="31">
        <v>133</v>
      </c>
      <c r="G71" s="31">
        <v>133</v>
      </c>
      <c r="H71" s="31">
        <v>138</v>
      </c>
      <c r="I71" s="31">
        <v>181</v>
      </c>
      <c r="J71" s="31">
        <v>177</v>
      </c>
      <c r="K71" s="31">
        <v>185</v>
      </c>
      <c r="L71" s="31">
        <v>191</v>
      </c>
      <c r="M71" s="31">
        <v>193</v>
      </c>
      <c r="R71" s="41" t="s">
        <v>41</v>
      </c>
      <c r="S71" s="43">
        <v>0.39</v>
      </c>
      <c r="T71" s="43">
        <v>0.44</v>
      </c>
      <c r="U71" s="43">
        <v>0.44</v>
      </c>
      <c r="V71" s="43">
        <v>0.45</v>
      </c>
      <c r="W71" s="43">
        <v>0.44</v>
      </c>
      <c r="X71" s="43">
        <v>0.49</v>
      </c>
      <c r="Y71" s="43">
        <v>0.51</v>
      </c>
      <c r="Z71" s="43">
        <v>0.48</v>
      </c>
      <c r="AA71" s="43">
        <v>0.52</v>
      </c>
      <c r="AB71" s="43">
        <v>0.55000000000000004</v>
      </c>
      <c r="AC71" s="43">
        <v>0.62</v>
      </c>
      <c r="AD71" s="43">
        <v>0.63</v>
      </c>
    </row>
    <row r="72" spans="1:30" x14ac:dyDescent="0.25">
      <c r="A72" s="28" t="s">
        <v>36</v>
      </c>
      <c r="B72" s="30">
        <v>95</v>
      </c>
      <c r="C72" s="30">
        <v>95</v>
      </c>
      <c r="D72" s="30">
        <v>85</v>
      </c>
      <c r="E72" s="30">
        <v>75</v>
      </c>
      <c r="F72" s="30">
        <v>71</v>
      </c>
      <c r="G72" s="30">
        <v>72</v>
      </c>
      <c r="H72" s="30">
        <v>72</v>
      </c>
      <c r="I72" s="30">
        <v>70</v>
      </c>
      <c r="J72" s="30">
        <v>68</v>
      </c>
      <c r="K72" s="30">
        <v>67</v>
      </c>
      <c r="L72" s="30">
        <v>67</v>
      </c>
      <c r="M72" s="30">
        <v>67</v>
      </c>
      <c r="R72" s="41" t="s">
        <v>42</v>
      </c>
      <c r="S72" s="43">
        <v>0.57999999999999996</v>
      </c>
      <c r="T72" s="43">
        <v>0.45</v>
      </c>
      <c r="U72" s="43">
        <v>0.61</v>
      </c>
      <c r="V72" s="43">
        <v>0.69</v>
      </c>
      <c r="W72" s="43">
        <v>0.66</v>
      </c>
      <c r="X72" s="43">
        <v>0.61</v>
      </c>
      <c r="Y72" s="43">
        <v>0.69</v>
      </c>
      <c r="Z72" s="43">
        <v>0.62</v>
      </c>
      <c r="AA72" s="43">
        <v>0.44</v>
      </c>
      <c r="AB72" s="43">
        <v>0.51</v>
      </c>
      <c r="AC72" s="43">
        <v>0.64</v>
      </c>
      <c r="AD72" s="43">
        <v>0.64</v>
      </c>
    </row>
    <row r="73" spans="1:30" x14ac:dyDescent="0.25">
      <c r="A73" s="28" t="s">
        <v>37</v>
      </c>
      <c r="B73" s="31">
        <v>102</v>
      </c>
      <c r="C73" s="31">
        <v>101</v>
      </c>
      <c r="D73" s="31">
        <v>96</v>
      </c>
      <c r="E73" s="31">
        <v>93</v>
      </c>
      <c r="F73" s="31">
        <v>91</v>
      </c>
      <c r="G73" s="31">
        <v>90</v>
      </c>
      <c r="H73" s="31">
        <v>91</v>
      </c>
      <c r="I73" s="31">
        <v>91</v>
      </c>
      <c r="J73" s="31">
        <v>92</v>
      </c>
      <c r="K73" s="31">
        <v>93</v>
      </c>
      <c r="L73" s="31">
        <v>91</v>
      </c>
      <c r="M73" s="31">
        <v>91</v>
      </c>
      <c r="R73" s="41" t="s">
        <v>43</v>
      </c>
      <c r="S73" s="43">
        <v>0.79</v>
      </c>
      <c r="T73" s="43">
        <v>0.83</v>
      </c>
      <c r="U73" s="43">
        <v>0.78</v>
      </c>
      <c r="V73" s="44">
        <v>0.9</v>
      </c>
      <c r="W73" s="43">
        <v>0.89</v>
      </c>
      <c r="X73" s="43">
        <v>0.95</v>
      </c>
      <c r="Y73" s="43">
        <v>1.03</v>
      </c>
      <c r="Z73" s="43">
        <v>1.04</v>
      </c>
      <c r="AA73" s="43">
        <v>0.84</v>
      </c>
      <c r="AB73" s="44">
        <v>0.9</v>
      </c>
      <c r="AC73" s="43">
        <v>0.94</v>
      </c>
      <c r="AD73" s="45">
        <v>1</v>
      </c>
    </row>
    <row r="74" spans="1:30" x14ac:dyDescent="0.25">
      <c r="A74" s="28" t="s">
        <v>38</v>
      </c>
      <c r="B74" s="30">
        <v>108</v>
      </c>
      <c r="C74" s="30">
        <v>109</v>
      </c>
      <c r="D74" s="30">
        <v>109</v>
      </c>
      <c r="E74" s="30">
        <v>109</v>
      </c>
      <c r="F74" s="30">
        <v>108</v>
      </c>
      <c r="G74" s="30">
        <v>110</v>
      </c>
      <c r="H74" s="30">
        <v>108</v>
      </c>
      <c r="I74" s="30">
        <v>107</v>
      </c>
      <c r="J74" s="30">
        <v>106</v>
      </c>
      <c r="K74" s="30">
        <v>104</v>
      </c>
      <c r="L74" s="30">
        <v>104</v>
      </c>
      <c r="M74" s="30">
        <v>106</v>
      </c>
      <c r="R74" s="41" t="s">
        <v>44</v>
      </c>
      <c r="S74" s="43">
        <v>1.62</v>
      </c>
      <c r="T74" s="43">
        <v>1.68</v>
      </c>
      <c r="U74" s="44">
        <v>1.5</v>
      </c>
      <c r="V74" s="43">
        <v>1.46</v>
      </c>
      <c r="W74" s="43">
        <v>1.27</v>
      </c>
      <c r="X74" s="44">
        <v>1.3</v>
      </c>
      <c r="Y74" s="43">
        <v>1.27</v>
      </c>
      <c r="Z74" s="44">
        <v>1.3</v>
      </c>
      <c r="AA74" s="44">
        <v>1.3</v>
      </c>
      <c r="AB74" s="43">
        <v>1.27</v>
      </c>
      <c r="AC74" s="43">
        <v>1.17</v>
      </c>
      <c r="AD74" s="43">
        <v>1.19</v>
      </c>
    </row>
    <row r="75" spans="1:30" x14ac:dyDescent="0.25">
      <c r="A75" s="28" t="s">
        <v>39</v>
      </c>
      <c r="B75" s="31">
        <v>64</v>
      </c>
      <c r="C75" s="31">
        <v>63</v>
      </c>
      <c r="D75" s="31">
        <v>60</v>
      </c>
      <c r="E75" s="31">
        <v>60</v>
      </c>
      <c r="F75" s="31">
        <v>61</v>
      </c>
      <c r="G75" s="31">
        <v>61</v>
      </c>
      <c r="H75" s="31">
        <v>60</v>
      </c>
      <c r="I75" s="31">
        <v>60</v>
      </c>
      <c r="J75" s="31">
        <v>61</v>
      </c>
      <c r="K75" s="31">
        <v>63</v>
      </c>
      <c r="L75" s="31">
        <v>64</v>
      </c>
      <c r="M75" s="31">
        <v>65</v>
      </c>
      <c r="R75" s="41" t="s">
        <v>45</v>
      </c>
      <c r="S75" s="43">
        <v>0.98</v>
      </c>
      <c r="T75" s="43">
        <v>1.1299999999999999</v>
      </c>
      <c r="U75" s="43">
        <v>1.1299999999999999</v>
      </c>
      <c r="V75" s="43">
        <v>1.18</v>
      </c>
      <c r="W75" s="43">
        <v>1.26</v>
      </c>
      <c r="X75" s="43">
        <v>1.39</v>
      </c>
      <c r="Y75" s="43">
        <v>1.35</v>
      </c>
      <c r="Z75" s="43">
        <v>1.34</v>
      </c>
      <c r="AA75" s="43">
        <v>1.18</v>
      </c>
      <c r="AB75" s="43">
        <v>1.32</v>
      </c>
      <c r="AC75" s="43">
        <v>1.51</v>
      </c>
      <c r="AD75" s="43">
        <v>1.48</v>
      </c>
    </row>
    <row r="76" spans="1:30" x14ac:dyDescent="0.25">
      <c r="A76" s="28" t="s">
        <v>40</v>
      </c>
      <c r="B76" s="30">
        <v>108</v>
      </c>
      <c r="C76" s="30">
        <v>108</v>
      </c>
      <c r="D76" s="30">
        <v>106</v>
      </c>
      <c r="E76" s="30">
        <v>105</v>
      </c>
      <c r="F76" s="30">
        <v>103</v>
      </c>
      <c r="G76" s="30">
        <v>100</v>
      </c>
      <c r="H76" s="30">
        <v>98</v>
      </c>
      <c r="I76" s="30">
        <v>97</v>
      </c>
      <c r="J76" s="30">
        <v>98</v>
      </c>
      <c r="K76" s="30">
        <v>98</v>
      </c>
      <c r="L76" s="30">
        <v>97</v>
      </c>
      <c r="M76" s="30">
        <v>96</v>
      </c>
      <c r="R76" s="41" t="s">
        <v>46</v>
      </c>
      <c r="S76" s="43">
        <v>0.53</v>
      </c>
      <c r="T76" s="43">
        <v>0.51</v>
      </c>
      <c r="U76" s="43">
        <v>0.59</v>
      </c>
      <c r="V76" s="43">
        <v>0.67</v>
      </c>
      <c r="W76" s="44">
        <v>0.8</v>
      </c>
      <c r="X76" s="43">
        <v>0.74</v>
      </c>
      <c r="Y76" s="43">
        <v>0.69</v>
      </c>
      <c r="Z76" s="43">
        <v>0.72</v>
      </c>
      <c r="AA76" s="43">
        <v>0.56000000000000005</v>
      </c>
      <c r="AB76" s="43">
        <v>0.56000000000000005</v>
      </c>
      <c r="AC76" s="44">
        <v>0.6</v>
      </c>
      <c r="AD76" s="43">
        <v>0.59</v>
      </c>
    </row>
    <row r="77" spans="1:30" x14ac:dyDescent="0.25">
      <c r="A77" s="28" t="s">
        <v>41</v>
      </c>
      <c r="B77" s="31">
        <v>107</v>
      </c>
      <c r="C77" s="31">
        <v>106</v>
      </c>
      <c r="D77" s="31">
        <v>102</v>
      </c>
      <c r="E77" s="31">
        <v>97</v>
      </c>
      <c r="F77" s="31">
        <v>91</v>
      </c>
      <c r="G77" s="31">
        <v>84</v>
      </c>
      <c r="H77" s="31">
        <v>81</v>
      </c>
      <c r="I77" s="31">
        <v>83</v>
      </c>
      <c r="J77" s="31">
        <v>88</v>
      </c>
      <c r="K77" s="31">
        <v>89</v>
      </c>
      <c r="L77" s="31">
        <v>91</v>
      </c>
      <c r="M77" s="31">
        <v>90</v>
      </c>
      <c r="R77" s="41" t="s">
        <v>47</v>
      </c>
      <c r="S77" s="43">
        <v>1.62</v>
      </c>
      <c r="T77" s="43">
        <v>1.67</v>
      </c>
      <c r="U77" s="44">
        <v>1.7</v>
      </c>
      <c r="V77" s="43">
        <v>1.88</v>
      </c>
      <c r="W77" s="43">
        <v>1.92</v>
      </c>
      <c r="X77" s="43">
        <v>2.16</v>
      </c>
      <c r="Y77" s="43">
        <v>2.17</v>
      </c>
      <c r="Z77" s="43">
        <v>2.15</v>
      </c>
      <c r="AA77" s="43">
        <v>2.15</v>
      </c>
      <c r="AB77" s="43">
        <v>2.1800000000000002</v>
      </c>
      <c r="AC77" s="43">
        <v>2.14</v>
      </c>
      <c r="AD77" s="43">
        <v>2.16</v>
      </c>
    </row>
    <row r="78" spans="1:30" x14ac:dyDescent="0.25">
      <c r="A78" s="28" t="s">
        <v>42</v>
      </c>
      <c r="B78" s="30">
        <v>60</v>
      </c>
      <c r="C78" s="30">
        <v>53</v>
      </c>
      <c r="D78" s="30">
        <v>54</v>
      </c>
      <c r="E78" s="30">
        <v>58</v>
      </c>
      <c r="F78" s="30">
        <v>61</v>
      </c>
      <c r="G78" s="30">
        <v>63</v>
      </c>
      <c r="H78" s="30">
        <v>64</v>
      </c>
      <c r="I78" s="30">
        <v>65</v>
      </c>
      <c r="J78" s="30">
        <v>66</v>
      </c>
      <c r="K78" s="30">
        <v>67</v>
      </c>
      <c r="L78" s="30">
        <v>69</v>
      </c>
      <c r="M78" s="30">
        <v>69</v>
      </c>
      <c r="R78" s="41" t="s">
        <v>48</v>
      </c>
      <c r="S78" s="520">
        <v>2.57</v>
      </c>
      <c r="T78" s="521">
        <v>2.6</v>
      </c>
      <c r="U78" s="520">
        <v>2.73</v>
      </c>
      <c r="V78" s="520">
        <v>2.67</v>
      </c>
      <c r="W78" s="520">
        <v>2.91</v>
      </c>
      <c r="X78" s="520">
        <v>2.95</v>
      </c>
      <c r="Y78" s="520">
        <v>3.08</v>
      </c>
      <c r="Z78" s="520">
        <v>3.05</v>
      </c>
      <c r="AA78" s="520">
        <v>3.12</v>
      </c>
      <c r="AB78" s="520">
        <v>3.06</v>
      </c>
      <c r="AC78" s="520">
        <v>3.14</v>
      </c>
      <c r="AD78" s="520">
        <v>3.19</v>
      </c>
    </row>
    <row r="79" spans="1:30" x14ac:dyDescent="0.25">
      <c r="A79" s="28" t="s">
        <v>43</v>
      </c>
      <c r="B79" s="31">
        <v>64</v>
      </c>
      <c r="C79" s="31">
        <v>57</v>
      </c>
      <c r="D79" s="31">
        <v>61</v>
      </c>
      <c r="E79" s="31">
        <v>67</v>
      </c>
      <c r="F79" s="31">
        <v>71</v>
      </c>
      <c r="G79" s="31">
        <v>74</v>
      </c>
      <c r="H79" s="31">
        <v>76</v>
      </c>
      <c r="I79" s="31">
        <v>75</v>
      </c>
      <c r="J79" s="31">
        <v>76</v>
      </c>
      <c r="K79" s="31">
        <v>79</v>
      </c>
      <c r="L79" s="31">
        <v>82</v>
      </c>
      <c r="M79" s="31">
        <v>84</v>
      </c>
      <c r="R79" s="41" t="s">
        <v>49</v>
      </c>
      <c r="S79" s="44">
        <v>0.6</v>
      </c>
      <c r="T79" s="43">
        <v>0.66</v>
      </c>
      <c r="U79" s="43">
        <v>0.72</v>
      </c>
      <c r="V79" s="43">
        <v>0.75</v>
      </c>
      <c r="W79" s="43">
        <v>0.88</v>
      </c>
      <c r="X79" s="43">
        <v>0.88</v>
      </c>
      <c r="Y79" s="43">
        <v>0.94</v>
      </c>
      <c r="Z79" s="45">
        <v>1</v>
      </c>
      <c r="AA79" s="43">
        <v>0.96</v>
      </c>
      <c r="AB79" s="43">
        <v>1.03</v>
      </c>
      <c r="AC79" s="43">
        <v>1.21</v>
      </c>
      <c r="AD79" s="43">
        <v>1.32</v>
      </c>
    </row>
    <row r="80" spans="1:30" x14ac:dyDescent="0.25">
      <c r="A80" s="28" t="s">
        <v>44</v>
      </c>
      <c r="B80" s="30">
        <v>266</v>
      </c>
      <c r="C80" s="30">
        <v>258</v>
      </c>
      <c r="D80" s="30">
        <v>260</v>
      </c>
      <c r="E80" s="30">
        <v>267</v>
      </c>
      <c r="F80" s="30">
        <v>263</v>
      </c>
      <c r="G80" s="30">
        <v>264</v>
      </c>
      <c r="H80" s="30">
        <v>272</v>
      </c>
      <c r="I80" s="30">
        <v>272</v>
      </c>
      <c r="J80" s="30">
        <v>272</v>
      </c>
      <c r="K80" s="30">
        <v>263</v>
      </c>
      <c r="L80" s="30">
        <v>261</v>
      </c>
      <c r="M80" s="30">
        <v>260</v>
      </c>
      <c r="R80" s="41" t="s">
        <v>50</v>
      </c>
      <c r="S80" s="43">
        <v>1.44</v>
      </c>
      <c r="T80" s="43">
        <v>1.58</v>
      </c>
      <c r="U80" s="43">
        <v>1.54</v>
      </c>
      <c r="V80" s="43">
        <v>1.46</v>
      </c>
      <c r="W80" s="43">
        <v>1.38</v>
      </c>
      <c r="X80" s="43">
        <v>1.32</v>
      </c>
      <c r="Y80" s="43">
        <v>1.29</v>
      </c>
      <c r="Z80" s="43">
        <v>1.24</v>
      </c>
      <c r="AA80" s="43">
        <v>1.28</v>
      </c>
      <c r="AB80" s="43">
        <v>1.32</v>
      </c>
      <c r="AC80" s="43">
        <v>1.35</v>
      </c>
      <c r="AD80" s="44">
        <v>1.4</v>
      </c>
    </row>
    <row r="81" spans="1:30" x14ac:dyDescent="0.25">
      <c r="A81" s="28" t="s">
        <v>45</v>
      </c>
      <c r="B81" s="31">
        <v>64</v>
      </c>
      <c r="C81" s="31">
        <v>65</v>
      </c>
      <c r="D81" s="31">
        <v>66</v>
      </c>
      <c r="E81" s="31">
        <v>67</v>
      </c>
      <c r="F81" s="31">
        <v>67</v>
      </c>
      <c r="G81" s="31">
        <v>68</v>
      </c>
      <c r="H81" s="31">
        <v>69</v>
      </c>
      <c r="I81" s="31">
        <v>70</v>
      </c>
      <c r="J81" s="31">
        <v>69</v>
      </c>
      <c r="K81" s="31">
        <v>69</v>
      </c>
      <c r="L81" s="31">
        <v>71</v>
      </c>
      <c r="M81" s="31">
        <v>73</v>
      </c>
      <c r="R81" s="41" t="s">
        <v>51</v>
      </c>
      <c r="S81" s="43">
        <v>0.55000000000000004</v>
      </c>
      <c r="T81" s="43">
        <v>0.44</v>
      </c>
      <c r="U81" s="43">
        <v>0.46</v>
      </c>
      <c r="V81" s="44">
        <v>0.5</v>
      </c>
      <c r="W81" s="43">
        <v>0.49</v>
      </c>
      <c r="X81" s="43">
        <v>0.39</v>
      </c>
      <c r="Y81" s="43">
        <v>0.38</v>
      </c>
      <c r="Z81" s="43">
        <v>0.49</v>
      </c>
      <c r="AA81" s="43">
        <v>0.48</v>
      </c>
      <c r="AB81" s="44">
        <v>0.5</v>
      </c>
      <c r="AC81" s="44">
        <v>0.5</v>
      </c>
      <c r="AD81" s="43">
        <v>0.48</v>
      </c>
    </row>
    <row r="82" spans="1:30" x14ac:dyDescent="0.25">
      <c r="A82" s="28" t="s">
        <v>46</v>
      </c>
      <c r="B82" s="30">
        <v>81</v>
      </c>
      <c r="C82" s="30">
        <v>84</v>
      </c>
      <c r="D82" s="30">
        <v>87</v>
      </c>
      <c r="E82" s="30">
        <v>84</v>
      </c>
      <c r="F82" s="30">
        <v>87</v>
      </c>
      <c r="G82" s="30">
        <v>90</v>
      </c>
      <c r="H82" s="30">
        <v>93</v>
      </c>
      <c r="I82" s="30">
        <v>98</v>
      </c>
      <c r="J82" s="30">
        <v>98</v>
      </c>
      <c r="K82" s="30">
        <v>100</v>
      </c>
      <c r="L82" s="30">
        <v>99</v>
      </c>
      <c r="M82" s="30">
        <v>100</v>
      </c>
      <c r="R82" s="41" t="s">
        <v>52</v>
      </c>
      <c r="S82" s="43">
        <v>1.63</v>
      </c>
      <c r="T82" s="43">
        <v>1.81</v>
      </c>
      <c r="U82" s="43">
        <v>2.0499999999999998</v>
      </c>
      <c r="V82" s="43">
        <v>2.41</v>
      </c>
      <c r="W82" s="43">
        <v>2.56</v>
      </c>
      <c r="X82" s="43">
        <v>2.56</v>
      </c>
      <c r="Y82" s="43">
        <v>2.37</v>
      </c>
      <c r="Z82" s="44">
        <v>2.2000000000000002</v>
      </c>
      <c r="AA82" s="43">
        <v>2.0099999999999998</v>
      </c>
      <c r="AB82" s="43">
        <v>1.87</v>
      </c>
      <c r="AC82" s="43">
        <v>1.95</v>
      </c>
      <c r="AD82" s="43">
        <v>2.04</v>
      </c>
    </row>
    <row r="83" spans="1:30" x14ac:dyDescent="0.25">
      <c r="A83" s="28" t="s">
        <v>47</v>
      </c>
      <c r="B83" s="31">
        <v>143</v>
      </c>
      <c r="C83" s="31">
        <v>140</v>
      </c>
      <c r="D83" s="31">
        <v>137</v>
      </c>
      <c r="E83" s="31">
        <v>135</v>
      </c>
      <c r="F83" s="31">
        <v>136</v>
      </c>
      <c r="G83" s="31">
        <v>137</v>
      </c>
      <c r="H83" s="31">
        <v>133</v>
      </c>
      <c r="I83" s="31">
        <v>132</v>
      </c>
      <c r="J83" s="31">
        <v>129</v>
      </c>
      <c r="K83" s="31">
        <v>129</v>
      </c>
      <c r="L83" s="31">
        <v>130</v>
      </c>
      <c r="M83" s="31">
        <v>128</v>
      </c>
      <c r="R83" s="41" t="s">
        <v>53</v>
      </c>
      <c r="S83" s="43">
        <v>0.46</v>
      </c>
      <c r="T83" s="43">
        <v>0.47</v>
      </c>
      <c r="U83" s="43">
        <v>0.61</v>
      </c>
      <c r="V83" s="43">
        <v>0.66</v>
      </c>
      <c r="W83" s="44">
        <v>0.8</v>
      </c>
      <c r="X83" s="43">
        <v>0.82</v>
      </c>
      <c r="Y83" s="43">
        <v>0.88</v>
      </c>
      <c r="Z83" s="43">
        <v>1.1599999999999999</v>
      </c>
      <c r="AA83" s="43">
        <v>0.79</v>
      </c>
      <c r="AB83" s="43">
        <v>0.89</v>
      </c>
      <c r="AC83" s="43">
        <v>0.84</v>
      </c>
      <c r="AD83" s="43">
        <v>0.83</v>
      </c>
    </row>
    <row r="84" spans="1:30" x14ac:dyDescent="0.25">
      <c r="A84" s="28" t="s">
        <v>48</v>
      </c>
      <c r="B84" s="30">
        <v>127</v>
      </c>
      <c r="C84" s="30">
        <v>128</v>
      </c>
      <c r="D84" s="30">
        <v>128</v>
      </c>
      <c r="E84" s="30">
        <v>129</v>
      </c>
      <c r="F84" s="30">
        <v>133</v>
      </c>
      <c r="G84" s="30">
        <v>133</v>
      </c>
      <c r="H84" s="30">
        <v>132</v>
      </c>
      <c r="I84" s="30">
        <v>131</v>
      </c>
      <c r="J84" s="30">
        <v>130</v>
      </c>
      <c r="K84" s="30">
        <v>127</v>
      </c>
      <c r="L84" s="30">
        <v>128</v>
      </c>
      <c r="M84" s="30">
        <v>126</v>
      </c>
      <c r="R84" s="41" t="s">
        <v>54</v>
      </c>
      <c r="S84" s="43">
        <v>3.54</v>
      </c>
      <c r="T84" s="43">
        <v>3.73</v>
      </c>
      <c r="U84" s="43">
        <v>3.71</v>
      </c>
      <c r="V84" s="43">
        <v>3.62</v>
      </c>
      <c r="W84" s="44">
        <v>3.4</v>
      </c>
      <c r="X84" s="43">
        <v>3.27</v>
      </c>
      <c r="Y84" s="43">
        <v>3.15</v>
      </c>
      <c r="Z84" s="43">
        <v>2.87</v>
      </c>
      <c r="AA84" s="43">
        <v>2.72</v>
      </c>
      <c r="AB84" s="43">
        <v>2.73</v>
      </c>
      <c r="AC84" s="43">
        <v>2.76</v>
      </c>
      <c r="AD84" s="43">
        <v>2.79</v>
      </c>
    </row>
    <row r="85" spans="1:30" x14ac:dyDescent="0.25">
      <c r="A85" s="28" t="s">
        <v>49</v>
      </c>
      <c r="B85" s="31">
        <v>56</v>
      </c>
      <c r="C85" s="31">
        <v>60</v>
      </c>
      <c r="D85" s="31">
        <v>63</v>
      </c>
      <c r="E85" s="31">
        <v>66</v>
      </c>
      <c r="F85" s="31">
        <v>67</v>
      </c>
      <c r="G85" s="31">
        <v>67</v>
      </c>
      <c r="H85" s="31">
        <v>68</v>
      </c>
      <c r="I85" s="31">
        <v>69</v>
      </c>
      <c r="J85" s="31">
        <v>69</v>
      </c>
      <c r="K85" s="31">
        <v>70</v>
      </c>
      <c r="L85" s="31">
        <v>71</v>
      </c>
      <c r="M85" s="31">
        <v>73</v>
      </c>
      <c r="R85" s="41" t="s">
        <v>55</v>
      </c>
      <c r="S85" s="520">
        <v>3.47</v>
      </c>
      <c r="T85" s="521">
        <v>3.4</v>
      </c>
      <c r="U85" s="520">
        <v>3.17</v>
      </c>
      <c r="V85" s="520">
        <v>3.19</v>
      </c>
      <c r="W85" s="520">
        <v>3.23</v>
      </c>
      <c r="X85" s="520">
        <v>3.26</v>
      </c>
      <c r="Y85" s="521">
        <v>3.1</v>
      </c>
      <c r="Z85" s="520">
        <v>3.22</v>
      </c>
      <c r="AA85" s="520">
        <v>3.25</v>
      </c>
      <c r="AB85" s="520">
        <v>3.36</v>
      </c>
      <c r="AC85" s="520">
        <v>3.32</v>
      </c>
      <c r="AD85" s="521">
        <v>3.4</v>
      </c>
    </row>
    <row r="86" spans="1:30" x14ac:dyDescent="0.25">
      <c r="A86" s="28" t="s">
        <v>50</v>
      </c>
      <c r="B86" s="30">
        <v>82</v>
      </c>
      <c r="C86" s="30">
        <v>83</v>
      </c>
      <c r="D86" s="30">
        <v>83</v>
      </c>
      <c r="E86" s="30">
        <v>78</v>
      </c>
      <c r="F86" s="30">
        <v>76</v>
      </c>
      <c r="G86" s="30">
        <v>78</v>
      </c>
      <c r="H86" s="30">
        <v>78</v>
      </c>
      <c r="I86" s="30">
        <v>78</v>
      </c>
      <c r="J86" s="30">
        <v>78</v>
      </c>
      <c r="K86" s="30">
        <v>78</v>
      </c>
      <c r="L86" s="30">
        <v>78</v>
      </c>
      <c r="M86" s="30">
        <v>79</v>
      </c>
      <c r="R86" s="41" t="s">
        <v>56</v>
      </c>
      <c r="S86" s="43">
        <v>2.46</v>
      </c>
      <c r="T86" s="44">
        <v>2.6</v>
      </c>
      <c r="U86" s="46" t="s">
        <v>24</v>
      </c>
      <c r="V86" s="44">
        <v>2.4</v>
      </c>
      <c r="W86" s="46" t="s">
        <v>24</v>
      </c>
      <c r="X86" s="43">
        <v>1.69</v>
      </c>
      <c r="Y86" s="43">
        <v>1.94</v>
      </c>
      <c r="Z86" s="43">
        <v>2.1800000000000002</v>
      </c>
      <c r="AA86" s="43">
        <v>2.11</v>
      </c>
      <c r="AB86" s="43">
        <v>2.08</v>
      </c>
      <c r="AC86" s="43">
        <v>2.0099999999999998</v>
      </c>
      <c r="AD86" s="43">
        <v>2.35</v>
      </c>
    </row>
    <row r="87" spans="1:30" x14ac:dyDescent="0.25">
      <c r="A87" s="28" t="s">
        <v>51</v>
      </c>
      <c r="B87" s="31">
        <v>52</v>
      </c>
      <c r="C87" s="31">
        <v>52</v>
      </c>
      <c r="D87" s="31">
        <v>52</v>
      </c>
      <c r="E87" s="31">
        <v>52</v>
      </c>
      <c r="F87" s="31">
        <v>54</v>
      </c>
      <c r="G87" s="31">
        <v>55</v>
      </c>
      <c r="H87" s="31">
        <v>56</v>
      </c>
      <c r="I87" s="31">
        <v>57</v>
      </c>
      <c r="J87" s="31">
        <v>60</v>
      </c>
      <c r="K87" s="31">
        <v>64</v>
      </c>
      <c r="L87" s="31">
        <v>66</v>
      </c>
      <c r="M87" s="31">
        <v>70</v>
      </c>
      <c r="R87" s="41" t="s">
        <v>58</v>
      </c>
      <c r="S87" s="43">
        <v>1.55</v>
      </c>
      <c r="T87" s="43">
        <v>1.72</v>
      </c>
      <c r="U87" s="43">
        <v>1.65</v>
      </c>
      <c r="V87" s="43">
        <v>1.63</v>
      </c>
      <c r="W87" s="43">
        <v>1.62</v>
      </c>
      <c r="X87" s="43">
        <v>1.65</v>
      </c>
      <c r="Y87" s="43">
        <v>1.72</v>
      </c>
      <c r="Z87" s="43">
        <v>1.94</v>
      </c>
      <c r="AA87" s="43">
        <v>2.04</v>
      </c>
      <c r="AB87" s="44">
        <v>2.1</v>
      </c>
      <c r="AC87" s="43">
        <v>2.0499999999999998</v>
      </c>
      <c r="AD87" s="43">
        <v>2.15</v>
      </c>
    </row>
    <row r="88" spans="1:30" x14ac:dyDescent="0.25">
      <c r="A88" s="28" t="s">
        <v>52</v>
      </c>
      <c r="B88" s="30">
        <v>91</v>
      </c>
      <c r="C88" s="30">
        <v>86</v>
      </c>
      <c r="D88" s="30">
        <v>85</v>
      </c>
      <c r="E88" s="30">
        <v>84</v>
      </c>
      <c r="F88" s="30">
        <v>83</v>
      </c>
      <c r="G88" s="30">
        <v>83</v>
      </c>
      <c r="H88" s="30">
        <v>83</v>
      </c>
      <c r="I88" s="30">
        <v>83</v>
      </c>
      <c r="J88" s="30">
        <v>84</v>
      </c>
      <c r="K88" s="30">
        <v>86</v>
      </c>
      <c r="L88" s="30">
        <v>87</v>
      </c>
      <c r="M88" s="30">
        <v>89</v>
      </c>
      <c r="R88" s="41" t="s">
        <v>59</v>
      </c>
      <c r="S88" s="43">
        <v>2.64</v>
      </c>
      <c r="T88" s="46" t="s">
        <v>24</v>
      </c>
      <c r="U88" s="46" t="s">
        <v>24</v>
      </c>
      <c r="V88" s="46" t="s">
        <v>24</v>
      </c>
      <c r="W88" s="43">
        <v>3.08</v>
      </c>
      <c r="X88" s="46" t="s">
        <v>24</v>
      </c>
      <c r="Y88" s="46" t="s">
        <v>24</v>
      </c>
      <c r="Z88" s="43">
        <v>3.26</v>
      </c>
      <c r="AA88" s="46" t="s">
        <v>24</v>
      </c>
      <c r="AB88" s="43">
        <v>3.18</v>
      </c>
      <c r="AC88" s="46" t="s">
        <v>24</v>
      </c>
      <c r="AD88" s="46" t="s">
        <v>24</v>
      </c>
    </row>
    <row r="89" spans="1:30" x14ac:dyDescent="0.25">
      <c r="A89" s="28" t="s">
        <v>53</v>
      </c>
      <c r="B89" s="31">
        <v>73</v>
      </c>
      <c r="C89" s="31">
        <v>72</v>
      </c>
      <c r="D89" s="31">
        <v>76</v>
      </c>
      <c r="E89" s="31">
        <v>76</v>
      </c>
      <c r="F89" s="31">
        <v>77</v>
      </c>
      <c r="G89" s="31">
        <v>78</v>
      </c>
      <c r="H89" s="31">
        <v>78</v>
      </c>
      <c r="I89" s="31">
        <v>78</v>
      </c>
      <c r="J89" s="31">
        <v>73</v>
      </c>
      <c r="K89" s="31">
        <v>71</v>
      </c>
      <c r="L89" s="31">
        <v>71</v>
      </c>
      <c r="M89" s="31">
        <v>70</v>
      </c>
      <c r="R89" s="41" t="s">
        <v>60</v>
      </c>
      <c r="S89" s="43">
        <v>1.61</v>
      </c>
      <c r="T89" s="43">
        <v>1.67</v>
      </c>
      <c r="U89" s="43">
        <v>1.64</v>
      </c>
      <c r="V89" s="43">
        <v>1.65</v>
      </c>
      <c r="W89" s="43">
        <v>1.58</v>
      </c>
      <c r="X89" s="43">
        <v>1.62</v>
      </c>
      <c r="Y89" s="43">
        <v>1.64</v>
      </c>
      <c r="Z89" s="43">
        <v>1.65</v>
      </c>
      <c r="AA89" s="43">
        <v>1.66</v>
      </c>
      <c r="AB89" s="43">
        <v>1.68</v>
      </c>
      <c r="AC89" s="43">
        <v>1.73</v>
      </c>
      <c r="AD89" s="43">
        <v>1.76</v>
      </c>
    </row>
    <row r="90" spans="1:30" x14ac:dyDescent="0.25">
      <c r="A90" s="28" t="s">
        <v>54</v>
      </c>
      <c r="B90" s="30">
        <v>123</v>
      </c>
      <c r="C90" s="30">
        <v>119</v>
      </c>
      <c r="D90" s="30">
        <v>118</v>
      </c>
      <c r="E90" s="30">
        <v>119</v>
      </c>
      <c r="F90" s="30">
        <v>117</v>
      </c>
      <c r="G90" s="30">
        <v>115</v>
      </c>
      <c r="H90" s="30">
        <v>113</v>
      </c>
      <c r="I90" s="30">
        <v>111</v>
      </c>
      <c r="J90" s="30">
        <v>111</v>
      </c>
      <c r="K90" s="30">
        <v>111</v>
      </c>
      <c r="L90" s="30">
        <v>112</v>
      </c>
      <c r="M90" s="30">
        <v>111</v>
      </c>
      <c r="R90" s="41" t="s">
        <v>61</v>
      </c>
      <c r="S90" s="46" t="s">
        <v>24</v>
      </c>
      <c r="T90" s="46" t="s">
        <v>24</v>
      </c>
      <c r="U90" s="46" t="s">
        <v>24</v>
      </c>
      <c r="V90" s="43">
        <v>0.31</v>
      </c>
      <c r="W90" s="46" t="s">
        <v>24</v>
      </c>
      <c r="X90" s="43">
        <v>0.37</v>
      </c>
      <c r="Y90" s="43">
        <v>0.36</v>
      </c>
      <c r="Z90" s="43">
        <v>0.37</v>
      </c>
      <c r="AA90" s="43">
        <v>0.32</v>
      </c>
      <c r="AB90" s="43">
        <v>0.35</v>
      </c>
      <c r="AC90" s="44">
        <v>0.5</v>
      </c>
      <c r="AD90" s="46" t="s">
        <v>24</v>
      </c>
    </row>
    <row r="91" spans="1:30" x14ac:dyDescent="0.25">
      <c r="A91" s="28" t="s">
        <v>55</v>
      </c>
      <c r="B91" s="31">
        <v>129</v>
      </c>
      <c r="C91" s="31">
        <v>126</v>
      </c>
      <c r="D91" s="31">
        <v>128</v>
      </c>
      <c r="E91" s="31">
        <v>130</v>
      </c>
      <c r="F91" s="31">
        <v>130</v>
      </c>
      <c r="G91" s="31">
        <v>129</v>
      </c>
      <c r="H91" s="31">
        <v>127</v>
      </c>
      <c r="I91" s="31">
        <v>129</v>
      </c>
      <c r="J91" s="31">
        <v>124</v>
      </c>
      <c r="K91" s="31">
        <v>122</v>
      </c>
      <c r="L91" s="31">
        <v>120</v>
      </c>
      <c r="M91" s="31">
        <v>119</v>
      </c>
      <c r="R91" s="41" t="s">
        <v>62</v>
      </c>
      <c r="S91" s="46" t="s">
        <v>24</v>
      </c>
      <c r="T91" s="46" t="s">
        <v>24</v>
      </c>
      <c r="U91" s="46" t="s">
        <v>24</v>
      </c>
      <c r="V91" s="46" t="s">
        <v>24</v>
      </c>
      <c r="W91" s="46" t="s">
        <v>24</v>
      </c>
      <c r="X91" s="46" t="s">
        <v>24</v>
      </c>
      <c r="Y91" s="46" t="s">
        <v>24</v>
      </c>
      <c r="Z91" s="43">
        <v>0.44</v>
      </c>
      <c r="AA91" s="43">
        <v>0.44</v>
      </c>
      <c r="AB91" s="43">
        <v>0.35</v>
      </c>
      <c r="AC91" s="43">
        <v>0.36</v>
      </c>
      <c r="AD91" s="43">
        <v>0.37</v>
      </c>
    </row>
    <row r="92" spans="1:30" x14ac:dyDescent="0.25">
      <c r="A92" s="28" t="s">
        <v>56</v>
      </c>
      <c r="B92" s="30">
        <v>132</v>
      </c>
      <c r="C92" s="30">
        <v>131</v>
      </c>
      <c r="D92" s="30">
        <v>120</v>
      </c>
      <c r="E92" s="30">
        <v>119</v>
      </c>
      <c r="F92" s="30">
        <v>120</v>
      </c>
      <c r="G92" s="30">
        <v>123</v>
      </c>
      <c r="H92" s="30">
        <v>123</v>
      </c>
      <c r="I92" s="30">
        <v>128</v>
      </c>
      <c r="J92" s="30">
        <v>131</v>
      </c>
      <c r="K92" s="30">
        <v>129</v>
      </c>
      <c r="L92" s="30">
        <v>128</v>
      </c>
      <c r="M92" s="30">
        <v>126</v>
      </c>
      <c r="R92" s="41" t="s">
        <v>64</v>
      </c>
      <c r="S92" s="46" t="s">
        <v>24</v>
      </c>
      <c r="T92" s="43">
        <v>0.82</v>
      </c>
      <c r="U92" s="44">
        <v>0.7</v>
      </c>
      <c r="V92" s="43">
        <v>0.68</v>
      </c>
      <c r="W92" s="43">
        <v>0.85</v>
      </c>
      <c r="X92" s="43">
        <v>0.68</v>
      </c>
      <c r="Y92" s="43">
        <v>0.72</v>
      </c>
      <c r="Z92" s="43">
        <v>0.81</v>
      </c>
      <c r="AA92" s="43">
        <v>0.84</v>
      </c>
      <c r="AB92" s="43">
        <v>0.87</v>
      </c>
      <c r="AC92" s="43">
        <v>0.92</v>
      </c>
      <c r="AD92" s="43">
        <v>0.89</v>
      </c>
    </row>
    <row r="93" spans="1:30" x14ac:dyDescent="0.25">
      <c r="A93" s="28" t="s">
        <v>57</v>
      </c>
      <c r="B93" s="31" t="s">
        <v>24</v>
      </c>
      <c r="C93" s="31" t="s">
        <v>24</v>
      </c>
      <c r="D93" s="31" t="s">
        <v>24</v>
      </c>
      <c r="E93" s="31" t="s">
        <v>24</v>
      </c>
      <c r="F93" s="31" t="s">
        <v>24</v>
      </c>
      <c r="G93" s="31" t="s">
        <v>24</v>
      </c>
      <c r="H93" s="31" t="s">
        <v>24</v>
      </c>
      <c r="I93" s="31" t="s">
        <v>24</v>
      </c>
      <c r="J93" s="31" t="s">
        <v>24</v>
      </c>
      <c r="K93" s="31" t="s">
        <v>24</v>
      </c>
      <c r="L93" s="31" t="s">
        <v>24</v>
      </c>
      <c r="M93" s="31" t="s">
        <v>24</v>
      </c>
      <c r="R93" s="41" t="s">
        <v>65</v>
      </c>
      <c r="S93" s="43">
        <v>0.69</v>
      </c>
      <c r="T93" s="44">
        <v>0.8</v>
      </c>
      <c r="U93" s="43">
        <v>0.79</v>
      </c>
      <c r="V93" s="43">
        <v>0.79</v>
      </c>
      <c r="W93" s="43">
        <v>0.83</v>
      </c>
      <c r="X93" s="43">
        <v>0.81</v>
      </c>
      <c r="Y93" s="43">
        <v>0.86</v>
      </c>
      <c r="Z93" s="43">
        <v>0.88</v>
      </c>
      <c r="AA93" s="43">
        <v>0.94</v>
      </c>
      <c r="AB93" s="43">
        <v>0.95</v>
      </c>
      <c r="AC93" s="43">
        <v>1.03</v>
      </c>
      <c r="AD93" s="43">
        <v>1.06</v>
      </c>
    </row>
    <row r="94" spans="1:30" x14ac:dyDescent="0.25">
      <c r="A94" s="28" t="s">
        <v>58</v>
      </c>
      <c r="B94" s="30">
        <v>190</v>
      </c>
      <c r="C94" s="30">
        <v>174</v>
      </c>
      <c r="D94" s="30">
        <v>176</v>
      </c>
      <c r="E94" s="30">
        <v>180</v>
      </c>
      <c r="F94" s="30">
        <v>188</v>
      </c>
      <c r="G94" s="30">
        <v>186</v>
      </c>
      <c r="H94" s="30">
        <v>178</v>
      </c>
      <c r="I94" s="30">
        <v>158</v>
      </c>
      <c r="J94" s="30">
        <v>145</v>
      </c>
      <c r="K94" s="30">
        <v>150</v>
      </c>
      <c r="L94" s="30">
        <v>155</v>
      </c>
      <c r="M94" s="30">
        <v>147</v>
      </c>
      <c r="R94" s="41" t="s">
        <v>66</v>
      </c>
      <c r="S94" s="46" t="s">
        <v>24</v>
      </c>
      <c r="T94" s="46" t="s">
        <v>24</v>
      </c>
      <c r="U94" s="46" t="s">
        <v>24</v>
      </c>
      <c r="V94" s="46" t="s">
        <v>24</v>
      </c>
      <c r="W94" s="43">
        <v>0.27</v>
      </c>
      <c r="X94" s="43">
        <v>0.32</v>
      </c>
      <c r="Y94" s="43">
        <v>0.26</v>
      </c>
      <c r="Z94" s="46" t="s">
        <v>24</v>
      </c>
      <c r="AA94" s="46" t="s">
        <v>24</v>
      </c>
      <c r="AB94" s="46" t="s">
        <v>24</v>
      </c>
      <c r="AC94" s="46" t="s">
        <v>24</v>
      </c>
      <c r="AD94" s="43">
        <v>0.19</v>
      </c>
    </row>
    <row r="95" spans="1:30" x14ac:dyDescent="0.25">
      <c r="A95" s="28" t="s">
        <v>59</v>
      </c>
      <c r="B95" s="31">
        <v>165</v>
      </c>
      <c r="C95" s="31">
        <v>167</v>
      </c>
      <c r="D95" s="31">
        <v>166</v>
      </c>
      <c r="E95" s="31">
        <v>169</v>
      </c>
      <c r="F95" s="31">
        <v>172</v>
      </c>
      <c r="G95" s="31">
        <v>173</v>
      </c>
      <c r="H95" s="31">
        <v>173</v>
      </c>
      <c r="I95" s="31">
        <v>173</v>
      </c>
      <c r="J95" s="31">
        <v>168</v>
      </c>
      <c r="K95" s="31">
        <v>162</v>
      </c>
      <c r="L95" s="31">
        <v>161</v>
      </c>
      <c r="M95" s="31">
        <v>158</v>
      </c>
      <c r="R95" s="41" t="s">
        <v>89</v>
      </c>
      <c r="S95" s="43">
        <v>0.97</v>
      </c>
      <c r="T95" s="43">
        <v>1.1599999999999999</v>
      </c>
      <c r="U95" s="43">
        <v>1.05</v>
      </c>
      <c r="V95" s="43">
        <v>1.01</v>
      </c>
      <c r="W95" s="43">
        <v>1.03</v>
      </c>
      <c r="X95" s="43">
        <v>1.03</v>
      </c>
      <c r="Y95" s="43">
        <v>1.07</v>
      </c>
      <c r="Z95" s="44">
        <v>1.1000000000000001</v>
      </c>
      <c r="AA95" s="46" t="s">
        <v>24</v>
      </c>
      <c r="AB95" s="43">
        <v>1.1100000000000001</v>
      </c>
      <c r="AC95" s="43">
        <v>0.98</v>
      </c>
      <c r="AD95" s="43">
        <v>1.03</v>
      </c>
    </row>
    <row r="96" spans="1:30" x14ac:dyDescent="0.25">
      <c r="A96" s="28" t="s">
        <v>60</v>
      </c>
      <c r="B96" s="30">
        <v>113</v>
      </c>
      <c r="C96" s="30">
        <v>110</v>
      </c>
      <c r="D96" s="30">
        <v>111</v>
      </c>
      <c r="E96" s="30">
        <v>108</v>
      </c>
      <c r="F96" s="30">
        <v>110</v>
      </c>
      <c r="G96" s="30">
        <v>111</v>
      </c>
      <c r="H96" s="30">
        <v>111</v>
      </c>
      <c r="I96" s="30">
        <v>111</v>
      </c>
      <c r="J96" s="30">
        <v>109</v>
      </c>
      <c r="K96" s="30">
        <v>107</v>
      </c>
      <c r="L96" s="30">
        <v>106</v>
      </c>
      <c r="M96" s="30">
        <v>104</v>
      </c>
      <c r="R96" s="41" t="s">
        <v>90</v>
      </c>
      <c r="S96" s="43">
        <v>2.77</v>
      </c>
      <c r="T96" s="43">
        <v>2.81</v>
      </c>
      <c r="U96" s="43">
        <v>2.74</v>
      </c>
      <c r="V96" s="43">
        <v>2.77</v>
      </c>
      <c r="W96" s="43">
        <v>2.68</v>
      </c>
      <c r="X96" s="43">
        <v>2.71</v>
      </c>
      <c r="Y96" s="43">
        <v>2.72</v>
      </c>
      <c r="Z96" s="43">
        <v>2.71</v>
      </c>
      <c r="AA96" s="43">
        <v>2.76</v>
      </c>
      <c r="AB96" s="43">
        <v>2.81</v>
      </c>
      <c r="AC96" s="43">
        <v>2.82</v>
      </c>
      <c r="AD96" s="46" t="s">
        <v>24</v>
      </c>
    </row>
    <row r="97" spans="1:56" x14ac:dyDescent="0.25">
      <c r="A97" s="28" t="s">
        <v>61</v>
      </c>
      <c r="B97" s="31">
        <v>42</v>
      </c>
      <c r="C97" s="31">
        <v>41</v>
      </c>
      <c r="D97" s="31">
        <v>41</v>
      </c>
      <c r="E97" s="31">
        <v>42</v>
      </c>
      <c r="F97" s="31">
        <v>40</v>
      </c>
      <c r="G97" s="31">
        <v>41</v>
      </c>
      <c r="H97" s="31">
        <v>41</v>
      </c>
      <c r="I97" s="31">
        <v>43</v>
      </c>
      <c r="J97" s="31">
        <v>45</v>
      </c>
      <c r="K97" s="31">
        <v>46</v>
      </c>
      <c r="L97" s="31">
        <v>48</v>
      </c>
      <c r="M97" s="31">
        <v>50</v>
      </c>
      <c r="R97" s="41" t="s">
        <v>91</v>
      </c>
      <c r="S97" s="43">
        <v>1.44</v>
      </c>
      <c r="T97" s="43">
        <v>1.66</v>
      </c>
      <c r="U97" s="43">
        <v>1.71</v>
      </c>
      <c r="V97" s="43">
        <v>1.78</v>
      </c>
      <c r="W97" s="43">
        <v>1.91</v>
      </c>
      <c r="X97" s="43">
        <v>1.99</v>
      </c>
      <c r="Y97" s="43">
        <v>2.02</v>
      </c>
      <c r="Z97" s="43">
        <v>2.06</v>
      </c>
      <c r="AA97" s="44">
        <v>2.1</v>
      </c>
      <c r="AB97" s="43">
        <v>2.12</v>
      </c>
      <c r="AC97" s="43">
        <v>2.14</v>
      </c>
      <c r="AD97" s="46" t="s">
        <v>24</v>
      </c>
    </row>
    <row r="98" spans="1:56" x14ac:dyDescent="0.25">
      <c r="A98" s="28" t="s">
        <v>62</v>
      </c>
      <c r="B98" s="30">
        <v>32</v>
      </c>
      <c r="C98" s="30">
        <v>35</v>
      </c>
      <c r="D98" s="30">
        <v>35</v>
      </c>
      <c r="E98" s="30">
        <v>34</v>
      </c>
      <c r="F98" s="30">
        <v>34</v>
      </c>
      <c r="G98" s="30">
        <v>35</v>
      </c>
      <c r="H98" s="30">
        <v>36</v>
      </c>
      <c r="I98" s="30">
        <v>36</v>
      </c>
      <c r="J98" s="30">
        <v>37</v>
      </c>
      <c r="K98" s="30">
        <v>37</v>
      </c>
      <c r="L98" s="30">
        <v>38</v>
      </c>
      <c r="M98" s="30">
        <v>38</v>
      </c>
      <c r="R98" s="41" t="s">
        <v>92</v>
      </c>
      <c r="S98" s="43">
        <v>3.34</v>
      </c>
      <c r="T98" s="43">
        <v>3.23</v>
      </c>
      <c r="U98" s="43">
        <v>3.14</v>
      </c>
      <c r="V98" s="43">
        <v>3.24</v>
      </c>
      <c r="W98" s="43">
        <v>3.21</v>
      </c>
      <c r="X98" s="43">
        <v>3.32</v>
      </c>
      <c r="Y98" s="44">
        <v>3.4</v>
      </c>
      <c r="Z98" s="43">
        <v>3.28</v>
      </c>
      <c r="AA98" s="43">
        <v>3.14</v>
      </c>
      <c r="AB98" s="44">
        <v>3.2</v>
      </c>
      <c r="AC98" s="43">
        <v>3.28</v>
      </c>
      <c r="AD98" s="46" t="s">
        <v>24</v>
      </c>
    </row>
    <row r="99" spans="1:56" x14ac:dyDescent="0.25">
      <c r="A99" s="28" t="s">
        <v>63</v>
      </c>
      <c r="B99" s="31">
        <v>25</v>
      </c>
      <c r="C99" s="31">
        <v>28</v>
      </c>
      <c r="D99" s="31">
        <v>29</v>
      </c>
      <c r="E99" s="31">
        <v>30</v>
      </c>
      <c r="F99" s="31">
        <v>30</v>
      </c>
      <c r="G99" s="31">
        <v>29</v>
      </c>
      <c r="H99" s="31">
        <v>30</v>
      </c>
      <c r="I99" s="31">
        <v>31</v>
      </c>
      <c r="J99" s="31">
        <v>30</v>
      </c>
      <c r="K99" s="31">
        <v>30</v>
      </c>
      <c r="L99" s="31">
        <v>30</v>
      </c>
      <c r="M99" s="31">
        <v>31</v>
      </c>
      <c r="R99" s="41" t="s">
        <v>93</v>
      </c>
      <c r="S99" s="43">
        <v>2.99</v>
      </c>
      <c r="T99" s="43">
        <v>3.15</v>
      </c>
      <c r="U99" s="43">
        <v>3.32</v>
      </c>
      <c r="V99" s="43">
        <v>3.59</v>
      </c>
      <c r="W99" s="43">
        <v>3.85</v>
      </c>
      <c r="X99" s="43">
        <v>3.95</v>
      </c>
      <c r="Y99" s="43">
        <v>4.08</v>
      </c>
      <c r="Z99" s="43">
        <v>3.98</v>
      </c>
      <c r="AA99" s="43">
        <v>3.99</v>
      </c>
      <c r="AB99" s="43">
        <v>4.29</v>
      </c>
      <c r="AC99" s="43">
        <v>4.5199999999999996</v>
      </c>
      <c r="AD99" s="46" t="s">
        <v>24</v>
      </c>
    </row>
    <row r="100" spans="1:56" x14ac:dyDescent="0.25">
      <c r="A100" s="28" t="s">
        <v>64</v>
      </c>
      <c r="B100" s="30">
        <v>39</v>
      </c>
      <c r="C100" s="30">
        <v>39</v>
      </c>
      <c r="D100" s="30">
        <v>39</v>
      </c>
      <c r="E100" s="30">
        <v>40</v>
      </c>
      <c r="F100" s="30">
        <v>40</v>
      </c>
      <c r="G100" s="30">
        <v>41</v>
      </c>
      <c r="H100" s="30">
        <v>40</v>
      </c>
      <c r="I100" s="30">
        <v>39</v>
      </c>
      <c r="J100" s="30">
        <v>39</v>
      </c>
      <c r="K100" s="30">
        <v>39</v>
      </c>
      <c r="L100" s="30">
        <v>40</v>
      </c>
      <c r="M100" s="30">
        <v>41</v>
      </c>
    </row>
    <row r="101" spans="1:56" x14ac:dyDescent="0.25">
      <c r="A101" s="28" t="s">
        <v>65</v>
      </c>
      <c r="B101" s="31">
        <v>49</v>
      </c>
      <c r="C101" s="31">
        <v>48</v>
      </c>
      <c r="D101" s="31">
        <v>53</v>
      </c>
      <c r="E101" s="31">
        <v>57</v>
      </c>
      <c r="F101" s="31">
        <v>59</v>
      </c>
      <c r="G101" s="31">
        <v>62</v>
      </c>
      <c r="H101" s="31">
        <v>65</v>
      </c>
      <c r="I101" s="31">
        <v>68</v>
      </c>
      <c r="J101" s="31">
        <v>66</v>
      </c>
      <c r="K101" s="31">
        <v>66</v>
      </c>
      <c r="L101" s="31">
        <v>63</v>
      </c>
      <c r="M101" s="31">
        <v>59</v>
      </c>
      <c r="R101" s="136" t="s">
        <v>84</v>
      </c>
      <c r="S101" s="135"/>
      <c r="T101" s="135"/>
      <c r="U101" s="135"/>
      <c r="V101" s="135"/>
      <c r="W101" s="135"/>
      <c r="X101" s="135"/>
      <c r="Y101" s="135"/>
      <c r="Z101" s="135"/>
      <c r="AA101" s="135"/>
      <c r="AB101" s="135"/>
      <c r="AC101" s="135"/>
      <c r="AD101" s="135"/>
    </row>
    <row r="102" spans="1:56" x14ac:dyDescent="0.25">
      <c r="A102" s="28" t="s">
        <v>66</v>
      </c>
      <c r="B102" s="30">
        <v>29</v>
      </c>
      <c r="C102" s="30">
        <v>30</v>
      </c>
      <c r="D102" s="30">
        <v>30</v>
      </c>
      <c r="E102" s="30">
        <v>30</v>
      </c>
      <c r="F102" s="30">
        <v>30</v>
      </c>
      <c r="G102" s="30">
        <v>31</v>
      </c>
      <c r="H102" s="30">
        <v>30</v>
      </c>
      <c r="I102" s="30">
        <v>31</v>
      </c>
      <c r="J102" s="30">
        <v>31</v>
      </c>
      <c r="K102" s="30">
        <v>31</v>
      </c>
      <c r="L102" s="30">
        <v>32</v>
      </c>
      <c r="M102" s="30">
        <v>32</v>
      </c>
      <c r="R102" s="136" t="s">
        <v>24</v>
      </c>
      <c r="S102" s="136" t="s">
        <v>69</v>
      </c>
      <c r="T102" s="135"/>
      <c r="U102" s="135"/>
      <c r="V102" s="135"/>
      <c r="W102" s="135"/>
      <c r="X102" s="135"/>
      <c r="Y102" s="135"/>
      <c r="Z102" s="135"/>
      <c r="AA102" s="135"/>
      <c r="AB102" s="135"/>
      <c r="AC102" s="135"/>
      <c r="AD102" s="135"/>
    </row>
    <row r="103" spans="1:56" x14ac:dyDescent="0.25">
      <c r="A103" s="28" t="s">
        <v>90</v>
      </c>
      <c r="B103" s="31">
        <v>148</v>
      </c>
      <c r="C103" s="31">
        <v>148</v>
      </c>
      <c r="D103" s="31">
        <v>147</v>
      </c>
      <c r="E103" s="31">
        <v>145</v>
      </c>
      <c r="F103" s="31">
        <v>148</v>
      </c>
      <c r="G103" s="31">
        <v>147</v>
      </c>
      <c r="H103" s="31">
        <v>148</v>
      </c>
      <c r="I103" s="31">
        <v>149</v>
      </c>
      <c r="J103" s="31">
        <v>143</v>
      </c>
      <c r="K103" s="31">
        <v>141</v>
      </c>
      <c r="L103" s="31">
        <v>141</v>
      </c>
      <c r="M103" s="31">
        <v>140</v>
      </c>
    </row>
    <row r="104" spans="1:56" x14ac:dyDescent="0.25">
      <c r="A104" s="28" t="s">
        <v>92</v>
      </c>
      <c r="B104" s="30">
        <v>107</v>
      </c>
      <c r="C104" s="30">
        <v>104</v>
      </c>
      <c r="D104" s="30">
        <v>106</v>
      </c>
      <c r="E104" s="30">
        <v>104</v>
      </c>
      <c r="F104" s="30">
        <v>107</v>
      </c>
      <c r="G104" s="30">
        <v>108</v>
      </c>
      <c r="H104" s="30">
        <v>106</v>
      </c>
      <c r="I104" s="30">
        <v>106</v>
      </c>
      <c r="J104" s="30">
        <v>99</v>
      </c>
      <c r="K104" s="30">
        <v>96</v>
      </c>
      <c r="L104" s="30">
        <v>94</v>
      </c>
      <c r="M104" s="30">
        <v>91</v>
      </c>
    </row>
    <row r="106" spans="1:56" x14ac:dyDescent="0.25">
      <c r="A106" s="24" t="s">
        <v>68</v>
      </c>
      <c r="B106" s="503"/>
      <c r="C106" s="503"/>
      <c r="D106" s="503"/>
      <c r="E106" s="503"/>
      <c r="F106" s="503"/>
      <c r="G106" s="503"/>
      <c r="H106" s="503"/>
      <c r="I106" s="503"/>
      <c r="J106" s="503"/>
      <c r="K106" s="503"/>
      <c r="L106" s="503"/>
      <c r="M106" s="503"/>
      <c r="N106" s="503"/>
      <c r="O106" s="503"/>
      <c r="AU106" s="503"/>
      <c r="AV106" s="503"/>
      <c r="AW106" s="503"/>
      <c r="AX106" s="503"/>
      <c r="AY106" s="503"/>
      <c r="AZ106" s="503"/>
      <c r="BA106" s="503"/>
      <c r="BB106" s="503"/>
      <c r="BC106" s="503"/>
      <c r="BD106" s="503"/>
    </row>
    <row r="107" spans="1:56" x14ac:dyDescent="0.25">
      <c r="A107" s="24" t="s">
        <v>24</v>
      </c>
      <c r="B107" s="25" t="s">
        <v>69</v>
      </c>
      <c r="C107" s="503"/>
      <c r="D107" s="503"/>
      <c r="E107" s="503"/>
      <c r="F107" s="503"/>
      <c r="G107" s="503"/>
      <c r="H107" s="503"/>
      <c r="I107" s="503"/>
      <c r="J107" s="503"/>
      <c r="K107" s="503"/>
      <c r="L107" s="503"/>
      <c r="M107" s="503"/>
      <c r="N107" s="503"/>
      <c r="O107" s="503"/>
      <c r="AU107" s="503"/>
      <c r="AV107" s="503"/>
      <c r="AW107" s="503"/>
      <c r="AX107" s="503"/>
      <c r="AY107" s="503"/>
      <c r="AZ107" s="503"/>
      <c r="BA107" s="503"/>
      <c r="BB107" s="503"/>
      <c r="BC107" s="503"/>
      <c r="BD107" s="503"/>
    </row>
    <row r="120" spans="1:33" x14ac:dyDescent="0.25">
      <c r="A120" s="304" t="s">
        <v>0</v>
      </c>
      <c r="B120" s="503"/>
      <c r="C120" s="503"/>
      <c r="D120" s="503"/>
      <c r="E120" s="503"/>
      <c r="F120" s="503"/>
      <c r="G120" s="503"/>
      <c r="H120" s="503"/>
      <c r="I120" s="503"/>
      <c r="J120" s="503"/>
      <c r="K120" s="503"/>
      <c r="L120" s="503"/>
      <c r="M120" s="503"/>
      <c r="N120" s="503"/>
    </row>
    <row r="121" spans="1:33" x14ac:dyDescent="0.25">
      <c r="A121" s="304" t="s">
        <v>1</v>
      </c>
      <c r="B121" s="303" t="s">
        <v>2</v>
      </c>
      <c r="C121" s="503"/>
      <c r="D121" s="503"/>
      <c r="E121" s="503"/>
      <c r="F121" s="503"/>
      <c r="G121" s="503"/>
      <c r="H121" s="503"/>
      <c r="I121" s="503"/>
      <c r="J121" s="503"/>
      <c r="K121" s="503"/>
      <c r="L121" s="503"/>
      <c r="M121" s="503"/>
      <c r="N121" s="503"/>
    </row>
    <row r="122" spans="1:33" x14ac:dyDescent="0.25">
      <c r="G122" s="4" t="s">
        <v>70</v>
      </c>
      <c r="H122" s="4" t="s">
        <v>71</v>
      </c>
    </row>
    <row r="124" spans="1:33" x14ac:dyDescent="0.25">
      <c r="Q124" s="136" t="s">
        <v>103</v>
      </c>
      <c r="R124" s="135"/>
      <c r="S124" s="135"/>
      <c r="T124" s="135"/>
      <c r="U124" s="135"/>
      <c r="V124" s="135"/>
      <c r="W124" s="135"/>
      <c r="X124" s="135"/>
      <c r="Y124" s="135"/>
      <c r="Z124" s="135"/>
      <c r="AA124" s="135"/>
      <c r="AB124" s="135"/>
      <c r="AC124" s="135"/>
      <c r="AD124" s="135"/>
    </row>
    <row r="125" spans="1:33" x14ac:dyDescent="0.25">
      <c r="A125" s="516" t="s">
        <v>74</v>
      </c>
      <c r="B125" s="517"/>
      <c r="C125" s="517"/>
      <c r="D125" s="517"/>
      <c r="E125" s="517"/>
      <c r="F125" s="517"/>
      <c r="G125" s="517"/>
      <c r="H125" s="517"/>
      <c r="I125" s="517"/>
      <c r="J125" s="517"/>
      <c r="K125" s="517"/>
      <c r="L125" s="517"/>
      <c r="M125" s="517"/>
      <c r="N125" s="517"/>
    </row>
    <row r="126" spans="1:33" x14ac:dyDescent="0.25">
      <c r="Q126" s="136" t="s">
        <v>75</v>
      </c>
      <c r="R126" s="126">
        <v>44313.700497685189</v>
      </c>
      <c r="S126" s="135"/>
      <c r="T126" s="135"/>
      <c r="U126" s="135"/>
      <c r="V126" s="135"/>
      <c r="W126" s="135"/>
      <c r="X126" s="135"/>
      <c r="Y126" s="135"/>
      <c r="Z126" s="135"/>
      <c r="AA126" s="135"/>
      <c r="AB126" s="135"/>
      <c r="AC126" s="135"/>
      <c r="AD126" s="135"/>
      <c r="AG126" s="437" t="s">
        <v>122</v>
      </c>
    </row>
    <row r="127" spans="1:33" x14ac:dyDescent="0.25">
      <c r="A127" s="516" t="s">
        <v>75</v>
      </c>
      <c r="B127" s="515">
        <v>44347.851446759261</v>
      </c>
      <c r="C127" s="517"/>
      <c r="D127" s="517"/>
      <c r="E127" s="517"/>
      <c r="F127" s="517"/>
      <c r="G127" s="517"/>
      <c r="H127" s="517"/>
      <c r="I127" s="517"/>
      <c r="J127" s="517"/>
      <c r="K127" s="517"/>
      <c r="L127" s="517"/>
      <c r="M127" s="517"/>
      <c r="N127" s="517"/>
      <c r="Q127" s="136" t="s">
        <v>76</v>
      </c>
      <c r="R127" s="126">
        <v>44348.500273935184</v>
      </c>
      <c r="S127" s="135"/>
      <c r="T127" s="135"/>
      <c r="U127" s="135"/>
      <c r="V127" s="135"/>
      <c r="W127" s="135"/>
      <c r="X127" s="135"/>
      <c r="Y127" s="135"/>
      <c r="Z127" s="135"/>
      <c r="AA127" s="135"/>
      <c r="AB127" s="135"/>
      <c r="AC127" s="135"/>
      <c r="AD127" s="135"/>
    </row>
    <row r="128" spans="1:33" x14ac:dyDescent="0.25">
      <c r="A128" s="516" t="s">
        <v>76</v>
      </c>
      <c r="B128" s="515">
        <v>44348.414550648144</v>
      </c>
      <c r="C128" s="517"/>
      <c r="D128" s="517"/>
      <c r="E128" s="517"/>
      <c r="F128" s="517"/>
      <c r="G128" s="517"/>
      <c r="H128" s="517"/>
      <c r="I128" s="517"/>
      <c r="J128" s="517"/>
      <c r="K128" s="517"/>
      <c r="L128" s="517"/>
      <c r="M128" s="517"/>
      <c r="N128" s="517"/>
      <c r="Q128" s="136" t="s">
        <v>77</v>
      </c>
      <c r="R128" s="136" t="s">
        <v>73</v>
      </c>
      <c r="S128" s="135"/>
      <c r="T128" s="135"/>
      <c r="U128" s="135"/>
      <c r="V128" s="135"/>
      <c r="W128" s="135"/>
      <c r="X128" s="135"/>
      <c r="Y128" s="135"/>
      <c r="Z128" s="135"/>
      <c r="AA128" s="135"/>
      <c r="AB128" s="135"/>
      <c r="AC128" s="135"/>
      <c r="AD128" s="135"/>
    </row>
    <row r="129" spans="1:46" x14ac:dyDescent="0.25">
      <c r="A129" s="516" t="s">
        <v>77</v>
      </c>
      <c r="B129" s="516" t="s">
        <v>73</v>
      </c>
      <c r="C129" s="517"/>
      <c r="D129" s="517"/>
      <c r="E129" s="517"/>
      <c r="F129" s="517"/>
      <c r="G129" s="517"/>
      <c r="H129" s="517"/>
      <c r="I129" s="517"/>
      <c r="J129" s="517"/>
      <c r="K129" s="517"/>
      <c r="L129" s="517"/>
      <c r="M129" s="517"/>
      <c r="N129" s="517"/>
    </row>
    <row r="130" spans="1:46" x14ac:dyDescent="0.25">
      <c r="Q130" s="136" t="s">
        <v>104</v>
      </c>
      <c r="R130" s="136" t="s">
        <v>105</v>
      </c>
      <c r="S130" s="135"/>
      <c r="T130" s="135"/>
      <c r="U130" s="135"/>
      <c r="V130" s="135"/>
      <c r="W130" s="135"/>
      <c r="X130" s="135"/>
      <c r="Y130" s="135"/>
      <c r="Z130" s="135"/>
      <c r="AA130" s="135"/>
      <c r="AB130" s="135"/>
      <c r="AC130" s="135"/>
      <c r="AD130" s="135"/>
    </row>
    <row r="131" spans="1:46" x14ac:dyDescent="0.25">
      <c r="A131" s="516" t="s">
        <v>78</v>
      </c>
      <c r="B131" s="516" t="s">
        <v>6</v>
      </c>
      <c r="C131" s="517"/>
      <c r="D131" s="517"/>
      <c r="E131" s="517"/>
      <c r="F131" s="517"/>
      <c r="G131" s="517"/>
      <c r="H131" s="517"/>
      <c r="I131" s="517"/>
      <c r="J131" s="517"/>
      <c r="K131" s="517"/>
      <c r="L131" s="517"/>
      <c r="M131" s="517"/>
      <c r="N131" s="517"/>
      <c r="Q131" s="136" t="s">
        <v>106</v>
      </c>
      <c r="R131" s="136" t="s">
        <v>105</v>
      </c>
      <c r="S131" s="135"/>
      <c r="T131" s="135"/>
      <c r="U131" s="135"/>
      <c r="V131" s="135"/>
      <c r="W131" s="135"/>
      <c r="X131" s="135"/>
      <c r="Y131" s="135"/>
      <c r="Z131" s="135"/>
      <c r="AA131" s="135"/>
      <c r="AB131" s="135"/>
      <c r="AC131" s="135"/>
      <c r="AD131" s="135"/>
    </row>
    <row r="132" spans="1:46" x14ac:dyDescent="0.25">
      <c r="A132" s="516" t="s">
        <v>79</v>
      </c>
      <c r="B132" s="516" t="s">
        <v>8</v>
      </c>
      <c r="C132" s="517"/>
      <c r="D132" s="517"/>
      <c r="E132" s="517"/>
      <c r="F132" s="517"/>
      <c r="G132" s="517"/>
      <c r="H132" s="517"/>
      <c r="I132" s="517"/>
      <c r="J132" s="517"/>
      <c r="K132" s="517"/>
      <c r="L132" s="517"/>
      <c r="M132" s="517"/>
      <c r="N132" s="517"/>
      <c r="Q132" s="136" t="s">
        <v>78</v>
      </c>
      <c r="R132" s="136" t="s">
        <v>107</v>
      </c>
      <c r="S132" s="135"/>
      <c r="T132" s="135"/>
      <c r="U132" s="135"/>
      <c r="V132" s="135"/>
      <c r="W132" s="135"/>
      <c r="X132" s="135"/>
      <c r="Y132" s="135"/>
      <c r="Z132" s="135"/>
      <c r="AA132" s="135"/>
      <c r="AB132" s="135"/>
      <c r="AC132" s="135"/>
      <c r="AD132" s="135"/>
    </row>
    <row r="134" spans="1:46" x14ac:dyDescent="0.25">
      <c r="A134" s="8" t="s">
        <v>80</v>
      </c>
      <c r="B134" s="8" t="s">
        <v>81</v>
      </c>
      <c r="C134" s="8" t="s">
        <v>82</v>
      </c>
      <c r="D134" s="8" t="s">
        <v>83</v>
      </c>
      <c r="E134" s="8" t="s">
        <v>10</v>
      </c>
      <c r="F134" s="8" t="s">
        <v>12</v>
      </c>
      <c r="G134" s="8" t="s">
        <v>13</v>
      </c>
      <c r="H134" s="8" t="s">
        <v>14</v>
      </c>
      <c r="I134" s="8" t="s">
        <v>15</v>
      </c>
      <c r="J134" s="8" t="s">
        <v>16</v>
      </c>
      <c r="K134" s="8" t="s">
        <v>17</v>
      </c>
      <c r="L134" s="8" t="s">
        <v>18</v>
      </c>
      <c r="M134" s="8" t="s">
        <v>19</v>
      </c>
      <c r="N134" s="8" t="s">
        <v>20</v>
      </c>
      <c r="Q134" s="41" t="s">
        <v>80</v>
      </c>
      <c r="R134" s="41" t="s">
        <v>81</v>
      </c>
      <c r="S134" s="41" t="s">
        <v>82</v>
      </c>
      <c r="T134" s="41" t="s">
        <v>83</v>
      </c>
      <c r="U134" s="41" t="s">
        <v>10</v>
      </c>
      <c r="V134" s="41" t="s">
        <v>12</v>
      </c>
      <c r="W134" s="41" t="s">
        <v>13</v>
      </c>
      <c r="X134" s="41" t="s">
        <v>14</v>
      </c>
      <c r="Y134" s="41" t="s">
        <v>15</v>
      </c>
      <c r="Z134" s="41" t="s">
        <v>16</v>
      </c>
      <c r="AA134" s="41" t="s">
        <v>17</v>
      </c>
      <c r="AB134" s="41" t="s">
        <v>18</v>
      </c>
      <c r="AC134" s="41" t="s">
        <v>19</v>
      </c>
      <c r="AD134" s="41" t="s">
        <v>20</v>
      </c>
      <c r="AG134" s="41" t="s">
        <v>80</v>
      </c>
      <c r="AH134" s="41" t="s">
        <v>81</v>
      </c>
      <c r="AI134" s="41" t="s">
        <v>82</v>
      </c>
      <c r="AJ134" s="41" t="s">
        <v>83</v>
      </c>
      <c r="AK134" s="41" t="s">
        <v>10</v>
      </c>
      <c r="AL134" s="41" t="s">
        <v>12</v>
      </c>
      <c r="AM134" s="41" t="s">
        <v>13</v>
      </c>
      <c r="AN134" s="41" t="s">
        <v>14</v>
      </c>
      <c r="AO134" s="41" t="s">
        <v>15</v>
      </c>
      <c r="AP134" s="41" t="s">
        <v>16</v>
      </c>
      <c r="AQ134" s="41" t="s">
        <v>17</v>
      </c>
      <c r="AR134" s="41" t="s">
        <v>18</v>
      </c>
      <c r="AS134" s="41" t="s">
        <v>19</v>
      </c>
      <c r="AT134" s="41" t="s">
        <v>20</v>
      </c>
    </row>
    <row r="135" spans="1:46" x14ac:dyDescent="0.25">
      <c r="A135" s="8" t="s">
        <v>22</v>
      </c>
      <c r="B135" s="9">
        <v>11083177.6</v>
      </c>
      <c r="C135" s="9">
        <v>10585151.699999999</v>
      </c>
      <c r="D135" s="9">
        <v>10977298</v>
      </c>
      <c r="E135" s="9">
        <v>11321811.199999999</v>
      </c>
      <c r="F135" s="9">
        <v>11388518.199999999</v>
      </c>
      <c r="G135" s="9">
        <v>11517118.699999999</v>
      </c>
      <c r="H135" s="9">
        <v>11781640</v>
      </c>
      <c r="I135" s="9">
        <v>12211542.9</v>
      </c>
      <c r="J135" s="9">
        <v>12551001.6</v>
      </c>
      <c r="K135" s="9">
        <v>13069785.6</v>
      </c>
      <c r="L135" s="9">
        <v>13518533.199999999</v>
      </c>
      <c r="M135" s="9">
        <v>13965441.300000001</v>
      </c>
      <c r="N135" s="9">
        <v>13305813.800000001</v>
      </c>
      <c r="Q135" s="41" t="s">
        <v>22</v>
      </c>
      <c r="R135" s="45">
        <v>438725386</v>
      </c>
      <c r="S135" s="45">
        <v>440047892</v>
      </c>
      <c r="T135" s="45">
        <v>440660421</v>
      </c>
      <c r="U135" s="45">
        <v>439942305</v>
      </c>
      <c r="V135" s="45">
        <v>440552661</v>
      </c>
      <c r="W135" s="45">
        <v>441257711</v>
      </c>
      <c r="X135" s="45">
        <v>442883888</v>
      </c>
      <c r="Y135" s="45">
        <v>443666812</v>
      </c>
      <c r="Z135" s="45">
        <v>444802830</v>
      </c>
      <c r="AA135" s="45">
        <v>445534430</v>
      </c>
      <c r="AB135" s="45">
        <v>446208557</v>
      </c>
      <c r="AC135" s="45">
        <v>446446444</v>
      </c>
      <c r="AD135" s="45">
        <v>447319916</v>
      </c>
      <c r="AG135" s="41" t="s">
        <v>22</v>
      </c>
      <c r="AH135" s="437">
        <f t="shared" ref="AH135:AT136" si="5">(B135/R135)*1000000</f>
        <v>25262.220864511361</v>
      </c>
      <c r="AI135" s="437">
        <f t="shared" si="5"/>
        <v>24054.54472669079</v>
      </c>
      <c r="AJ135" s="437">
        <f t="shared" si="5"/>
        <v>24911.01418885995</v>
      </c>
      <c r="AK135" s="437">
        <f t="shared" si="5"/>
        <v>25734.763561781128</v>
      </c>
      <c r="AL135" s="437">
        <f t="shared" si="5"/>
        <v>25850.526414139626</v>
      </c>
      <c r="AM135" s="437">
        <f t="shared" si="5"/>
        <v>26100.662748531548</v>
      </c>
      <c r="AN135" s="437">
        <f t="shared" si="5"/>
        <v>26602.096665119592</v>
      </c>
      <c r="AO135" s="437">
        <f t="shared" si="5"/>
        <v>27524.129751675006</v>
      </c>
      <c r="AP135" s="437">
        <f t="shared" si="5"/>
        <v>28217.000327988022</v>
      </c>
      <c r="AQ135" s="437">
        <f t="shared" si="5"/>
        <v>29335.074283709117</v>
      </c>
      <c r="AR135" s="437">
        <f t="shared" si="5"/>
        <v>30296.445435491725</v>
      </c>
      <c r="AS135" s="437">
        <f t="shared" si="5"/>
        <v>31281.336177469926</v>
      </c>
      <c r="AT135" s="437">
        <f t="shared" si="5"/>
        <v>29745.63243010177</v>
      </c>
    </row>
    <row r="136" spans="1:46" x14ac:dyDescent="0.25">
      <c r="A136" s="8" t="s">
        <v>23</v>
      </c>
      <c r="B136" s="9">
        <v>13079032</v>
      </c>
      <c r="C136" s="9">
        <v>12323218.199999999</v>
      </c>
      <c r="D136" s="9">
        <v>12849473.4</v>
      </c>
      <c r="E136" s="9">
        <v>13234680.5</v>
      </c>
      <c r="F136" s="9">
        <v>13499547.1</v>
      </c>
      <c r="G136" s="9">
        <v>13613456.699999999</v>
      </c>
      <c r="H136" s="9">
        <v>14092720.199999999</v>
      </c>
      <c r="I136" s="9">
        <v>14856259.4</v>
      </c>
      <c r="J136" s="9">
        <v>14985120.800000001</v>
      </c>
      <c r="K136" s="9">
        <v>15429575.5</v>
      </c>
      <c r="L136" s="9">
        <v>15939430.5</v>
      </c>
      <c r="M136" s="9">
        <v>16492056.5</v>
      </c>
      <c r="N136" s="10" t="s">
        <v>24</v>
      </c>
      <c r="Q136" s="41" t="s">
        <v>23</v>
      </c>
      <c r="R136" s="45">
        <v>500297033</v>
      </c>
      <c r="S136" s="45">
        <v>502090235</v>
      </c>
      <c r="T136" s="45">
        <v>503170618</v>
      </c>
      <c r="U136" s="45">
        <v>502964837</v>
      </c>
      <c r="V136" s="45">
        <v>504047964</v>
      </c>
      <c r="W136" s="45">
        <v>505163008</v>
      </c>
      <c r="X136" s="45">
        <v>507235091</v>
      </c>
      <c r="Y136" s="45">
        <v>508520205</v>
      </c>
      <c r="Z136" s="45">
        <v>510181874</v>
      </c>
      <c r="AA136" s="45">
        <v>511378572</v>
      </c>
      <c r="AB136" s="45">
        <v>512482133</v>
      </c>
      <c r="AC136" s="45">
        <v>513093556</v>
      </c>
      <c r="AD136" s="46" t="s">
        <v>24</v>
      </c>
      <c r="AG136" s="41" t="s">
        <v>23</v>
      </c>
      <c r="AH136" s="437">
        <f t="shared" si="5"/>
        <v>26142.533609628663</v>
      </c>
      <c r="AI136" s="437">
        <f t="shared" si="5"/>
        <v>24543.831648110023</v>
      </c>
      <c r="AJ136" s="437">
        <f t="shared" si="5"/>
        <v>25537.010589119895</v>
      </c>
      <c r="AK136" s="437">
        <f t="shared" si="5"/>
        <v>26313.331522219316</v>
      </c>
      <c r="AL136" s="437">
        <f t="shared" si="5"/>
        <v>26782.266895536948</v>
      </c>
      <c r="AM136" s="437">
        <f t="shared" si="5"/>
        <v>26948.641298770632</v>
      </c>
      <c r="AN136" s="437">
        <f t="shared" si="5"/>
        <v>27783.409409267384</v>
      </c>
      <c r="AO136" s="437">
        <f t="shared" si="5"/>
        <v>29214.688529436113</v>
      </c>
      <c r="AP136" s="437">
        <f t="shared" si="5"/>
        <v>29372.115246885467</v>
      </c>
      <c r="AQ136" s="437">
        <f t="shared" si="5"/>
        <v>30172.510826284681</v>
      </c>
      <c r="AR136" s="437">
        <f t="shared" si="5"/>
        <v>31102.412110823774</v>
      </c>
      <c r="AS136" s="437">
        <f t="shared" si="5"/>
        <v>32142.396463852689</v>
      </c>
      <c r="AT136" s="437" t="e">
        <f t="shared" si="5"/>
        <v>#VALUE!</v>
      </c>
    </row>
    <row r="137" spans="1:46" x14ac:dyDescent="0.25">
      <c r="A137" s="8" t="s">
        <v>25</v>
      </c>
      <c r="B137" s="9">
        <v>12007919.699999999</v>
      </c>
      <c r="C137" s="9">
        <v>11369262.800000001</v>
      </c>
      <c r="D137" s="9">
        <v>11829511.800000001</v>
      </c>
      <c r="E137" s="9">
        <v>12166015</v>
      </c>
      <c r="F137" s="9">
        <v>12419946.699999999</v>
      </c>
      <c r="G137" s="9">
        <v>12516368.4</v>
      </c>
      <c r="H137" s="9">
        <v>12962411.800000001</v>
      </c>
      <c r="I137" s="9">
        <v>13663891.9</v>
      </c>
      <c r="J137" s="9">
        <v>13761942.9</v>
      </c>
      <c r="K137" s="9">
        <v>14099323.9</v>
      </c>
      <c r="L137" s="9">
        <v>14512200.9</v>
      </c>
      <c r="M137" s="9">
        <v>14965741.6</v>
      </c>
      <c r="N137" s="10" t="s">
        <v>24</v>
      </c>
      <c r="Q137" s="41" t="s">
        <v>101</v>
      </c>
      <c r="R137" s="45">
        <v>495985066</v>
      </c>
      <c r="S137" s="45">
        <v>497780439</v>
      </c>
      <c r="T137" s="45">
        <v>498867771</v>
      </c>
      <c r="U137" s="45">
        <v>498674980</v>
      </c>
      <c r="V137" s="45">
        <v>499771980</v>
      </c>
      <c r="W137" s="45">
        <v>500900868</v>
      </c>
      <c r="X137" s="45">
        <v>502988282</v>
      </c>
      <c r="Y137" s="45">
        <v>504294889</v>
      </c>
      <c r="Z137" s="45">
        <v>505991205</v>
      </c>
      <c r="AA137" s="45">
        <v>507224359</v>
      </c>
      <c r="AB137" s="45">
        <v>508376640</v>
      </c>
      <c r="AC137" s="45">
        <v>509017310</v>
      </c>
      <c r="AD137" s="45">
        <v>510287293</v>
      </c>
      <c r="AG137" s="41" t="s">
        <v>101</v>
      </c>
    </row>
    <row r="138" spans="1:46" x14ac:dyDescent="0.25">
      <c r="A138" s="8" t="s">
        <v>26</v>
      </c>
      <c r="B138" s="9">
        <v>9478712</v>
      </c>
      <c r="C138" s="9">
        <v>9210566.3000000007</v>
      </c>
      <c r="D138" s="9">
        <v>9470254.0999999996</v>
      </c>
      <c r="E138" s="9">
        <v>9744341.0999999996</v>
      </c>
      <c r="F138" s="9">
        <v>9778987.8000000007</v>
      </c>
      <c r="G138" s="9">
        <v>9875312.9000000004</v>
      </c>
      <c r="H138" s="9">
        <v>10130620</v>
      </c>
      <c r="I138" s="9">
        <v>10519852.800000001</v>
      </c>
      <c r="J138" s="9">
        <v>10815642.4</v>
      </c>
      <c r="K138" s="9">
        <v>11217161.300000001</v>
      </c>
      <c r="L138" s="9">
        <v>11588228.699999999</v>
      </c>
      <c r="M138" s="9">
        <v>11937296.300000001</v>
      </c>
      <c r="N138" s="9">
        <v>11322815.6</v>
      </c>
      <c r="Q138" s="41" t="s">
        <v>27</v>
      </c>
      <c r="R138" s="45">
        <v>333096775</v>
      </c>
      <c r="S138" s="45">
        <v>334470255</v>
      </c>
      <c r="T138" s="45">
        <v>335266424</v>
      </c>
      <c r="U138" s="45">
        <v>334572589</v>
      </c>
      <c r="V138" s="45">
        <v>335288924</v>
      </c>
      <c r="W138" s="45">
        <v>336044966</v>
      </c>
      <c r="X138" s="45">
        <v>337764352</v>
      </c>
      <c r="Y138" s="45">
        <v>338562121</v>
      </c>
      <c r="Z138" s="45">
        <v>339787987</v>
      </c>
      <c r="AA138" s="45">
        <v>340541142</v>
      </c>
      <c r="AB138" s="45">
        <v>341253004</v>
      </c>
      <c r="AC138" s="45">
        <v>341524067</v>
      </c>
      <c r="AD138" s="45">
        <v>342409476</v>
      </c>
      <c r="AG138" s="41" t="s">
        <v>27</v>
      </c>
    </row>
    <row r="139" spans="1:46" x14ac:dyDescent="0.25">
      <c r="A139" s="8" t="s">
        <v>27</v>
      </c>
      <c r="B139" s="9">
        <v>9618572.9000000004</v>
      </c>
      <c r="C139" s="9">
        <v>9270530.0999999996</v>
      </c>
      <c r="D139" s="9">
        <v>9531023.8000000007</v>
      </c>
      <c r="E139" s="9">
        <v>9795968.6999999993</v>
      </c>
      <c r="F139" s="9">
        <v>9834616.9000000004</v>
      </c>
      <c r="G139" s="9">
        <v>9933318.6999999993</v>
      </c>
      <c r="H139" s="9">
        <v>10167201.300000001</v>
      </c>
      <c r="I139" s="9">
        <v>10519852.800000001</v>
      </c>
      <c r="J139" s="9">
        <v>10815642.4</v>
      </c>
      <c r="K139" s="9">
        <v>11217161.300000001</v>
      </c>
      <c r="L139" s="9">
        <v>11588228.699999999</v>
      </c>
      <c r="M139" s="9">
        <v>11937296.300000001</v>
      </c>
      <c r="N139" s="9">
        <v>11322815.6</v>
      </c>
      <c r="Q139" s="41" t="s">
        <v>102</v>
      </c>
      <c r="R139" s="45">
        <v>329884170</v>
      </c>
      <c r="S139" s="45">
        <v>331286399</v>
      </c>
      <c r="T139" s="45">
        <v>332124448</v>
      </c>
      <c r="U139" s="45">
        <v>331520001</v>
      </c>
      <c r="V139" s="45">
        <v>332285283</v>
      </c>
      <c r="W139" s="45">
        <v>333073061</v>
      </c>
      <c r="X139" s="45">
        <v>334820880</v>
      </c>
      <c r="Y139" s="45">
        <v>335640859</v>
      </c>
      <c r="Z139" s="45">
        <v>336899429</v>
      </c>
      <c r="AA139" s="45">
        <v>337693238</v>
      </c>
      <c r="AB139" s="45">
        <v>338444103</v>
      </c>
      <c r="AC139" s="45">
        <v>338729883</v>
      </c>
      <c r="AD139" s="45">
        <v>339615386</v>
      </c>
      <c r="AG139" s="41" t="s">
        <v>102</v>
      </c>
    </row>
    <row r="140" spans="1:46" x14ac:dyDescent="0.25">
      <c r="A140" s="8" t="s">
        <v>28</v>
      </c>
      <c r="B140" s="9">
        <v>9415570.6999999993</v>
      </c>
      <c r="C140" s="9">
        <v>9085280.6999999993</v>
      </c>
      <c r="D140" s="9">
        <v>9339475.6999999993</v>
      </c>
      <c r="E140" s="9">
        <v>9592421.1999999993</v>
      </c>
      <c r="F140" s="9">
        <v>9624302.6999999993</v>
      </c>
      <c r="G140" s="9">
        <v>9719437.0999999996</v>
      </c>
      <c r="H140" s="9">
        <v>9946740.6999999993</v>
      </c>
      <c r="I140" s="9">
        <v>10290663.1</v>
      </c>
      <c r="J140" s="9">
        <v>10578447.5</v>
      </c>
      <c r="K140" s="9">
        <v>10964700.300000001</v>
      </c>
      <c r="L140" s="9">
        <v>11318269.5</v>
      </c>
      <c r="M140" s="9">
        <v>11651828.699999999</v>
      </c>
      <c r="N140" s="9">
        <v>11046294.4</v>
      </c>
      <c r="Q140" s="41" t="s">
        <v>29</v>
      </c>
      <c r="R140" s="45">
        <v>10666866</v>
      </c>
      <c r="S140" s="45">
        <v>10753080</v>
      </c>
      <c r="T140" s="45">
        <v>10839905</v>
      </c>
      <c r="U140" s="45">
        <v>11000638</v>
      </c>
      <c r="V140" s="45">
        <v>11075889</v>
      </c>
      <c r="W140" s="45">
        <v>11137974</v>
      </c>
      <c r="X140" s="45">
        <v>11180840</v>
      </c>
      <c r="Y140" s="45">
        <v>11237274</v>
      </c>
      <c r="Z140" s="45">
        <v>11311117</v>
      </c>
      <c r="AA140" s="45">
        <v>11351727</v>
      </c>
      <c r="AB140" s="45">
        <v>11398589</v>
      </c>
      <c r="AC140" s="45">
        <v>11455519</v>
      </c>
      <c r="AD140" s="45">
        <v>11522440</v>
      </c>
      <c r="AG140" s="41" t="s">
        <v>29</v>
      </c>
    </row>
    <row r="141" spans="1:46" x14ac:dyDescent="0.25">
      <c r="A141" s="8" t="s">
        <v>29</v>
      </c>
      <c r="B141" s="9">
        <v>351743.1</v>
      </c>
      <c r="C141" s="9">
        <v>346472.8</v>
      </c>
      <c r="D141" s="9">
        <v>363140.1</v>
      </c>
      <c r="E141" s="9">
        <v>375967.8</v>
      </c>
      <c r="F141" s="9">
        <v>386174.7</v>
      </c>
      <c r="G141" s="9">
        <v>392880</v>
      </c>
      <c r="H141" s="9">
        <v>403003.3</v>
      </c>
      <c r="I141" s="9">
        <v>416701.4</v>
      </c>
      <c r="J141" s="9">
        <v>430085.3</v>
      </c>
      <c r="K141" s="9">
        <v>445050.1</v>
      </c>
      <c r="L141" s="9">
        <v>460370.1</v>
      </c>
      <c r="M141" s="9">
        <v>476343.6</v>
      </c>
      <c r="N141" s="9">
        <v>451176.9</v>
      </c>
      <c r="Q141" s="41" t="s">
        <v>30</v>
      </c>
      <c r="R141" s="45">
        <v>7518002</v>
      </c>
      <c r="S141" s="45">
        <v>7467119</v>
      </c>
      <c r="T141" s="45">
        <v>7421766</v>
      </c>
      <c r="U141" s="45">
        <v>7369431</v>
      </c>
      <c r="V141" s="45">
        <v>7327224</v>
      </c>
      <c r="W141" s="45">
        <v>7284552</v>
      </c>
      <c r="X141" s="45">
        <v>7245677</v>
      </c>
      <c r="Y141" s="45">
        <v>7202198</v>
      </c>
      <c r="Z141" s="45">
        <v>7153784</v>
      </c>
      <c r="AA141" s="45">
        <v>7101859</v>
      </c>
      <c r="AB141" s="45">
        <v>7050034</v>
      </c>
      <c r="AC141" s="45">
        <v>7000039</v>
      </c>
      <c r="AD141" s="45">
        <v>6951482</v>
      </c>
      <c r="AG141" s="41" t="s">
        <v>30</v>
      </c>
    </row>
    <row r="142" spans="1:46" x14ac:dyDescent="0.25">
      <c r="A142" s="8" t="s">
        <v>30</v>
      </c>
      <c r="B142" s="9">
        <v>37217.699999999997</v>
      </c>
      <c r="C142" s="9">
        <v>37417.699999999997</v>
      </c>
      <c r="D142" s="9">
        <v>38058.1</v>
      </c>
      <c r="E142" s="9">
        <v>41268.9</v>
      </c>
      <c r="F142" s="9">
        <v>42048.6</v>
      </c>
      <c r="G142" s="9">
        <v>41903.5</v>
      </c>
      <c r="H142" s="9">
        <v>42890.3</v>
      </c>
      <c r="I142" s="9">
        <v>45690.9</v>
      </c>
      <c r="J142" s="9">
        <v>48640.2</v>
      </c>
      <c r="K142" s="9">
        <v>52329</v>
      </c>
      <c r="L142" s="9">
        <v>56111.8</v>
      </c>
      <c r="M142" s="9">
        <v>61239.5</v>
      </c>
      <c r="N142" s="9">
        <v>60642.7</v>
      </c>
      <c r="Q142" s="41" t="s">
        <v>31</v>
      </c>
      <c r="R142" s="45">
        <v>10343422</v>
      </c>
      <c r="S142" s="45">
        <v>10425783</v>
      </c>
      <c r="T142" s="45">
        <v>10462088</v>
      </c>
      <c r="U142" s="45">
        <v>10486731</v>
      </c>
      <c r="V142" s="45">
        <v>10505445</v>
      </c>
      <c r="W142" s="45">
        <v>10516125</v>
      </c>
      <c r="X142" s="45">
        <v>10512419</v>
      </c>
      <c r="Y142" s="45">
        <v>10538275</v>
      </c>
      <c r="Z142" s="45">
        <v>10553843</v>
      </c>
      <c r="AA142" s="45">
        <v>10578820</v>
      </c>
      <c r="AB142" s="45">
        <v>10610055</v>
      </c>
      <c r="AC142" s="45">
        <v>10649800</v>
      </c>
      <c r="AD142" s="45">
        <v>10693939</v>
      </c>
      <c r="AG142" s="41" t="s">
        <v>31</v>
      </c>
    </row>
    <row r="143" spans="1:46" x14ac:dyDescent="0.25">
      <c r="A143" s="8" t="s">
        <v>31</v>
      </c>
      <c r="B143" s="9">
        <v>162064.5</v>
      </c>
      <c r="C143" s="9">
        <v>149586.5</v>
      </c>
      <c r="D143" s="9">
        <v>157920.79999999999</v>
      </c>
      <c r="E143" s="9">
        <v>165202.20000000001</v>
      </c>
      <c r="F143" s="9">
        <v>162587.5</v>
      </c>
      <c r="G143" s="9">
        <v>159461.5</v>
      </c>
      <c r="H143" s="9">
        <v>157821.29999999999</v>
      </c>
      <c r="I143" s="9">
        <v>169558.2</v>
      </c>
      <c r="J143" s="9">
        <v>177438.5</v>
      </c>
      <c r="K143" s="9">
        <v>194132.9</v>
      </c>
      <c r="L143" s="9">
        <v>210927.8</v>
      </c>
      <c r="M143" s="9">
        <v>223950.3</v>
      </c>
      <c r="N143" s="9">
        <v>213661</v>
      </c>
      <c r="Q143" s="41" t="s">
        <v>32</v>
      </c>
      <c r="R143" s="45">
        <v>5475791</v>
      </c>
      <c r="S143" s="45">
        <v>5511451</v>
      </c>
      <c r="T143" s="45">
        <v>5534738</v>
      </c>
      <c r="U143" s="45">
        <v>5560628</v>
      </c>
      <c r="V143" s="45">
        <v>5580516</v>
      </c>
      <c r="W143" s="45">
        <v>5602628</v>
      </c>
      <c r="X143" s="45">
        <v>5627235</v>
      </c>
      <c r="Y143" s="45">
        <v>5659715</v>
      </c>
      <c r="Z143" s="45">
        <v>5707251</v>
      </c>
      <c r="AA143" s="45">
        <v>5748769</v>
      </c>
      <c r="AB143" s="45">
        <v>5781190</v>
      </c>
      <c r="AC143" s="45">
        <v>5806081</v>
      </c>
      <c r="AD143" s="45">
        <v>5822763</v>
      </c>
      <c r="AG143" s="41" t="s">
        <v>32</v>
      </c>
    </row>
    <row r="144" spans="1:46" x14ac:dyDescent="0.25">
      <c r="A144" s="8" t="s">
        <v>32</v>
      </c>
      <c r="B144" s="9">
        <v>241613.5</v>
      </c>
      <c r="C144" s="9">
        <v>231278</v>
      </c>
      <c r="D144" s="9">
        <v>243165.4</v>
      </c>
      <c r="E144" s="9">
        <v>247879.9</v>
      </c>
      <c r="F144" s="9">
        <v>254578</v>
      </c>
      <c r="G144" s="9">
        <v>258742.7</v>
      </c>
      <c r="H144" s="9">
        <v>265757</v>
      </c>
      <c r="I144" s="9">
        <v>273017.59999999998</v>
      </c>
      <c r="J144" s="9">
        <v>283109.7</v>
      </c>
      <c r="K144" s="9">
        <v>294808.2</v>
      </c>
      <c r="L144" s="9">
        <v>302361.09999999998</v>
      </c>
      <c r="M144" s="9">
        <v>312747.2</v>
      </c>
      <c r="N144" s="9">
        <v>311726</v>
      </c>
      <c r="Q144" s="41" t="s">
        <v>33</v>
      </c>
      <c r="R144" s="45">
        <v>82217837</v>
      </c>
      <c r="S144" s="45">
        <v>82002356</v>
      </c>
      <c r="T144" s="45">
        <v>81802257</v>
      </c>
      <c r="U144" s="45">
        <v>80222065</v>
      </c>
      <c r="V144" s="45">
        <v>80327900</v>
      </c>
      <c r="W144" s="45">
        <v>80523746</v>
      </c>
      <c r="X144" s="45">
        <v>80767463</v>
      </c>
      <c r="Y144" s="45">
        <v>81197537</v>
      </c>
      <c r="Z144" s="45">
        <v>82175684</v>
      </c>
      <c r="AA144" s="45">
        <v>82521653</v>
      </c>
      <c r="AB144" s="45">
        <v>82792351</v>
      </c>
      <c r="AC144" s="45">
        <v>83019213</v>
      </c>
      <c r="AD144" s="45">
        <v>83166711</v>
      </c>
      <c r="AG144" s="41" t="s">
        <v>33</v>
      </c>
    </row>
    <row r="145" spans="1:46" x14ac:dyDescent="0.25">
      <c r="A145" s="8" t="s">
        <v>33</v>
      </c>
      <c r="B145" s="9">
        <v>2546490</v>
      </c>
      <c r="C145" s="9">
        <v>2445730</v>
      </c>
      <c r="D145" s="9">
        <v>2564400</v>
      </c>
      <c r="E145" s="9">
        <v>2693560</v>
      </c>
      <c r="F145" s="9">
        <v>2745310</v>
      </c>
      <c r="G145" s="9">
        <v>2811350</v>
      </c>
      <c r="H145" s="9">
        <v>2927430</v>
      </c>
      <c r="I145" s="9">
        <v>3026180</v>
      </c>
      <c r="J145" s="9">
        <v>3134740</v>
      </c>
      <c r="K145" s="9">
        <v>3259860</v>
      </c>
      <c r="L145" s="9">
        <v>3356410</v>
      </c>
      <c r="M145" s="9">
        <v>3449050</v>
      </c>
      <c r="N145" s="9">
        <v>3336180</v>
      </c>
      <c r="Q145" s="41" t="s">
        <v>108</v>
      </c>
      <c r="R145" s="45">
        <v>82217837</v>
      </c>
      <c r="S145" s="45">
        <v>82002356</v>
      </c>
      <c r="T145" s="45">
        <v>81802257</v>
      </c>
      <c r="U145" s="45">
        <v>80222065</v>
      </c>
      <c r="V145" s="45">
        <v>80327900</v>
      </c>
      <c r="W145" s="45">
        <v>80523746</v>
      </c>
      <c r="X145" s="45">
        <v>80767463</v>
      </c>
      <c r="Y145" s="45">
        <v>81197537</v>
      </c>
      <c r="Z145" s="45">
        <v>82175684</v>
      </c>
      <c r="AA145" s="45">
        <v>82521653</v>
      </c>
      <c r="AB145" s="45">
        <v>82792351</v>
      </c>
      <c r="AC145" s="45">
        <v>83019213</v>
      </c>
      <c r="AD145" s="45">
        <v>83166711</v>
      </c>
      <c r="AG145" s="41" t="s">
        <v>108</v>
      </c>
    </row>
    <row r="146" spans="1:46" x14ac:dyDescent="0.25">
      <c r="A146" s="8" t="s">
        <v>34</v>
      </c>
      <c r="B146" s="9">
        <v>16638.3</v>
      </c>
      <c r="C146" s="9">
        <v>14211.8</v>
      </c>
      <c r="D146" s="9">
        <v>14863.1</v>
      </c>
      <c r="E146" s="9">
        <v>16829.2</v>
      </c>
      <c r="F146" s="9">
        <v>18050.7</v>
      </c>
      <c r="G146" s="9">
        <v>19033.400000000001</v>
      </c>
      <c r="H146" s="9">
        <v>20180</v>
      </c>
      <c r="I146" s="9">
        <v>20782.2</v>
      </c>
      <c r="J146" s="9">
        <v>21931.5</v>
      </c>
      <c r="K146" s="9">
        <v>23857.7</v>
      </c>
      <c r="L146" s="9">
        <v>25937.599999999999</v>
      </c>
      <c r="M146" s="9">
        <v>28112.400000000001</v>
      </c>
      <c r="N146" s="9">
        <v>27166.9</v>
      </c>
      <c r="Q146" s="41" t="s">
        <v>34</v>
      </c>
      <c r="R146" s="45">
        <v>1338440</v>
      </c>
      <c r="S146" s="45">
        <v>1335740</v>
      </c>
      <c r="T146" s="45">
        <v>1333290</v>
      </c>
      <c r="U146" s="45">
        <v>1329660</v>
      </c>
      <c r="V146" s="45">
        <v>1325217</v>
      </c>
      <c r="W146" s="45">
        <v>1320174</v>
      </c>
      <c r="X146" s="45">
        <v>1315819</v>
      </c>
      <c r="Y146" s="45">
        <v>1314870</v>
      </c>
      <c r="Z146" s="45">
        <v>1315944</v>
      </c>
      <c r="AA146" s="45">
        <v>1315635</v>
      </c>
      <c r="AB146" s="45">
        <v>1319133</v>
      </c>
      <c r="AC146" s="45">
        <v>1324820</v>
      </c>
      <c r="AD146" s="45">
        <v>1328976</v>
      </c>
      <c r="AG146" s="41" t="s">
        <v>34</v>
      </c>
      <c r="AH146" s="437">
        <f t="shared" ref="AH146:AT146" si="6">(B146/R146)*1000000</f>
        <v>12431.113834015719</v>
      </c>
      <c r="AI146" s="437">
        <f t="shared" si="6"/>
        <v>10639.645439980834</v>
      </c>
      <c r="AJ146" s="437">
        <f t="shared" si="6"/>
        <v>11147.687299837246</v>
      </c>
      <c r="AK146" s="437">
        <f t="shared" si="6"/>
        <v>12656.769399696163</v>
      </c>
      <c r="AL146" s="437">
        <f t="shared" si="6"/>
        <v>13620.939061300904</v>
      </c>
      <c r="AM146" s="437">
        <f t="shared" si="6"/>
        <v>14417.341956439075</v>
      </c>
      <c r="AN146" s="437">
        <f t="shared" si="6"/>
        <v>15336.455849930728</v>
      </c>
      <c r="AO146" s="437">
        <f t="shared" si="6"/>
        <v>15805.516895206369</v>
      </c>
      <c r="AP146" s="437">
        <f t="shared" si="6"/>
        <v>16665.982746986196</v>
      </c>
      <c r="AQ146" s="437">
        <f t="shared" si="6"/>
        <v>18133.980929361107</v>
      </c>
      <c r="AR146" s="437">
        <f t="shared" si="6"/>
        <v>19662.611730583649</v>
      </c>
      <c r="AS146" s="437">
        <f t="shared" si="6"/>
        <v>21219.788348605849</v>
      </c>
      <c r="AT146" s="437">
        <f t="shared" si="6"/>
        <v>20441.979388642081</v>
      </c>
    </row>
    <row r="147" spans="1:46" x14ac:dyDescent="0.25">
      <c r="A147" s="8" t="s">
        <v>35</v>
      </c>
      <c r="B147" s="9">
        <v>187619.5</v>
      </c>
      <c r="C147" s="9">
        <v>169785.8</v>
      </c>
      <c r="D147" s="9">
        <v>167673.70000000001</v>
      </c>
      <c r="E147" s="9">
        <v>170950.9</v>
      </c>
      <c r="F147" s="9">
        <v>175103.9</v>
      </c>
      <c r="G147" s="9">
        <v>179616.3</v>
      </c>
      <c r="H147" s="9">
        <v>195148.1</v>
      </c>
      <c r="I147" s="9">
        <v>262853.3</v>
      </c>
      <c r="J147" s="9">
        <v>270809.5</v>
      </c>
      <c r="K147" s="9">
        <v>300386.90000000002</v>
      </c>
      <c r="L147" s="9">
        <v>326986.09999999998</v>
      </c>
      <c r="M147" s="9">
        <v>356051.20000000001</v>
      </c>
      <c r="N147" s="9">
        <v>366506.1</v>
      </c>
      <c r="Q147" s="41" t="s">
        <v>35</v>
      </c>
      <c r="R147" s="45">
        <v>4457765</v>
      </c>
      <c r="S147" s="45">
        <v>4521322</v>
      </c>
      <c r="T147" s="45">
        <v>4549428</v>
      </c>
      <c r="U147" s="45">
        <v>4570881</v>
      </c>
      <c r="V147" s="45">
        <v>4589287</v>
      </c>
      <c r="W147" s="45">
        <v>4609779</v>
      </c>
      <c r="X147" s="45">
        <v>4637852</v>
      </c>
      <c r="Y147" s="45">
        <v>4677627</v>
      </c>
      <c r="Z147" s="45">
        <v>4726286</v>
      </c>
      <c r="AA147" s="45">
        <v>4784383</v>
      </c>
      <c r="AB147" s="45">
        <v>4830392</v>
      </c>
      <c r="AC147" s="45">
        <v>4904240</v>
      </c>
      <c r="AD147" s="45">
        <v>4964440</v>
      </c>
      <c r="AG147" s="41" t="s">
        <v>35</v>
      </c>
    </row>
    <row r="148" spans="1:46" x14ac:dyDescent="0.25">
      <c r="A148" s="8" t="s">
        <v>36</v>
      </c>
      <c r="B148" s="9">
        <v>241990.39999999999</v>
      </c>
      <c r="C148" s="9">
        <v>237534.2</v>
      </c>
      <c r="D148" s="9">
        <v>224124</v>
      </c>
      <c r="E148" s="9">
        <v>203308.2</v>
      </c>
      <c r="F148" s="9">
        <v>188388.7</v>
      </c>
      <c r="G148" s="9">
        <v>179616.4</v>
      </c>
      <c r="H148" s="9">
        <v>177349.4</v>
      </c>
      <c r="I148" s="9">
        <v>176110.2</v>
      </c>
      <c r="J148" s="9">
        <v>174236.9</v>
      </c>
      <c r="K148" s="9">
        <v>177151.9</v>
      </c>
      <c r="L148" s="9">
        <v>179727.3</v>
      </c>
      <c r="M148" s="9">
        <v>183413.5</v>
      </c>
      <c r="N148" s="9">
        <v>165829.79999999999</v>
      </c>
      <c r="Q148" s="41" t="s">
        <v>36</v>
      </c>
      <c r="R148" s="45">
        <v>11060937</v>
      </c>
      <c r="S148" s="45">
        <v>11094745</v>
      </c>
      <c r="T148" s="45">
        <v>11119289</v>
      </c>
      <c r="U148" s="45">
        <v>11123392</v>
      </c>
      <c r="V148" s="45">
        <v>11086406</v>
      </c>
      <c r="W148" s="45">
        <v>11003615</v>
      </c>
      <c r="X148" s="45">
        <v>10926807</v>
      </c>
      <c r="Y148" s="45">
        <v>10858018</v>
      </c>
      <c r="Z148" s="45">
        <v>10783748</v>
      </c>
      <c r="AA148" s="45">
        <v>10768193</v>
      </c>
      <c r="AB148" s="45">
        <v>10741165</v>
      </c>
      <c r="AC148" s="45">
        <v>10724599</v>
      </c>
      <c r="AD148" s="45">
        <v>10718565</v>
      </c>
      <c r="AG148" s="41" t="s">
        <v>36</v>
      </c>
    </row>
    <row r="149" spans="1:46" x14ac:dyDescent="0.25">
      <c r="A149" s="8" t="s">
        <v>37</v>
      </c>
      <c r="B149" s="9">
        <v>1109541</v>
      </c>
      <c r="C149" s="9">
        <v>1069323</v>
      </c>
      <c r="D149" s="9">
        <v>1072709</v>
      </c>
      <c r="E149" s="9">
        <v>1063763</v>
      </c>
      <c r="F149" s="9">
        <v>1031099</v>
      </c>
      <c r="G149" s="9">
        <v>1020348</v>
      </c>
      <c r="H149" s="9">
        <v>1032158</v>
      </c>
      <c r="I149" s="9">
        <v>1077590</v>
      </c>
      <c r="J149" s="9">
        <v>1113840</v>
      </c>
      <c r="K149" s="9">
        <v>1161867</v>
      </c>
      <c r="L149" s="9">
        <v>1204241</v>
      </c>
      <c r="M149" s="9">
        <v>1244772</v>
      </c>
      <c r="N149" s="9">
        <v>1121698</v>
      </c>
      <c r="Q149" s="41" t="s">
        <v>37</v>
      </c>
      <c r="R149" s="45">
        <v>45668939</v>
      </c>
      <c r="S149" s="45">
        <v>46239273</v>
      </c>
      <c r="T149" s="45">
        <v>46486619</v>
      </c>
      <c r="U149" s="45">
        <v>46667174</v>
      </c>
      <c r="V149" s="45">
        <v>46818219</v>
      </c>
      <c r="W149" s="45">
        <v>46727890</v>
      </c>
      <c r="X149" s="45">
        <v>46512199</v>
      </c>
      <c r="Y149" s="45">
        <v>46449565</v>
      </c>
      <c r="Z149" s="45">
        <v>46440099</v>
      </c>
      <c r="AA149" s="45">
        <v>46528024</v>
      </c>
      <c r="AB149" s="45">
        <v>46658447</v>
      </c>
      <c r="AC149" s="45">
        <v>46937060</v>
      </c>
      <c r="AD149" s="45">
        <v>47332614</v>
      </c>
      <c r="AG149" s="41" t="s">
        <v>37</v>
      </c>
    </row>
    <row r="150" spans="1:46" x14ac:dyDescent="0.25">
      <c r="A150" s="8" t="s">
        <v>38</v>
      </c>
      <c r="B150" s="9">
        <v>1992380</v>
      </c>
      <c r="C150" s="9">
        <v>1936422</v>
      </c>
      <c r="D150" s="9">
        <v>1995289</v>
      </c>
      <c r="E150" s="9">
        <v>2058369</v>
      </c>
      <c r="F150" s="9">
        <v>2088804</v>
      </c>
      <c r="G150" s="9">
        <v>2117189</v>
      </c>
      <c r="H150" s="9">
        <v>2149765</v>
      </c>
      <c r="I150" s="9">
        <v>2198432</v>
      </c>
      <c r="J150" s="9">
        <v>2234129</v>
      </c>
      <c r="K150" s="9">
        <v>2297242</v>
      </c>
      <c r="L150" s="9">
        <v>2360687</v>
      </c>
      <c r="M150" s="9">
        <v>2425708</v>
      </c>
      <c r="N150" s="9">
        <v>2278947</v>
      </c>
      <c r="Q150" s="41" t="s">
        <v>38</v>
      </c>
      <c r="R150" s="45">
        <v>64007193</v>
      </c>
      <c r="S150" s="45">
        <v>64350226</v>
      </c>
      <c r="T150" s="45">
        <v>64658856</v>
      </c>
      <c r="U150" s="45">
        <v>64978721</v>
      </c>
      <c r="V150" s="45">
        <v>65276983</v>
      </c>
      <c r="W150" s="45">
        <v>65600350</v>
      </c>
      <c r="X150" s="45">
        <v>66165980</v>
      </c>
      <c r="Y150" s="45">
        <v>66458153</v>
      </c>
      <c r="Z150" s="45">
        <v>66638391</v>
      </c>
      <c r="AA150" s="45">
        <v>66809816</v>
      </c>
      <c r="AB150" s="45">
        <v>67026224</v>
      </c>
      <c r="AC150" s="45">
        <v>67177636</v>
      </c>
      <c r="AD150" s="45">
        <v>67320216</v>
      </c>
      <c r="AG150" s="41" t="s">
        <v>38</v>
      </c>
    </row>
    <row r="151" spans="1:46" x14ac:dyDescent="0.25">
      <c r="A151" s="8" t="s">
        <v>39</v>
      </c>
      <c r="B151" s="9">
        <v>47981</v>
      </c>
      <c r="C151" s="9">
        <v>45064.800000000003</v>
      </c>
      <c r="D151" s="9">
        <v>45195.1</v>
      </c>
      <c r="E151" s="9">
        <v>44924.6</v>
      </c>
      <c r="F151" s="9">
        <v>44007.9</v>
      </c>
      <c r="G151" s="9">
        <v>43806.3</v>
      </c>
      <c r="H151" s="9">
        <v>43398.6</v>
      </c>
      <c r="I151" s="9">
        <v>44612</v>
      </c>
      <c r="J151" s="9">
        <v>46619.3</v>
      </c>
      <c r="K151" s="9">
        <v>49238.5</v>
      </c>
      <c r="L151" s="9">
        <v>51950.1</v>
      </c>
      <c r="M151" s="9">
        <v>54237.3</v>
      </c>
      <c r="N151" s="9">
        <v>49283.3</v>
      </c>
      <c r="Q151" s="41" t="s">
        <v>109</v>
      </c>
      <c r="R151" s="45">
        <v>62134866</v>
      </c>
      <c r="S151" s="45">
        <v>62465709</v>
      </c>
      <c r="T151" s="45">
        <v>62765235</v>
      </c>
      <c r="U151" s="45">
        <v>63070344</v>
      </c>
      <c r="V151" s="45">
        <v>63375971</v>
      </c>
      <c r="W151" s="45">
        <v>63697865</v>
      </c>
      <c r="X151" s="46" t="s">
        <v>24</v>
      </c>
      <c r="Y151" s="46" t="s">
        <v>24</v>
      </c>
      <c r="Z151" s="46" t="s">
        <v>24</v>
      </c>
      <c r="AA151" s="46" t="s">
        <v>24</v>
      </c>
      <c r="AB151" s="46" t="s">
        <v>24</v>
      </c>
      <c r="AC151" s="46" t="s">
        <v>24</v>
      </c>
      <c r="AD151" s="46" t="s">
        <v>24</v>
      </c>
      <c r="AG151" s="41" t="s">
        <v>109</v>
      </c>
    </row>
    <row r="152" spans="1:46" x14ac:dyDescent="0.25">
      <c r="A152" s="8" t="s">
        <v>40</v>
      </c>
      <c r="B152" s="9">
        <v>1637699.4</v>
      </c>
      <c r="C152" s="9">
        <v>1577255.9</v>
      </c>
      <c r="D152" s="9">
        <v>1611279.4</v>
      </c>
      <c r="E152" s="9">
        <v>1648755.8</v>
      </c>
      <c r="F152" s="9">
        <v>1624358.7</v>
      </c>
      <c r="G152" s="9">
        <v>1612751.3</v>
      </c>
      <c r="H152" s="9">
        <v>1627405.6</v>
      </c>
      <c r="I152" s="9">
        <v>1655355</v>
      </c>
      <c r="J152" s="9">
        <v>1695786.8</v>
      </c>
      <c r="K152" s="9">
        <v>1736592.8</v>
      </c>
      <c r="L152" s="9">
        <v>1771565.9</v>
      </c>
      <c r="M152" s="9">
        <v>1790941.5</v>
      </c>
      <c r="N152" s="9">
        <v>1651594.9</v>
      </c>
      <c r="Q152" s="41" t="s">
        <v>39</v>
      </c>
      <c r="R152" s="45">
        <v>4311967</v>
      </c>
      <c r="S152" s="45">
        <v>4309796</v>
      </c>
      <c r="T152" s="45">
        <v>4302847</v>
      </c>
      <c r="U152" s="45">
        <v>4289857</v>
      </c>
      <c r="V152" s="45">
        <v>4275984</v>
      </c>
      <c r="W152" s="45">
        <v>4262140</v>
      </c>
      <c r="X152" s="45">
        <v>4246809</v>
      </c>
      <c r="Y152" s="45">
        <v>4225316</v>
      </c>
      <c r="Z152" s="45">
        <v>4190669</v>
      </c>
      <c r="AA152" s="45">
        <v>4154213</v>
      </c>
      <c r="AB152" s="45">
        <v>4105493</v>
      </c>
      <c r="AC152" s="45">
        <v>4076246</v>
      </c>
      <c r="AD152" s="45">
        <v>4058165</v>
      </c>
      <c r="AG152" s="41" t="s">
        <v>39</v>
      </c>
    </row>
    <row r="153" spans="1:46" x14ac:dyDescent="0.25">
      <c r="A153" s="8" t="s">
        <v>41</v>
      </c>
      <c r="B153" s="9">
        <v>19009.599999999999</v>
      </c>
      <c r="C153" s="9">
        <v>18675.5</v>
      </c>
      <c r="D153" s="9">
        <v>19410</v>
      </c>
      <c r="E153" s="9">
        <v>19803</v>
      </c>
      <c r="F153" s="9">
        <v>19440.8</v>
      </c>
      <c r="G153" s="9">
        <v>17995</v>
      </c>
      <c r="H153" s="9">
        <v>17430.2</v>
      </c>
      <c r="I153" s="9">
        <v>17884</v>
      </c>
      <c r="J153" s="9">
        <v>18929.3</v>
      </c>
      <c r="K153" s="9">
        <v>20119.900000000001</v>
      </c>
      <c r="L153" s="9">
        <v>21432.5</v>
      </c>
      <c r="M153" s="9">
        <v>22287.1</v>
      </c>
      <c r="N153" s="9">
        <v>20840.7</v>
      </c>
      <c r="Q153" s="41" t="s">
        <v>40</v>
      </c>
      <c r="R153" s="45">
        <v>58652875</v>
      </c>
      <c r="S153" s="45">
        <v>59000586</v>
      </c>
      <c r="T153" s="45">
        <v>59190143</v>
      </c>
      <c r="U153" s="45">
        <v>59364690</v>
      </c>
      <c r="V153" s="45">
        <v>59394207</v>
      </c>
      <c r="W153" s="45">
        <v>59685227</v>
      </c>
      <c r="X153" s="45">
        <v>60782668</v>
      </c>
      <c r="Y153" s="45">
        <v>60795612</v>
      </c>
      <c r="Z153" s="45">
        <v>60665551</v>
      </c>
      <c r="AA153" s="45">
        <v>60589445</v>
      </c>
      <c r="AB153" s="45">
        <v>60483973</v>
      </c>
      <c r="AC153" s="45">
        <v>59816673</v>
      </c>
      <c r="AD153" s="45">
        <v>59641488</v>
      </c>
      <c r="AG153" s="41" t="s">
        <v>40</v>
      </c>
    </row>
    <row r="154" spans="1:46" x14ac:dyDescent="0.25">
      <c r="A154" s="8" t="s">
        <v>42</v>
      </c>
      <c r="B154" s="9">
        <v>24464.5</v>
      </c>
      <c r="C154" s="9">
        <v>18855</v>
      </c>
      <c r="D154" s="9">
        <v>17872.8</v>
      </c>
      <c r="E154" s="9">
        <v>20310.5</v>
      </c>
      <c r="F154" s="9">
        <v>22219</v>
      </c>
      <c r="G154" s="9">
        <v>22966.3</v>
      </c>
      <c r="H154" s="9">
        <v>23613.9</v>
      </c>
      <c r="I154" s="9">
        <v>24560.9</v>
      </c>
      <c r="J154" s="9">
        <v>25360.3</v>
      </c>
      <c r="K154" s="9">
        <v>26962.3</v>
      </c>
      <c r="L154" s="9">
        <v>29142.5</v>
      </c>
      <c r="M154" s="9">
        <v>30420.9</v>
      </c>
      <c r="N154" s="9">
        <v>29334</v>
      </c>
      <c r="Q154" s="41" t="s">
        <v>41</v>
      </c>
      <c r="R154" s="45">
        <v>776333</v>
      </c>
      <c r="S154" s="45">
        <v>796930</v>
      </c>
      <c r="T154" s="45">
        <v>819140</v>
      </c>
      <c r="U154" s="45">
        <v>839751</v>
      </c>
      <c r="V154" s="45">
        <v>862011</v>
      </c>
      <c r="W154" s="45">
        <v>865878</v>
      </c>
      <c r="X154" s="45">
        <v>858000</v>
      </c>
      <c r="Y154" s="45">
        <v>847008</v>
      </c>
      <c r="Z154" s="45">
        <v>848319</v>
      </c>
      <c r="AA154" s="45">
        <v>854802</v>
      </c>
      <c r="AB154" s="45">
        <v>864236</v>
      </c>
      <c r="AC154" s="45">
        <v>875899</v>
      </c>
      <c r="AD154" s="45">
        <v>888005</v>
      </c>
      <c r="AG154" s="41" t="s">
        <v>41</v>
      </c>
    </row>
    <row r="155" spans="1:46" x14ac:dyDescent="0.25">
      <c r="A155" s="8" t="s">
        <v>43</v>
      </c>
      <c r="B155" s="9">
        <v>32660.1</v>
      </c>
      <c r="C155" s="9">
        <v>26897</v>
      </c>
      <c r="D155" s="9">
        <v>28033.8</v>
      </c>
      <c r="E155" s="9">
        <v>31317.200000000001</v>
      </c>
      <c r="F155" s="9">
        <v>33410.199999999997</v>
      </c>
      <c r="G155" s="9">
        <v>35039.5</v>
      </c>
      <c r="H155" s="9">
        <v>36581.300000000003</v>
      </c>
      <c r="I155" s="9">
        <v>37345.699999999997</v>
      </c>
      <c r="J155" s="9">
        <v>38889.9</v>
      </c>
      <c r="K155" s="9">
        <v>42276.3</v>
      </c>
      <c r="L155" s="9">
        <v>45491.1</v>
      </c>
      <c r="M155" s="9">
        <v>48808.6</v>
      </c>
      <c r="N155" s="9">
        <v>48929.7</v>
      </c>
      <c r="Q155" s="41" t="s">
        <v>42</v>
      </c>
      <c r="R155" s="45">
        <v>2191810</v>
      </c>
      <c r="S155" s="45">
        <v>2162834</v>
      </c>
      <c r="T155" s="45">
        <v>2120504</v>
      </c>
      <c r="U155" s="45">
        <v>2074605</v>
      </c>
      <c r="V155" s="45">
        <v>2044813</v>
      </c>
      <c r="W155" s="45">
        <v>2023825</v>
      </c>
      <c r="X155" s="45">
        <v>2001468</v>
      </c>
      <c r="Y155" s="45">
        <v>1986096</v>
      </c>
      <c r="Z155" s="45">
        <v>1968957</v>
      </c>
      <c r="AA155" s="45">
        <v>1950116</v>
      </c>
      <c r="AB155" s="45">
        <v>1934379</v>
      </c>
      <c r="AC155" s="45">
        <v>1919968</v>
      </c>
      <c r="AD155" s="45">
        <v>1907675</v>
      </c>
      <c r="AG155" s="41" t="s">
        <v>42</v>
      </c>
      <c r="AH155" s="437">
        <f t="shared" ref="AH155:AT156" si="7">(B154/R155)*1000000</f>
        <v>11161.779533809957</v>
      </c>
      <c r="AI155" s="437">
        <f t="shared" si="7"/>
        <v>8717.7286837547399</v>
      </c>
      <c r="AJ155" s="437">
        <f t="shared" si="7"/>
        <v>8428.562266329136</v>
      </c>
      <c r="AK155" s="437">
        <f t="shared" si="7"/>
        <v>9790.0564203788181</v>
      </c>
      <c r="AL155" s="437">
        <f t="shared" si="7"/>
        <v>10866.030292256553</v>
      </c>
      <c r="AM155" s="437">
        <f t="shared" si="7"/>
        <v>11347.96733907329</v>
      </c>
      <c r="AN155" s="437">
        <f t="shared" si="7"/>
        <v>11798.290055099558</v>
      </c>
      <c r="AO155" s="437">
        <f t="shared" si="7"/>
        <v>12366.421361303785</v>
      </c>
      <c r="AP155" s="437">
        <f t="shared" si="7"/>
        <v>12880.067975075128</v>
      </c>
      <c r="AQ155" s="437">
        <f t="shared" si="7"/>
        <v>13825.998043193329</v>
      </c>
      <c r="AR155" s="437">
        <f t="shared" si="7"/>
        <v>15065.558507407286</v>
      </c>
      <c r="AS155" s="437">
        <f t="shared" si="7"/>
        <v>15844.482824713745</v>
      </c>
      <c r="AT155" s="437">
        <f t="shared" si="7"/>
        <v>15376.833055945064</v>
      </c>
    </row>
    <row r="156" spans="1:46" x14ac:dyDescent="0.25">
      <c r="A156" s="8" t="s">
        <v>44</v>
      </c>
      <c r="B156" s="9">
        <v>38128.6</v>
      </c>
      <c r="C156" s="9">
        <v>36976.5</v>
      </c>
      <c r="D156" s="9">
        <v>40177.800000000003</v>
      </c>
      <c r="E156" s="9">
        <v>43164.6</v>
      </c>
      <c r="F156" s="9">
        <v>44112.1</v>
      </c>
      <c r="G156" s="9">
        <v>46499.6</v>
      </c>
      <c r="H156" s="9">
        <v>49824.5</v>
      </c>
      <c r="I156" s="9">
        <v>52065.8</v>
      </c>
      <c r="J156" s="9">
        <v>54867.199999999997</v>
      </c>
      <c r="K156" s="9">
        <v>56814.2</v>
      </c>
      <c r="L156" s="9">
        <v>60053.1</v>
      </c>
      <c r="M156" s="9">
        <v>63516.3</v>
      </c>
      <c r="N156" s="9">
        <v>64143.1</v>
      </c>
      <c r="Q156" s="41" t="s">
        <v>43</v>
      </c>
      <c r="R156" s="45">
        <v>3212605</v>
      </c>
      <c r="S156" s="45">
        <v>3183856</v>
      </c>
      <c r="T156" s="45">
        <v>3141976</v>
      </c>
      <c r="U156" s="45">
        <v>3052588</v>
      </c>
      <c r="V156" s="45">
        <v>3003641</v>
      </c>
      <c r="W156" s="45">
        <v>2971905</v>
      </c>
      <c r="X156" s="45">
        <v>2943472</v>
      </c>
      <c r="Y156" s="45">
        <v>2921262</v>
      </c>
      <c r="Z156" s="45">
        <v>2888558</v>
      </c>
      <c r="AA156" s="45">
        <v>2847904</v>
      </c>
      <c r="AB156" s="45">
        <v>2808901</v>
      </c>
      <c r="AC156" s="45">
        <v>2794184</v>
      </c>
      <c r="AD156" s="45">
        <v>2794090</v>
      </c>
      <c r="AG156" s="41" t="s">
        <v>43</v>
      </c>
      <c r="AH156" s="437">
        <f t="shared" si="7"/>
        <v>10166.235811747787</v>
      </c>
      <c r="AI156" s="437">
        <f t="shared" si="7"/>
        <v>8447.9323185470712</v>
      </c>
      <c r="AJ156" s="437">
        <f t="shared" si="7"/>
        <v>8922.3469561829879</v>
      </c>
      <c r="AK156" s="437">
        <f t="shared" si="7"/>
        <v>10259.22921796194</v>
      </c>
      <c r="AL156" s="437">
        <f t="shared" si="7"/>
        <v>11123.233435686887</v>
      </c>
      <c r="AM156" s="437">
        <f t="shared" si="7"/>
        <v>11790.2490153622</v>
      </c>
      <c r="AN156" s="437">
        <f t="shared" si="7"/>
        <v>12427.942239640806</v>
      </c>
      <c r="AO156" s="437">
        <f t="shared" si="7"/>
        <v>12784.098105544794</v>
      </c>
      <c r="AP156" s="437">
        <f t="shared" si="7"/>
        <v>13463.430542159791</v>
      </c>
      <c r="AQ156" s="437">
        <f t="shared" si="7"/>
        <v>14844.706844050925</v>
      </c>
      <c r="AR156" s="437">
        <f t="shared" si="7"/>
        <v>16195.337607128196</v>
      </c>
      <c r="AS156" s="437">
        <f t="shared" si="7"/>
        <v>17467.926235351715</v>
      </c>
      <c r="AT156" s="437">
        <f t="shared" si="7"/>
        <v>17511.855380463763</v>
      </c>
    </row>
    <row r="157" spans="1:46" x14ac:dyDescent="0.25">
      <c r="A157" s="8" t="s">
        <v>45</v>
      </c>
      <c r="B157" s="9">
        <v>108215.8</v>
      </c>
      <c r="C157" s="9">
        <v>94382.6</v>
      </c>
      <c r="D157" s="9">
        <v>99576.3</v>
      </c>
      <c r="E157" s="9">
        <v>102020.6</v>
      </c>
      <c r="F157" s="9">
        <v>99984</v>
      </c>
      <c r="G157" s="9">
        <v>102034.3</v>
      </c>
      <c r="H157" s="9">
        <v>106061.3</v>
      </c>
      <c r="I157" s="9">
        <v>112701</v>
      </c>
      <c r="J157" s="9">
        <v>116129.8</v>
      </c>
      <c r="K157" s="9">
        <v>126891</v>
      </c>
      <c r="L157" s="9">
        <v>135941.4</v>
      </c>
      <c r="M157" s="9">
        <v>146092.70000000001</v>
      </c>
      <c r="N157" s="9">
        <v>135924.5</v>
      </c>
      <c r="Q157" s="41" t="s">
        <v>44</v>
      </c>
      <c r="R157" s="45">
        <v>483799</v>
      </c>
      <c r="S157" s="45">
        <v>493500</v>
      </c>
      <c r="T157" s="45">
        <v>502066</v>
      </c>
      <c r="U157" s="45">
        <v>511840</v>
      </c>
      <c r="V157" s="45">
        <v>524853</v>
      </c>
      <c r="W157" s="45">
        <v>537039</v>
      </c>
      <c r="X157" s="45">
        <v>549680</v>
      </c>
      <c r="Y157" s="45">
        <v>562958</v>
      </c>
      <c r="Z157" s="45">
        <v>576249</v>
      </c>
      <c r="AA157" s="45">
        <v>590667</v>
      </c>
      <c r="AB157" s="45">
        <v>602005</v>
      </c>
      <c r="AC157" s="45">
        <v>613894</v>
      </c>
      <c r="AD157" s="45">
        <v>626108</v>
      </c>
      <c r="AG157" s="41" t="s">
        <v>44</v>
      </c>
    </row>
    <row r="158" spans="1:46" x14ac:dyDescent="0.25">
      <c r="A158" s="8" t="s">
        <v>46</v>
      </c>
      <c r="B158" s="9">
        <v>6206</v>
      </c>
      <c r="C158" s="9">
        <v>6259.6</v>
      </c>
      <c r="D158" s="9">
        <v>6815.8</v>
      </c>
      <c r="E158" s="9">
        <v>6924.6</v>
      </c>
      <c r="F158" s="9">
        <v>7364.5</v>
      </c>
      <c r="G158" s="9">
        <v>7944.3</v>
      </c>
      <c r="H158" s="9">
        <v>8751.1</v>
      </c>
      <c r="I158" s="9">
        <v>9996.7000000000007</v>
      </c>
      <c r="J158" s="9">
        <v>10589.2</v>
      </c>
      <c r="K158" s="9">
        <v>11703.5</v>
      </c>
      <c r="L158" s="9">
        <v>12587.4</v>
      </c>
      <c r="M158" s="9">
        <v>13592.2</v>
      </c>
      <c r="N158" s="9">
        <v>12823.8</v>
      </c>
      <c r="Q158" s="41" t="s">
        <v>45</v>
      </c>
      <c r="R158" s="45">
        <v>10045401</v>
      </c>
      <c r="S158" s="45">
        <v>10030975</v>
      </c>
      <c r="T158" s="45">
        <v>10014324</v>
      </c>
      <c r="U158" s="45">
        <v>9985722</v>
      </c>
      <c r="V158" s="45">
        <v>9931925</v>
      </c>
      <c r="W158" s="45">
        <v>9908798</v>
      </c>
      <c r="X158" s="45">
        <v>9877365</v>
      </c>
      <c r="Y158" s="45">
        <v>9855571</v>
      </c>
      <c r="Z158" s="45">
        <v>9830485</v>
      </c>
      <c r="AA158" s="45">
        <v>9797561</v>
      </c>
      <c r="AB158" s="45">
        <v>9778371</v>
      </c>
      <c r="AC158" s="45">
        <v>9772756</v>
      </c>
      <c r="AD158" s="45">
        <v>9769526</v>
      </c>
      <c r="AG158" s="41" t="s">
        <v>45</v>
      </c>
    </row>
    <row r="159" spans="1:46" x14ac:dyDescent="0.25">
      <c r="A159" s="8" t="s">
        <v>47</v>
      </c>
      <c r="B159" s="9">
        <v>647198</v>
      </c>
      <c r="C159" s="9">
        <v>624842</v>
      </c>
      <c r="D159" s="9">
        <v>639187</v>
      </c>
      <c r="E159" s="9">
        <v>650359</v>
      </c>
      <c r="F159" s="9">
        <v>652966</v>
      </c>
      <c r="G159" s="9">
        <v>660463</v>
      </c>
      <c r="H159" s="9">
        <v>671560</v>
      </c>
      <c r="I159" s="9">
        <v>690008</v>
      </c>
      <c r="J159" s="9">
        <v>708337</v>
      </c>
      <c r="K159" s="9">
        <v>738146</v>
      </c>
      <c r="L159" s="9">
        <v>773987</v>
      </c>
      <c r="M159" s="9">
        <v>810247</v>
      </c>
      <c r="N159" s="9">
        <v>798674</v>
      </c>
      <c r="Q159" s="41" t="s">
        <v>46</v>
      </c>
      <c r="R159" s="45">
        <v>407832</v>
      </c>
      <c r="S159" s="45">
        <v>410926</v>
      </c>
      <c r="T159" s="45">
        <v>414027</v>
      </c>
      <c r="U159" s="45">
        <v>414989</v>
      </c>
      <c r="V159" s="45">
        <v>417546</v>
      </c>
      <c r="W159" s="45">
        <v>422509</v>
      </c>
      <c r="X159" s="45">
        <v>429424</v>
      </c>
      <c r="Y159" s="45">
        <v>439691</v>
      </c>
      <c r="Z159" s="45">
        <v>450415</v>
      </c>
      <c r="AA159" s="45">
        <v>460297</v>
      </c>
      <c r="AB159" s="45">
        <v>475701</v>
      </c>
      <c r="AC159" s="45">
        <v>493559</v>
      </c>
      <c r="AD159" s="45">
        <v>514564</v>
      </c>
      <c r="AG159" s="41" t="s">
        <v>46</v>
      </c>
    </row>
    <row r="160" spans="1:46" x14ac:dyDescent="0.25">
      <c r="A160" s="8" t="s">
        <v>48</v>
      </c>
      <c r="B160" s="9">
        <v>293761.90000000002</v>
      </c>
      <c r="C160" s="9">
        <v>288044</v>
      </c>
      <c r="D160" s="9">
        <v>295896.59999999998</v>
      </c>
      <c r="E160" s="9">
        <v>310128.7</v>
      </c>
      <c r="F160" s="9">
        <v>318653</v>
      </c>
      <c r="G160" s="9">
        <v>323910.2</v>
      </c>
      <c r="H160" s="9">
        <v>333146.09999999998</v>
      </c>
      <c r="I160" s="9">
        <v>344269.2</v>
      </c>
      <c r="J160" s="9">
        <v>357608</v>
      </c>
      <c r="K160" s="9">
        <v>369341.3</v>
      </c>
      <c r="L160" s="9">
        <v>385361.9</v>
      </c>
      <c r="M160" s="9">
        <v>397575.3</v>
      </c>
      <c r="N160" s="9">
        <v>375562</v>
      </c>
      <c r="Q160" s="41" t="s">
        <v>47</v>
      </c>
      <c r="R160" s="45">
        <v>16405399</v>
      </c>
      <c r="S160" s="45">
        <v>16485787</v>
      </c>
      <c r="T160" s="45">
        <v>16574989</v>
      </c>
      <c r="U160" s="45">
        <v>16655799</v>
      </c>
      <c r="V160" s="45">
        <v>16730348</v>
      </c>
      <c r="W160" s="45">
        <v>16779575</v>
      </c>
      <c r="X160" s="45">
        <v>16829289</v>
      </c>
      <c r="Y160" s="45">
        <v>16900726</v>
      </c>
      <c r="Z160" s="45">
        <v>16979120</v>
      </c>
      <c r="AA160" s="45">
        <v>17081507</v>
      </c>
      <c r="AB160" s="45">
        <v>17181084</v>
      </c>
      <c r="AC160" s="45">
        <v>17282163</v>
      </c>
      <c r="AD160" s="45">
        <v>17407585</v>
      </c>
      <c r="AG160" s="41" t="s">
        <v>47</v>
      </c>
    </row>
    <row r="161" spans="1:46" x14ac:dyDescent="0.25">
      <c r="A161" s="8" t="s">
        <v>49</v>
      </c>
      <c r="B161" s="9">
        <v>366040.5</v>
      </c>
      <c r="C161" s="9">
        <v>317040.59999999998</v>
      </c>
      <c r="D161" s="9">
        <v>362190.9</v>
      </c>
      <c r="E161" s="9">
        <v>379860</v>
      </c>
      <c r="F161" s="9">
        <v>387947</v>
      </c>
      <c r="G161" s="9">
        <v>392310.7</v>
      </c>
      <c r="H161" s="9">
        <v>408967.8</v>
      </c>
      <c r="I161" s="9">
        <v>430465.8</v>
      </c>
      <c r="J161" s="9">
        <v>427091.8</v>
      </c>
      <c r="K161" s="9">
        <v>467426.6</v>
      </c>
      <c r="L161" s="9">
        <v>497842.3</v>
      </c>
      <c r="M161" s="9">
        <v>533599.9</v>
      </c>
      <c r="N161" s="9">
        <v>523038.3</v>
      </c>
      <c r="Q161" s="41" t="s">
        <v>48</v>
      </c>
      <c r="R161" s="45">
        <v>8307989</v>
      </c>
      <c r="S161" s="45">
        <v>8335003</v>
      </c>
      <c r="T161" s="45">
        <v>8351643</v>
      </c>
      <c r="U161" s="45">
        <v>8375164</v>
      </c>
      <c r="V161" s="45">
        <v>8408121</v>
      </c>
      <c r="W161" s="45">
        <v>8451860</v>
      </c>
      <c r="X161" s="45">
        <v>8507786</v>
      </c>
      <c r="Y161" s="45">
        <v>8584926</v>
      </c>
      <c r="Z161" s="45">
        <v>8700471</v>
      </c>
      <c r="AA161" s="45">
        <v>8772865</v>
      </c>
      <c r="AB161" s="45">
        <v>8822267</v>
      </c>
      <c r="AC161" s="45">
        <v>8858775</v>
      </c>
      <c r="AD161" s="45">
        <v>8901064</v>
      </c>
      <c r="AG161" s="41" t="s">
        <v>48</v>
      </c>
    </row>
    <row r="162" spans="1:46" x14ac:dyDescent="0.25">
      <c r="A162" s="8" t="s">
        <v>50</v>
      </c>
      <c r="B162" s="9">
        <v>179102.8</v>
      </c>
      <c r="C162" s="9">
        <v>175416.4</v>
      </c>
      <c r="D162" s="9">
        <v>179610.8</v>
      </c>
      <c r="E162" s="9">
        <v>176096.2</v>
      </c>
      <c r="F162" s="9">
        <v>168295.6</v>
      </c>
      <c r="G162" s="9">
        <v>170492.3</v>
      </c>
      <c r="H162" s="9">
        <v>173053.7</v>
      </c>
      <c r="I162" s="9">
        <v>179713.2</v>
      </c>
      <c r="J162" s="9">
        <v>186489.8</v>
      </c>
      <c r="K162" s="9">
        <v>195947.2</v>
      </c>
      <c r="L162" s="9">
        <v>205184.1</v>
      </c>
      <c r="M162" s="9">
        <v>213949.3</v>
      </c>
      <c r="N162" s="9">
        <v>202455.3</v>
      </c>
      <c r="Q162" s="41" t="s">
        <v>49</v>
      </c>
      <c r="R162" s="45">
        <v>38115641</v>
      </c>
      <c r="S162" s="45">
        <v>38135876</v>
      </c>
      <c r="T162" s="45">
        <v>38022869</v>
      </c>
      <c r="U162" s="45">
        <v>38062718</v>
      </c>
      <c r="V162" s="45">
        <v>38063792</v>
      </c>
      <c r="W162" s="45">
        <v>38062535</v>
      </c>
      <c r="X162" s="45">
        <v>38017856</v>
      </c>
      <c r="Y162" s="45">
        <v>38005614</v>
      </c>
      <c r="Z162" s="45">
        <v>37967209</v>
      </c>
      <c r="AA162" s="45">
        <v>37972964</v>
      </c>
      <c r="AB162" s="45">
        <v>37976687</v>
      </c>
      <c r="AC162" s="45">
        <v>37972812</v>
      </c>
      <c r="AD162" s="45">
        <v>37958138</v>
      </c>
      <c r="AG162" s="41" t="s">
        <v>49</v>
      </c>
    </row>
    <row r="163" spans="1:46" x14ac:dyDescent="0.25">
      <c r="A163" s="8" t="s">
        <v>51</v>
      </c>
      <c r="B163" s="9">
        <v>146590.6</v>
      </c>
      <c r="C163" s="9">
        <v>125213.9</v>
      </c>
      <c r="D163" s="9">
        <v>125472.3</v>
      </c>
      <c r="E163" s="9">
        <v>131841.60000000001</v>
      </c>
      <c r="F163" s="9">
        <v>132711.20000000001</v>
      </c>
      <c r="G163" s="9">
        <v>143690.4</v>
      </c>
      <c r="H163" s="9">
        <v>150708.6</v>
      </c>
      <c r="I163" s="9">
        <v>160149.79999999999</v>
      </c>
      <c r="J163" s="9">
        <v>170063.4</v>
      </c>
      <c r="K163" s="9">
        <v>187772.7</v>
      </c>
      <c r="L163" s="9">
        <v>204496.9</v>
      </c>
      <c r="M163" s="9">
        <v>222997.6</v>
      </c>
      <c r="N163" s="9">
        <v>218165.2</v>
      </c>
      <c r="Q163" s="41" t="s">
        <v>50</v>
      </c>
      <c r="R163" s="45">
        <v>10553339</v>
      </c>
      <c r="S163" s="45">
        <v>10563014</v>
      </c>
      <c r="T163" s="45">
        <v>10573479</v>
      </c>
      <c r="U163" s="45">
        <v>10572721</v>
      </c>
      <c r="V163" s="45">
        <v>10542398</v>
      </c>
      <c r="W163" s="45">
        <v>10487289</v>
      </c>
      <c r="X163" s="45">
        <v>10427301</v>
      </c>
      <c r="Y163" s="45">
        <v>10374822</v>
      </c>
      <c r="Z163" s="45">
        <v>10341330</v>
      </c>
      <c r="AA163" s="45">
        <v>10309573</v>
      </c>
      <c r="AB163" s="45">
        <v>10291027</v>
      </c>
      <c r="AC163" s="45">
        <v>10276617</v>
      </c>
      <c r="AD163" s="45">
        <v>10295909</v>
      </c>
      <c r="AG163" s="41" t="s">
        <v>50</v>
      </c>
    </row>
    <row r="164" spans="1:46" x14ac:dyDescent="0.25">
      <c r="A164" s="8" t="s">
        <v>52</v>
      </c>
      <c r="B164" s="9">
        <v>37925.699999999997</v>
      </c>
      <c r="C164" s="9">
        <v>36254.9</v>
      </c>
      <c r="D164" s="9">
        <v>36363.9</v>
      </c>
      <c r="E164" s="9">
        <v>37058.6</v>
      </c>
      <c r="F164" s="9">
        <v>36253.300000000003</v>
      </c>
      <c r="G164" s="9">
        <v>36454.300000000003</v>
      </c>
      <c r="H164" s="9">
        <v>37634.300000000003</v>
      </c>
      <c r="I164" s="9">
        <v>38852.6</v>
      </c>
      <c r="J164" s="9">
        <v>40443.199999999997</v>
      </c>
      <c r="K164" s="9">
        <v>43009.1</v>
      </c>
      <c r="L164" s="9">
        <v>45862.6</v>
      </c>
      <c r="M164" s="9">
        <v>48392.6</v>
      </c>
      <c r="N164" s="9">
        <v>46297.2</v>
      </c>
      <c r="Q164" s="41" t="s">
        <v>51</v>
      </c>
      <c r="R164" s="45">
        <v>20635460</v>
      </c>
      <c r="S164" s="45">
        <v>20440290</v>
      </c>
      <c r="T164" s="45">
        <v>20294683</v>
      </c>
      <c r="U164" s="45">
        <v>20199059</v>
      </c>
      <c r="V164" s="45">
        <v>20095996</v>
      </c>
      <c r="W164" s="45">
        <v>20020074</v>
      </c>
      <c r="X164" s="45">
        <v>19947311</v>
      </c>
      <c r="Y164" s="45">
        <v>19870647</v>
      </c>
      <c r="Z164" s="45">
        <v>19760585</v>
      </c>
      <c r="AA164" s="45">
        <v>19643949</v>
      </c>
      <c r="AB164" s="45">
        <v>19533481</v>
      </c>
      <c r="AC164" s="45">
        <v>19414458</v>
      </c>
      <c r="AD164" s="45">
        <v>19328838</v>
      </c>
      <c r="AG164" s="41" t="s">
        <v>51</v>
      </c>
    </row>
    <row r="165" spans="1:46" x14ac:dyDescent="0.25">
      <c r="A165" s="8" t="s">
        <v>53</v>
      </c>
      <c r="B165" s="9">
        <v>66098.100000000006</v>
      </c>
      <c r="C165" s="9">
        <v>64095.5</v>
      </c>
      <c r="D165" s="9">
        <v>68188.7</v>
      </c>
      <c r="E165" s="9">
        <v>71304.5</v>
      </c>
      <c r="F165" s="9">
        <v>73575.8</v>
      </c>
      <c r="G165" s="9">
        <v>74448.800000000003</v>
      </c>
      <c r="H165" s="9">
        <v>76269.8</v>
      </c>
      <c r="I165" s="9">
        <v>79767.600000000006</v>
      </c>
      <c r="J165" s="9">
        <v>81051.5</v>
      </c>
      <c r="K165" s="9">
        <v>84488.6</v>
      </c>
      <c r="L165" s="9">
        <v>89356.7</v>
      </c>
      <c r="M165" s="9">
        <v>93900.5</v>
      </c>
      <c r="N165" s="9">
        <v>91555.3</v>
      </c>
      <c r="Q165" s="41" t="s">
        <v>52</v>
      </c>
      <c r="R165" s="45">
        <v>2010269</v>
      </c>
      <c r="S165" s="45">
        <v>2032362</v>
      </c>
      <c r="T165" s="45">
        <v>2046976</v>
      </c>
      <c r="U165" s="45">
        <v>2050189</v>
      </c>
      <c r="V165" s="45">
        <v>2055496</v>
      </c>
      <c r="W165" s="45">
        <v>2058821</v>
      </c>
      <c r="X165" s="45">
        <v>2061085</v>
      </c>
      <c r="Y165" s="45">
        <v>2062874</v>
      </c>
      <c r="Z165" s="45">
        <v>2064188</v>
      </c>
      <c r="AA165" s="45">
        <v>2065895</v>
      </c>
      <c r="AB165" s="45">
        <v>2066880</v>
      </c>
      <c r="AC165" s="45">
        <v>2080908</v>
      </c>
      <c r="AD165" s="45">
        <v>2095861</v>
      </c>
      <c r="AG165" s="41" t="s">
        <v>52</v>
      </c>
    </row>
    <row r="166" spans="1:46" x14ac:dyDescent="0.25">
      <c r="A166" s="8" t="s">
        <v>54</v>
      </c>
      <c r="B166" s="9">
        <v>194265</v>
      </c>
      <c r="C166" s="9">
        <v>181747</v>
      </c>
      <c r="D166" s="9">
        <v>188143</v>
      </c>
      <c r="E166" s="9">
        <v>197998</v>
      </c>
      <c r="F166" s="9">
        <v>201037</v>
      </c>
      <c r="G166" s="9">
        <v>204321</v>
      </c>
      <c r="H166" s="9">
        <v>206897</v>
      </c>
      <c r="I166" s="9">
        <v>211385</v>
      </c>
      <c r="J166" s="9">
        <v>217518</v>
      </c>
      <c r="K166" s="9">
        <v>226301</v>
      </c>
      <c r="L166" s="9">
        <v>233696</v>
      </c>
      <c r="M166" s="9">
        <v>240261</v>
      </c>
      <c r="N166" s="9">
        <v>237467</v>
      </c>
      <c r="Q166" s="41" t="s">
        <v>53</v>
      </c>
      <c r="R166" s="45">
        <v>5376064</v>
      </c>
      <c r="S166" s="45">
        <v>5382401</v>
      </c>
      <c r="T166" s="45">
        <v>5390410</v>
      </c>
      <c r="U166" s="45">
        <v>5392446</v>
      </c>
      <c r="V166" s="45">
        <v>5404322</v>
      </c>
      <c r="W166" s="45">
        <v>5410836</v>
      </c>
      <c r="X166" s="45">
        <v>5415949</v>
      </c>
      <c r="Y166" s="45">
        <v>5421349</v>
      </c>
      <c r="Z166" s="45">
        <v>5426252</v>
      </c>
      <c r="AA166" s="45">
        <v>5435343</v>
      </c>
      <c r="AB166" s="45">
        <v>5443120</v>
      </c>
      <c r="AC166" s="45">
        <v>5450421</v>
      </c>
      <c r="AD166" s="45">
        <v>5457873</v>
      </c>
      <c r="AG166" s="41" t="s">
        <v>53</v>
      </c>
    </row>
    <row r="167" spans="1:46" x14ac:dyDescent="0.25">
      <c r="A167" s="8" t="s">
        <v>55</v>
      </c>
      <c r="B167" s="9">
        <v>354881.1</v>
      </c>
      <c r="C167" s="9">
        <v>314637.5</v>
      </c>
      <c r="D167" s="9">
        <v>374695.2</v>
      </c>
      <c r="E167" s="9">
        <v>412844.7</v>
      </c>
      <c r="F167" s="9">
        <v>430037.1</v>
      </c>
      <c r="G167" s="9">
        <v>441850.7</v>
      </c>
      <c r="H167" s="9">
        <v>438833.9</v>
      </c>
      <c r="I167" s="9">
        <v>455494.7</v>
      </c>
      <c r="J167" s="9">
        <v>466266.5</v>
      </c>
      <c r="K167" s="9">
        <v>480025.5</v>
      </c>
      <c r="L167" s="9">
        <v>470673.1</v>
      </c>
      <c r="M167" s="9">
        <v>476869.5</v>
      </c>
      <c r="N167" s="9">
        <v>474724.4</v>
      </c>
      <c r="Q167" s="41" t="s">
        <v>54</v>
      </c>
      <c r="R167" s="45">
        <v>5300484</v>
      </c>
      <c r="S167" s="45">
        <v>5326314</v>
      </c>
      <c r="T167" s="45">
        <v>5351427</v>
      </c>
      <c r="U167" s="45">
        <v>5375276</v>
      </c>
      <c r="V167" s="45">
        <v>5401267</v>
      </c>
      <c r="W167" s="45">
        <v>5426674</v>
      </c>
      <c r="X167" s="45">
        <v>5451270</v>
      </c>
      <c r="Y167" s="45">
        <v>5471753</v>
      </c>
      <c r="Z167" s="45">
        <v>5487308</v>
      </c>
      <c r="AA167" s="45">
        <v>5503297</v>
      </c>
      <c r="AB167" s="45">
        <v>5513130</v>
      </c>
      <c r="AC167" s="45">
        <v>5517919</v>
      </c>
      <c r="AD167" s="45">
        <v>5525292</v>
      </c>
      <c r="AG167" s="41" t="s">
        <v>54</v>
      </c>
      <c r="AH167" s="437">
        <f t="shared" ref="AH167:AT167" si="8">(B166/R167)*1000000</f>
        <v>36650.426640284175</v>
      </c>
      <c r="AI167" s="437">
        <f t="shared" si="8"/>
        <v>34122.471938379902</v>
      </c>
      <c r="AJ167" s="437">
        <f t="shared" si="8"/>
        <v>35157.538353788623</v>
      </c>
      <c r="AK167" s="437">
        <f t="shared" si="8"/>
        <v>36834.94577766797</v>
      </c>
      <c r="AL167" s="437">
        <f t="shared" si="8"/>
        <v>37220.341079231963</v>
      </c>
      <c r="AM167" s="437">
        <f t="shared" si="8"/>
        <v>37651.239046237162</v>
      </c>
      <c r="AN167" s="437">
        <f t="shared" si="8"/>
        <v>37953.90798841371</v>
      </c>
      <c r="AO167" s="437">
        <f t="shared" si="8"/>
        <v>38632.043515122117</v>
      </c>
      <c r="AP167" s="437">
        <f t="shared" si="8"/>
        <v>39640.202445352072</v>
      </c>
      <c r="AQ167" s="437">
        <f t="shared" si="8"/>
        <v>41120.98620154427</v>
      </c>
      <c r="AR167" s="437">
        <f t="shared" si="8"/>
        <v>42388.987743804333</v>
      </c>
      <c r="AS167" s="437">
        <f t="shared" si="8"/>
        <v>43541.958481086804</v>
      </c>
      <c r="AT167" s="437">
        <f t="shared" si="8"/>
        <v>42978.181062647913</v>
      </c>
    </row>
    <row r="168" spans="1:46" x14ac:dyDescent="0.25">
      <c r="A168" s="8" t="s">
        <v>56</v>
      </c>
      <c r="B168" s="9">
        <v>11052.1</v>
      </c>
      <c r="C168" s="9">
        <v>9419.1</v>
      </c>
      <c r="D168" s="9">
        <v>10383.4</v>
      </c>
      <c r="E168" s="9">
        <v>10934.3</v>
      </c>
      <c r="F168" s="9">
        <v>11479.9</v>
      </c>
      <c r="G168" s="9">
        <v>12132.9</v>
      </c>
      <c r="H168" s="9">
        <v>13472.6</v>
      </c>
      <c r="I168" s="9">
        <v>15795.3</v>
      </c>
      <c r="J168" s="9">
        <v>18804.2</v>
      </c>
      <c r="K168" s="9">
        <v>21917.7</v>
      </c>
      <c r="L168" s="9">
        <v>22207.3</v>
      </c>
      <c r="M168" s="9">
        <v>22182</v>
      </c>
      <c r="N168" s="9">
        <v>19022.2</v>
      </c>
      <c r="Q168" s="41" t="s">
        <v>55</v>
      </c>
      <c r="R168" s="45">
        <v>9182927</v>
      </c>
      <c r="S168" s="45">
        <v>9256347</v>
      </c>
      <c r="T168" s="45">
        <v>9340682</v>
      </c>
      <c r="U168" s="45">
        <v>9415570</v>
      </c>
      <c r="V168" s="45">
        <v>9482855</v>
      </c>
      <c r="W168" s="45">
        <v>9555893</v>
      </c>
      <c r="X168" s="45">
        <v>9644864</v>
      </c>
      <c r="Y168" s="45">
        <v>9747355</v>
      </c>
      <c r="Z168" s="45">
        <v>9851017</v>
      </c>
      <c r="AA168" s="45">
        <v>9995153</v>
      </c>
      <c r="AB168" s="45">
        <v>10120242</v>
      </c>
      <c r="AC168" s="45">
        <v>10230185</v>
      </c>
      <c r="AD168" s="45">
        <v>10327589</v>
      </c>
      <c r="AG168" s="41" t="s">
        <v>55</v>
      </c>
    </row>
    <row r="169" spans="1:46" x14ac:dyDescent="0.25">
      <c r="A169" s="8" t="s">
        <v>57</v>
      </c>
      <c r="B169" s="10" t="s">
        <v>24</v>
      </c>
      <c r="C169" s="10" t="s">
        <v>24</v>
      </c>
      <c r="D169" s="10" t="s">
        <v>24</v>
      </c>
      <c r="E169" s="10" t="s">
        <v>24</v>
      </c>
      <c r="F169" s="10" t="s">
        <v>24</v>
      </c>
      <c r="G169" s="9">
        <v>4812.3999999999996</v>
      </c>
      <c r="H169" s="9">
        <v>5021.7</v>
      </c>
      <c r="I169" s="9">
        <v>5649.1</v>
      </c>
      <c r="J169" s="9">
        <v>5637.7</v>
      </c>
      <c r="K169" s="9">
        <v>5734.6</v>
      </c>
      <c r="L169" s="9">
        <v>5790.5</v>
      </c>
      <c r="M169" s="9">
        <v>5971.8</v>
      </c>
      <c r="N169" s="10" t="s">
        <v>24</v>
      </c>
      <c r="Q169" s="41" t="s">
        <v>110</v>
      </c>
      <c r="R169" s="45">
        <v>505385019</v>
      </c>
      <c r="S169" s="45">
        <v>507244444</v>
      </c>
      <c r="T169" s="45">
        <v>508382341</v>
      </c>
      <c r="U169" s="45">
        <v>508239743</v>
      </c>
      <c r="V169" s="45">
        <v>509389884</v>
      </c>
      <c r="W169" s="45">
        <v>510572978</v>
      </c>
      <c r="X169" s="45">
        <v>512705861</v>
      </c>
      <c r="Y169" s="45">
        <v>514053164</v>
      </c>
      <c r="Z169" s="45">
        <v>515762746</v>
      </c>
      <c r="AA169" s="45">
        <v>517013048</v>
      </c>
      <c r="AB169" s="45">
        <v>518164316</v>
      </c>
      <c r="AC169" s="45">
        <v>518817137</v>
      </c>
      <c r="AD169" s="45">
        <v>520115919</v>
      </c>
      <c r="AG169" s="41" t="s">
        <v>110</v>
      </c>
    </row>
    <row r="170" spans="1:46" x14ac:dyDescent="0.25">
      <c r="A170" s="8" t="s">
        <v>58</v>
      </c>
      <c r="B170" s="9">
        <v>317021.5</v>
      </c>
      <c r="C170" s="9">
        <v>278246.59999999998</v>
      </c>
      <c r="D170" s="9">
        <v>323760.90000000002</v>
      </c>
      <c r="E170" s="9">
        <v>358339.5</v>
      </c>
      <c r="F170" s="9">
        <v>396523.5</v>
      </c>
      <c r="G170" s="9">
        <v>393408.7</v>
      </c>
      <c r="H170" s="9">
        <v>375947.3</v>
      </c>
      <c r="I170" s="9">
        <v>347632.1</v>
      </c>
      <c r="J170" s="9">
        <v>333471.3</v>
      </c>
      <c r="K170" s="9">
        <v>353316.4</v>
      </c>
      <c r="L170" s="9">
        <v>370294.3</v>
      </c>
      <c r="M170" s="9">
        <v>362242.6</v>
      </c>
      <c r="N170" s="9">
        <v>318335.7</v>
      </c>
      <c r="Q170" s="41" t="s">
        <v>111</v>
      </c>
      <c r="R170" s="45">
        <v>501073052</v>
      </c>
      <c r="S170" s="45">
        <v>502934648</v>
      </c>
      <c r="T170" s="45">
        <v>504079494</v>
      </c>
      <c r="U170" s="45">
        <v>503949886</v>
      </c>
      <c r="V170" s="45">
        <v>505113900</v>
      </c>
      <c r="W170" s="45">
        <v>506310838</v>
      </c>
      <c r="X170" s="45">
        <v>508459052</v>
      </c>
      <c r="Y170" s="45">
        <v>509827848</v>
      </c>
      <c r="Z170" s="45">
        <v>511572077</v>
      </c>
      <c r="AA170" s="45">
        <v>512858835</v>
      </c>
      <c r="AB170" s="45">
        <v>514058823</v>
      </c>
      <c r="AC170" s="45">
        <v>514740891</v>
      </c>
      <c r="AD170" s="45">
        <v>516057754</v>
      </c>
      <c r="AG170" s="41" t="s">
        <v>111</v>
      </c>
    </row>
    <row r="171" spans="1:46" x14ac:dyDescent="0.25">
      <c r="A171" s="8" t="s">
        <v>59</v>
      </c>
      <c r="B171" s="9">
        <v>389124.7</v>
      </c>
      <c r="C171" s="9">
        <v>402236.6</v>
      </c>
      <c r="D171" s="9">
        <v>455933.7</v>
      </c>
      <c r="E171" s="9">
        <v>520201.4</v>
      </c>
      <c r="F171" s="9">
        <v>538439</v>
      </c>
      <c r="G171" s="9">
        <v>536632.9</v>
      </c>
      <c r="H171" s="9">
        <v>553942.19999999995</v>
      </c>
      <c r="I171" s="9">
        <v>632770.5</v>
      </c>
      <c r="J171" s="9">
        <v>628729.59999999998</v>
      </c>
      <c r="K171" s="9">
        <v>623994</v>
      </c>
      <c r="L171" s="9">
        <v>623042.19999999995</v>
      </c>
      <c r="M171" s="9">
        <v>653470.80000000005</v>
      </c>
      <c r="N171" s="9">
        <v>655977.69999999995</v>
      </c>
      <c r="Q171" s="41" t="s">
        <v>112</v>
      </c>
      <c r="R171" s="45">
        <v>12681480</v>
      </c>
      <c r="S171" s="45">
        <v>12856065</v>
      </c>
      <c r="T171" s="45">
        <v>12997529</v>
      </c>
      <c r="U171" s="45">
        <v>13145040</v>
      </c>
      <c r="V171" s="45">
        <v>13296582</v>
      </c>
      <c r="W171" s="45">
        <v>13449030</v>
      </c>
      <c r="X171" s="45">
        <v>13610401</v>
      </c>
      <c r="Y171" s="45">
        <v>13770625</v>
      </c>
      <c r="Z171" s="45">
        <v>13907998</v>
      </c>
      <c r="AA171" s="45">
        <v>14054026</v>
      </c>
      <c r="AB171" s="45">
        <v>14166313</v>
      </c>
      <c r="AC171" s="45">
        <v>14268108</v>
      </c>
      <c r="AD171" s="45">
        <v>14376494</v>
      </c>
      <c r="AG171" s="41" t="s">
        <v>112</v>
      </c>
    </row>
    <row r="172" spans="1:46" x14ac:dyDescent="0.25">
      <c r="A172" s="8" t="s">
        <v>60</v>
      </c>
      <c r="B172" s="9">
        <v>1995854.5</v>
      </c>
      <c r="C172" s="9">
        <v>1738066.5</v>
      </c>
      <c r="D172" s="9">
        <v>1872175.5</v>
      </c>
      <c r="E172" s="9">
        <v>1912869.3</v>
      </c>
      <c r="F172" s="9">
        <v>2111028.9</v>
      </c>
      <c r="G172" s="9">
        <v>2096338</v>
      </c>
      <c r="H172" s="9">
        <v>2311080.2000000002</v>
      </c>
      <c r="I172" s="9">
        <v>2644716.5</v>
      </c>
      <c r="J172" s="9">
        <v>2434119.2000000002</v>
      </c>
      <c r="K172" s="9">
        <v>2359789.9</v>
      </c>
      <c r="L172" s="9">
        <v>2420897.2000000002</v>
      </c>
      <c r="M172" s="9">
        <v>2526615.2000000002</v>
      </c>
      <c r="N172" s="10" t="s">
        <v>24</v>
      </c>
      <c r="Q172" s="41" t="s">
        <v>56</v>
      </c>
      <c r="R172" s="45">
        <v>315459</v>
      </c>
      <c r="S172" s="45">
        <v>319368</v>
      </c>
      <c r="T172" s="45">
        <v>317630</v>
      </c>
      <c r="U172" s="45">
        <v>318452</v>
      </c>
      <c r="V172" s="45">
        <v>319575</v>
      </c>
      <c r="W172" s="45">
        <v>321857</v>
      </c>
      <c r="X172" s="45">
        <v>325671</v>
      </c>
      <c r="Y172" s="45">
        <v>329100</v>
      </c>
      <c r="Z172" s="45">
        <v>332529</v>
      </c>
      <c r="AA172" s="45">
        <v>338349</v>
      </c>
      <c r="AB172" s="45">
        <v>348450</v>
      </c>
      <c r="AC172" s="45">
        <v>356991</v>
      </c>
      <c r="AD172" s="45">
        <v>364134</v>
      </c>
      <c r="AG172" s="41" t="s">
        <v>56</v>
      </c>
    </row>
    <row r="173" spans="1:46" x14ac:dyDescent="0.25">
      <c r="A173" s="8" t="s">
        <v>61</v>
      </c>
      <c r="B173" s="9">
        <v>3103.3</v>
      </c>
      <c r="C173" s="9">
        <v>2993.9</v>
      </c>
      <c r="D173" s="9">
        <v>3125.1</v>
      </c>
      <c r="E173" s="9">
        <v>3264.8</v>
      </c>
      <c r="F173" s="9">
        <v>3181.5</v>
      </c>
      <c r="G173" s="9">
        <v>3362.5</v>
      </c>
      <c r="H173" s="9">
        <v>3457.9</v>
      </c>
      <c r="I173" s="9">
        <v>3654.5</v>
      </c>
      <c r="J173" s="9">
        <v>3954.2</v>
      </c>
      <c r="K173" s="9">
        <v>4299.1000000000004</v>
      </c>
      <c r="L173" s="9">
        <v>4663.1000000000004</v>
      </c>
      <c r="M173" s="9">
        <v>4950.7</v>
      </c>
      <c r="N173" s="9">
        <v>4193.2</v>
      </c>
      <c r="Q173" s="41" t="s">
        <v>57</v>
      </c>
      <c r="R173" s="45">
        <v>35356</v>
      </c>
      <c r="S173" s="45">
        <v>35589</v>
      </c>
      <c r="T173" s="45">
        <v>35894</v>
      </c>
      <c r="U173" s="45">
        <v>36149</v>
      </c>
      <c r="V173" s="45">
        <v>36475</v>
      </c>
      <c r="W173" s="45">
        <v>36838</v>
      </c>
      <c r="X173" s="45">
        <v>37129</v>
      </c>
      <c r="Y173" s="45">
        <v>37366</v>
      </c>
      <c r="Z173" s="45">
        <v>37622</v>
      </c>
      <c r="AA173" s="45">
        <v>37810</v>
      </c>
      <c r="AB173" s="45">
        <v>38114</v>
      </c>
      <c r="AC173" s="45">
        <v>38378</v>
      </c>
      <c r="AD173" s="45">
        <v>38747</v>
      </c>
      <c r="AG173" s="41" t="s">
        <v>57</v>
      </c>
    </row>
    <row r="174" spans="1:46" x14ac:dyDescent="0.25">
      <c r="A174" s="8" t="s">
        <v>62</v>
      </c>
      <c r="B174" s="9">
        <v>6772.1</v>
      </c>
      <c r="C174" s="9">
        <v>6766.5</v>
      </c>
      <c r="D174" s="9">
        <v>7108.3</v>
      </c>
      <c r="E174" s="9">
        <v>7544.2</v>
      </c>
      <c r="F174" s="9">
        <v>7584.8</v>
      </c>
      <c r="G174" s="9">
        <v>8149.6</v>
      </c>
      <c r="H174" s="9">
        <v>8562</v>
      </c>
      <c r="I174" s="9">
        <v>9072.2999999999993</v>
      </c>
      <c r="J174" s="9">
        <v>9656.5</v>
      </c>
      <c r="K174" s="9">
        <v>10038.299999999999</v>
      </c>
      <c r="L174" s="9">
        <v>10744</v>
      </c>
      <c r="M174" s="9">
        <v>11209.1</v>
      </c>
      <c r="N174" s="9">
        <v>10766.3</v>
      </c>
      <c r="Q174" s="41" t="s">
        <v>58</v>
      </c>
      <c r="R174" s="45">
        <v>4737171</v>
      </c>
      <c r="S174" s="45">
        <v>4799252</v>
      </c>
      <c r="T174" s="45">
        <v>4858199</v>
      </c>
      <c r="U174" s="45">
        <v>4920305</v>
      </c>
      <c r="V174" s="45">
        <v>4985870</v>
      </c>
      <c r="W174" s="45">
        <v>5051275</v>
      </c>
      <c r="X174" s="45">
        <v>5107970</v>
      </c>
      <c r="Y174" s="45">
        <v>5166493</v>
      </c>
      <c r="Z174" s="45">
        <v>5210721</v>
      </c>
      <c r="AA174" s="45">
        <v>5258317</v>
      </c>
      <c r="AB174" s="45">
        <v>5295619</v>
      </c>
      <c r="AC174" s="45">
        <v>5328212</v>
      </c>
      <c r="AD174" s="45">
        <v>5367580</v>
      </c>
      <c r="AG174" s="41" t="s">
        <v>58</v>
      </c>
    </row>
    <row r="175" spans="1:46" x14ac:dyDescent="0.25">
      <c r="A175" s="8" t="s">
        <v>63</v>
      </c>
      <c r="B175" s="9">
        <v>8800.2999999999993</v>
      </c>
      <c r="C175" s="9">
        <v>8662.2000000000007</v>
      </c>
      <c r="D175" s="9">
        <v>8996.6</v>
      </c>
      <c r="E175" s="9">
        <v>9268.2999999999993</v>
      </c>
      <c r="F175" s="9">
        <v>9585.7999999999993</v>
      </c>
      <c r="G175" s="9">
        <v>9625.4</v>
      </c>
      <c r="H175" s="9">
        <v>9968.6</v>
      </c>
      <c r="I175" s="9">
        <v>10264.1</v>
      </c>
      <c r="J175" s="9">
        <v>10719.9</v>
      </c>
      <c r="K175" s="9">
        <v>11559</v>
      </c>
      <c r="L175" s="9">
        <v>12828.1</v>
      </c>
      <c r="M175" s="9">
        <v>13752.8</v>
      </c>
      <c r="N175" s="9">
        <v>12991.7</v>
      </c>
      <c r="Q175" s="41" t="s">
        <v>59</v>
      </c>
      <c r="R175" s="45">
        <v>7593494</v>
      </c>
      <c r="S175" s="45">
        <v>7701856</v>
      </c>
      <c r="T175" s="45">
        <v>7785806</v>
      </c>
      <c r="U175" s="45">
        <v>7870134</v>
      </c>
      <c r="V175" s="45">
        <v>7954662</v>
      </c>
      <c r="W175" s="45">
        <v>8039060</v>
      </c>
      <c r="X175" s="45">
        <v>8139631</v>
      </c>
      <c r="Y175" s="45">
        <v>8237666</v>
      </c>
      <c r="Z175" s="45">
        <v>8327126</v>
      </c>
      <c r="AA175" s="45">
        <v>8419550</v>
      </c>
      <c r="AB175" s="45">
        <v>8484130</v>
      </c>
      <c r="AC175" s="45">
        <v>8544527</v>
      </c>
      <c r="AD175" s="45">
        <v>8606033</v>
      </c>
      <c r="AG175" s="41" t="s">
        <v>59</v>
      </c>
    </row>
    <row r="176" spans="1:46" x14ac:dyDescent="0.25">
      <c r="A176" s="8" t="s">
        <v>64</v>
      </c>
      <c r="B176" s="9">
        <v>35712.5</v>
      </c>
      <c r="C176" s="9">
        <v>32486.2</v>
      </c>
      <c r="D176" s="9">
        <v>31545.8</v>
      </c>
      <c r="E176" s="9">
        <v>35431.699999999997</v>
      </c>
      <c r="F176" s="9">
        <v>33679.300000000003</v>
      </c>
      <c r="G176" s="9">
        <v>36426.699999999997</v>
      </c>
      <c r="H176" s="9">
        <v>35467.5</v>
      </c>
      <c r="I176" s="9">
        <v>35740.199999999997</v>
      </c>
      <c r="J176" s="9">
        <v>36779.300000000003</v>
      </c>
      <c r="K176" s="9">
        <v>39235.300000000003</v>
      </c>
      <c r="L176" s="9">
        <v>42892.2</v>
      </c>
      <c r="M176" s="9">
        <v>45970.400000000001</v>
      </c>
      <c r="N176" s="9">
        <v>46467.5</v>
      </c>
      <c r="Q176" s="41" t="s">
        <v>60</v>
      </c>
      <c r="R176" s="45">
        <v>61571647</v>
      </c>
      <c r="S176" s="45">
        <v>62042343</v>
      </c>
      <c r="T176" s="45">
        <v>62510197</v>
      </c>
      <c r="U176" s="45">
        <v>63022532</v>
      </c>
      <c r="V176" s="45">
        <v>63495088</v>
      </c>
      <c r="W176" s="45">
        <v>63905342</v>
      </c>
      <c r="X176" s="45">
        <v>64351203</v>
      </c>
      <c r="Y176" s="45">
        <v>64853393</v>
      </c>
      <c r="Z176" s="45">
        <v>65379044</v>
      </c>
      <c r="AA176" s="45">
        <v>65844142</v>
      </c>
      <c r="AB176" s="45">
        <v>66273576</v>
      </c>
      <c r="AC176" s="45">
        <v>66647112</v>
      </c>
      <c r="AD176" s="45">
        <v>67025542</v>
      </c>
      <c r="AG176" s="41" t="s">
        <v>60</v>
      </c>
    </row>
    <row r="177" spans="1:33" x14ac:dyDescent="0.25">
      <c r="A177" s="8" t="s">
        <v>65</v>
      </c>
      <c r="B177" s="9">
        <v>525994.80000000005</v>
      </c>
      <c r="C177" s="9">
        <v>465245.5</v>
      </c>
      <c r="D177" s="9">
        <v>584855.69999999995</v>
      </c>
      <c r="E177" s="9">
        <v>600961.4</v>
      </c>
      <c r="F177" s="9">
        <v>683587.3</v>
      </c>
      <c r="G177" s="9">
        <v>719726.6</v>
      </c>
      <c r="H177" s="9">
        <v>707000.8</v>
      </c>
      <c r="I177" s="9">
        <v>777042.3</v>
      </c>
      <c r="J177" s="9">
        <v>785618.9</v>
      </c>
      <c r="K177" s="9">
        <v>760497.1</v>
      </c>
      <c r="L177" s="9">
        <v>658464.1</v>
      </c>
      <c r="M177" s="9">
        <v>679510.4</v>
      </c>
      <c r="N177" s="9">
        <v>626703.6</v>
      </c>
      <c r="Q177" s="41" t="s">
        <v>61</v>
      </c>
      <c r="R177" s="45">
        <v>615543</v>
      </c>
      <c r="S177" s="45">
        <v>617157</v>
      </c>
      <c r="T177" s="45">
        <v>619001</v>
      </c>
      <c r="U177" s="45">
        <v>619850</v>
      </c>
      <c r="V177" s="45">
        <v>620308</v>
      </c>
      <c r="W177" s="45">
        <v>620893</v>
      </c>
      <c r="X177" s="45">
        <v>621521</v>
      </c>
      <c r="Y177" s="45">
        <v>622099</v>
      </c>
      <c r="Z177" s="45">
        <v>622218</v>
      </c>
      <c r="AA177" s="45">
        <v>622387</v>
      </c>
      <c r="AB177" s="45">
        <v>622359</v>
      </c>
      <c r="AC177" s="45">
        <v>622182</v>
      </c>
      <c r="AD177" s="45">
        <v>621873</v>
      </c>
      <c r="AG177" s="41" t="s">
        <v>61</v>
      </c>
    </row>
    <row r="178" spans="1:33" x14ac:dyDescent="0.25">
      <c r="A178" s="8" t="s">
        <v>66</v>
      </c>
      <c r="B178" s="9">
        <v>13047.8</v>
      </c>
      <c r="C178" s="9">
        <v>12679.3</v>
      </c>
      <c r="D178" s="9">
        <v>12968.9</v>
      </c>
      <c r="E178" s="9">
        <v>13411.8</v>
      </c>
      <c r="F178" s="9">
        <v>13407.5</v>
      </c>
      <c r="G178" s="9">
        <v>13691.8</v>
      </c>
      <c r="H178" s="9">
        <v>13988.3</v>
      </c>
      <c r="I178" s="9">
        <v>14617.4</v>
      </c>
      <c r="J178" s="9">
        <v>15289.9</v>
      </c>
      <c r="K178" s="9">
        <v>16042.4</v>
      </c>
      <c r="L178" s="9">
        <v>17099.7</v>
      </c>
      <c r="M178" s="9">
        <v>18046.400000000001</v>
      </c>
      <c r="N178" s="10" t="s">
        <v>24</v>
      </c>
      <c r="Q178" s="41" t="s">
        <v>62</v>
      </c>
      <c r="R178" s="45">
        <v>2045177</v>
      </c>
      <c r="S178" s="45">
        <v>2048619</v>
      </c>
      <c r="T178" s="45">
        <v>2052722</v>
      </c>
      <c r="U178" s="45">
        <v>2057284</v>
      </c>
      <c r="V178" s="45">
        <v>2059794</v>
      </c>
      <c r="W178" s="45">
        <v>2062294</v>
      </c>
      <c r="X178" s="45">
        <v>2065769</v>
      </c>
      <c r="Y178" s="45">
        <v>2069172</v>
      </c>
      <c r="Z178" s="45">
        <v>2071278</v>
      </c>
      <c r="AA178" s="45">
        <v>2073702</v>
      </c>
      <c r="AB178" s="45">
        <v>2075301</v>
      </c>
      <c r="AC178" s="45">
        <v>2077132</v>
      </c>
      <c r="AD178" s="45">
        <v>2076255</v>
      </c>
      <c r="AG178" s="41" t="s">
        <v>62</v>
      </c>
    </row>
    <row r="179" spans="1:33" x14ac:dyDescent="0.25">
      <c r="A179" s="8" t="s">
        <v>67</v>
      </c>
      <c r="B179" s="9">
        <v>3537.6</v>
      </c>
      <c r="C179" s="9">
        <v>3610.4</v>
      </c>
      <c r="D179" s="9">
        <v>4031</v>
      </c>
      <c r="E179" s="9">
        <v>4555.8999999999996</v>
      </c>
      <c r="F179" s="9">
        <v>4797.3</v>
      </c>
      <c r="G179" s="9">
        <v>5071.3</v>
      </c>
      <c r="H179" s="9">
        <v>5325.1</v>
      </c>
      <c r="I179" s="9">
        <v>5674.4</v>
      </c>
      <c r="J179" s="9">
        <v>6037.3</v>
      </c>
      <c r="K179" s="9">
        <v>6356.5</v>
      </c>
      <c r="L179" s="9">
        <v>6671.5</v>
      </c>
      <c r="M179" s="9">
        <v>7056.2</v>
      </c>
      <c r="N179" s="9">
        <v>6804.2</v>
      </c>
      <c r="Q179" s="41" t="s">
        <v>63</v>
      </c>
      <c r="R179" s="45">
        <v>2958266</v>
      </c>
      <c r="S179" s="45">
        <v>2936355</v>
      </c>
      <c r="T179" s="45">
        <v>2918674</v>
      </c>
      <c r="U179" s="45">
        <v>2907361</v>
      </c>
      <c r="V179" s="45">
        <v>2903008</v>
      </c>
      <c r="W179" s="45">
        <v>2897770</v>
      </c>
      <c r="X179" s="45">
        <v>2892394</v>
      </c>
      <c r="Y179" s="45">
        <v>2885796</v>
      </c>
      <c r="Z179" s="45">
        <v>2875592</v>
      </c>
      <c r="AA179" s="45">
        <v>2876591</v>
      </c>
      <c r="AB179" s="45">
        <v>2870324</v>
      </c>
      <c r="AC179" s="45">
        <v>2862427</v>
      </c>
      <c r="AD179" s="45">
        <v>2845955</v>
      </c>
      <c r="AG179" s="41" t="s">
        <v>63</v>
      </c>
    </row>
    <row r="180" spans="1:33" x14ac:dyDescent="0.25">
      <c r="Q180" s="41" t="s">
        <v>64</v>
      </c>
      <c r="R180" s="45">
        <v>7365507</v>
      </c>
      <c r="S180" s="45">
        <v>7334937</v>
      </c>
      <c r="T180" s="45">
        <v>7306677</v>
      </c>
      <c r="U180" s="45">
        <v>7251549</v>
      </c>
      <c r="V180" s="45">
        <v>7216649</v>
      </c>
      <c r="W180" s="45">
        <v>7181505</v>
      </c>
      <c r="X180" s="45">
        <v>7146759</v>
      </c>
      <c r="Y180" s="45">
        <v>7114393</v>
      </c>
      <c r="Z180" s="45">
        <v>7076372</v>
      </c>
      <c r="AA180" s="45">
        <v>7040272</v>
      </c>
      <c r="AB180" s="45">
        <v>7001444</v>
      </c>
      <c r="AC180" s="45">
        <v>6963764</v>
      </c>
      <c r="AD180" s="45">
        <v>6926705</v>
      </c>
      <c r="AG180" s="41" t="s">
        <v>64</v>
      </c>
    </row>
    <row r="181" spans="1:33" x14ac:dyDescent="0.25">
      <c r="A181" s="516" t="s">
        <v>84</v>
      </c>
      <c r="B181" s="517"/>
      <c r="C181" s="517"/>
      <c r="D181" s="517"/>
      <c r="E181" s="517"/>
      <c r="F181" s="517"/>
      <c r="G181" s="517"/>
      <c r="H181" s="517"/>
      <c r="I181" s="517"/>
      <c r="J181" s="517"/>
      <c r="K181" s="517"/>
      <c r="L181" s="517"/>
      <c r="M181" s="517"/>
      <c r="N181" s="517"/>
      <c r="Q181" s="41" t="s">
        <v>65</v>
      </c>
      <c r="R181" s="45">
        <v>70586256</v>
      </c>
      <c r="S181" s="45">
        <v>71517100</v>
      </c>
      <c r="T181" s="45">
        <v>72561312</v>
      </c>
      <c r="U181" s="45">
        <v>73722988</v>
      </c>
      <c r="V181" s="45">
        <v>74724269</v>
      </c>
      <c r="W181" s="45">
        <v>75627384</v>
      </c>
      <c r="X181" s="45">
        <v>76667864</v>
      </c>
      <c r="Y181" s="45">
        <v>77695904</v>
      </c>
      <c r="Z181" s="45">
        <v>78741053</v>
      </c>
      <c r="AA181" s="45">
        <v>79814871</v>
      </c>
      <c r="AB181" s="45">
        <v>80810525</v>
      </c>
      <c r="AC181" s="45">
        <v>82003882</v>
      </c>
      <c r="AD181" s="45">
        <v>83154997</v>
      </c>
      <c r="AG181" s="41" t="s">
        <v>65</v>
      </c>
    </row>
    <row r="182" spans="1:33" x14ac:dyDescent="0.25">
      <c r="A182" s="516" t="s">
        <v>24</v>
      </c>
      <c r="B182" s="516" t="s">
        <v>69</v>
      </c>
      <c r="C182" s="517"/>
      <c r="D182" s="517"/>
      <c r="E182" s="517"/>
      <c r="F182" s="517"/>
      <c r="G182" s="517"/>
      <c r="H182" s="517"/>
      <c r="I182" s="517"/>
      <c r="J182" s="517"/>
      <c r="K182" s="517"/>
      <c r="L182" s="517"/>
      <c r="M182" s="517"/>
      <c r="N182" s="517"/>
      <c r="Q182" s="41" t="s">
        <v>113</v>
      </c>
      <c r="R182" s="45">
        <v>83137</v>
      </c>
      <c r="S182" s="45">
        <v>84484</v>
      </c>
      <c r="T182" s="45">
        <v>84082</v>
      </c>
      <c r="U182" s="45">
        <v>78115</v>
      </c>
      <c r="V182" s="45">
        <v>78115</v>
      </c>
      <c r="W182" s="45">
        <v>76246</v>
      </c>
      <c r="X182" s="46" t="s">
        <v>24</v>
      </c>
      <c r="Y182" s="46" t="s">
        <v>24</v>
      </c>
      <c r="Z182" s="46" t="s">
        <v>24</v>
      </c>
      <c r="AA182" s="46" t="s">
        <v>24</v>
      </c>
      <c r="AB182" s="46" t="s">
        <v>24</v>
      </c>
      <c r="AC182" s="45">
        <v>76177</v>
      </c>
      <c r="AD182" s="46" t="s">
        <v>24</v>
      </c>
      <c r="AG182" s="41" t="s">
        <v>113</v>
      </c>
    </row>
    <row r="183" spans="1:33" x14ac:dyDescent="0.25">
      <c r="Q183" s="41" t="s">
        <v>114</v>
      </c>
      <c r="R183" s="45">
        <v>9689770</v>
      </c>
      <c r="S183" s="45">
        <v>9671912</v>
      </c>
      <c r="T183" s="45">
        <v>9480178</v>
      </c>
      <c r="U183" s="45">
        <v>9481193</v>
      </c>
      <c r="V183" s="45">
        <v>9465150</v>
      </c>
      <c r="W183" s="45">
        <v>9463840</v>
      </c>
      <c r="X183" s="45">
        <v>9468154</v>
      </c>
      <c r="Y183" s="45">
        <v>9480868</v>
      </c>
      <c r="Z183" s="45">
        <v>9498364</v>
      </c>
      <c r="AA183" s="45">
        <v>9504704</v>
      </c>
      <c r="AB183" s="45">
        <v>9491823</v>
      </c>
      <c r="AC183" s="45">
        <v>9475174</v>
      </c>
      <c r="AD183" s="46" t="s">
        <v>24</v>
      </c>
      <c r="AG183" s="41" t="s">
        <v>114</v>
      </c>
    </row>
    <row r="184" spans="1:33" x14ac:dyDescent="0.25">
      <c r="Q184" s="41" t="s">
        <v>66</v>
      </c>
      <c r="R184" s="45">
        <v>3843846</v>
      </c>
      <c r="S184" s="45">
        <v>3843998</v>
      </c>
      <c r="T184" s="45">
        <v>3844046</v>
      </c>
      <c r="U184" s="45">
        <v>3843183</v>
      </c>
      <c r="V184" s="45">
        <v>3839265</v>
      </c>
      <c r="W184" s="46" t="s">
        <v>24</v>
      </c>
      <c r="X184" s="46" t="s">
        <v>24</v>
      </c>
      <c r="Y184" s="46" t="s">
        <v>24</v>
      </c>
      <c r="Z184" s="46" t="s">
        <v>24</v>
      </c>
      <c r="AA184" s="46" t="s">
        <v>24</v>
      </c>
      <c r="AB184" s="46" t="s">
        <v>24</v>
      </c>
      <c r="AC184" s="46" t="s">
        <v>24</v>
      </c>
      <c r="AD184" s="46" t="s">
        <v>24</v>
      </c>
      <c r="AG184" s="41" t="s">
        <v>66</v>
      </c>
    </row>
    <row r="185" spans="1:33" x14ac:dyDescent="0.25">
      <c r="Q185" s="41" t="s">
        <v>67</v>
      </c>
      <c r="R185" s="45">
        <v>2153139</v>
      </c>
      <c r="S185" s="45">
        <v>2180686</v>
      </c>
      <c r="T185" s="45">
        <v>2208107</v>
      </c>
      <c r="U185" s="45">
        <v>1794180</v>
      </c>
      <c r="V185" s="46" t="s">
        <v>24</v>
      </c>
      <c r="W185" s="46" t="s">
        <v>24</v>
      </c>
      <c r="X185" s="46" t="s">
        <v>24</v>
      </c>
      <c r="Y185" s="46" t="s">
        <v>24</v>
      </c>
      <c r="Z185" s="45">
        <v>1771604</v>
      </c>
      <c r="AA185" s="45">
        <v>1783531</v>
      </c>
      <c r="AB185" s="45">
        <v>1798506</v>
      </c>
      <c r="AC185" s="45">
        <v>1795666</v>
      </c>
      <c r="AD185" s="45">
        <v>1782115</v>
      </c>
      <c r="AG185" s="41" t="s">
        <v>67</v>
      </c>
    </row>
    <row r="186" spans="1:33" x14ac:dyDescent="0.25">
      <c r="A186" s="136" t="s">
        <v>85</v>
      </c>
      <c r="B186" s="135"/>
      <c r="C186" s="135"/>
      <c r="D186" s="135"/>
      <c r="E186" s="135"/>
      <c r="F186" s="135"/>
      <c r="G186" s="135"/>
      <c r="H186" s="135"/>
      <c r="I186" s="135"/>
      <c r="J186" s="135"/>
      <c r="K186" s="135"/>
      <c r="L186" s="135"/>
      <c r="Q186" s="41" t="s">
        <v>115</v>
      </c>
      <c r="R186" s="45">
        <v>3572703</v>
      </c>
      <c r="S186" s="45">
        <v>3567512</v>
      </c>
      <c r="T186" s="45">
        <v>3563695</v>
      </c>
      <c r="U186" s="45">
        <v>3560430</v>
      </c>
      <c r="V186" s="45">
        <v>3559541</v>
      </c>
      <c r="W186" s="45">
        <v>3559497</v>
      </c>
      <c r="X186" s="45">
        <v>3557634</v>
      </c>
      <c r="Y186" s="45">
        <v>3555159</v>
      </c>
      <c r="Z186" s="46" t="s">
        <v>24</v>
      </c>
      <c r="AA186" s="45">
        <v>3550852</v>
      </c>
      <c r="AB186" s="46" t="s">
        <v>24</v>
      </c>
      <c r="AC186" s="46" t="s">
        <v>24</v>
      </c>
      <c r="AD186" s="46" t="s">
        <v>24</v>
      </c>
      <c r="AG186" s="41" t="s">
        <v>115</v>
      </c>
    </row>
    <row r="187" spans="1:33" x14ac:dyDescent="0.25">
      <c r="Q187" s="41" t="s">
        <v>116</v>
      </c>
      <c r="R187" s="46" t="s">
        <v>24</v>
      </c>
      <c r="S187" s="46" t="s">
        <v>24</v>
      </c>
      <c r="T187" s="46" t="s">
        <v>24</v>
      </c>
      <c r="U187" s="46" t="s">
        <v>24</v>
      </c>
      <c r="V187" s="46" t="s">
        <v>24</v>
      </c>
      <c r="W187" s="46" t="s">
        <v>24</v>
      </c>
      <c r="X187" s="46" t="s">
        <v>24</v>
      </c>
      <c r="Y187" s="46" t="s">
        <v>24</v>
      </c>
      <c r="Z187" s="46" t="s">
        <v>24</v>
      </c>
      <c r="AA187" s="46" t="s">
        <v>24</v>
      </c>
      <c r="AB187" s="46" t="s">
        <v>24</v>
      </c>
      <c r="AC187" s="46" t="s">
        <v>24</v>
      </c>
      <c r="AD187" s="46" t="s">
        <v>24</v>
      </c>
      <c r="AG187" s="41" t="s">
        <v>116</v>
      </c>
    </row>
    <row r="188" spans="1:33" x14ac:dyDescent="0.25">
      <c r="A188" s="136" t="s">
        <v>75</v>
      </c>
      <c r="B188" s="126">
        <v>44265.737500000003</v>
      </c>
      <c r="C188" s="135"/>
      <c r="D188" s="135"/>
      <c r="E188" s="135"/>
      <c r="F188" s="135"/>
      <c r="G188" s="135"/>
      <c r="H188" s="135"/>
      <c r="I188" s="135"/>
      <c r="J188" s="135"/>
      <c r="K188" s="135"/>
      <c r="L188" s="135"/>
      <c r="Q188" s="41" t="s">
        <v>89</v>
      </c>
      <c r="R188" s="45">
        <v>142008838</v>
      </c>
      <c r="S188" s="45">
        <v>141903979</v>
      </c>
      <c r="T188" s="45">
        <v>141914509</v>
      </c>
      <c r="U188" s="45">
        <v>142856536</v>
      </c>
      <c r="V188" s="45">
        <v>143056383</v>
      </c>
      <c r="W188" s="46" t="s">
        <v>24</v>
      </c>
      <c r="X188" s="45">
        <v>143666931</v>
      </c>
      <c r="Y188" s="46" t="s">
        <v>24</v>
      </c>
      <c r="Z188" s="46" t="s">
        <v>24</v>
      </c>
      <c r="AA188" s="46" t="s">
        <v>24</v>
      </c>
      <c r="AB188" s="46" t="s">
        <v>24</v>
      </c>
      <c r="AC188" s="46" t="s">
        <v>24</v>
      </c>
      <c r="AD188" s="46" t="s">
        <v>24</v>
      </c>
      <c r="AG188" s="41" t="s">
        <v>89</v>
      </c>
    </row>
    <row r="189" spans="1:33" x14ac:dyDescent="0.25">
      <c r="A189" s="136" t="s">
        <v>76</v>
      </c>
      <c r="B189" s="126">
        <v>44355.431137233798</v>
      </c>
      <c r="C189" s="135"/>
      <c r="D189" s="135"/>
      <c r="E189" s="135"/>
      <c r="F189" s="135"/>
      <c r="G189" s="135"/>
      <c r="H189" s="135"/>
      <c r="I189" s="135"/>
      <c r="J189" s="135"/>
      <c r="K189" s="135"/>
      <c r="L189" s="135"/>
      <c r="Q189" s="41" t="s">
        <v>117</v>
      </c>
      <c r="R189" s="45">
        <v>32054</v>
      </c>
      <c r="S189" s="45">
        <v>31269</v>
      </c>
      <c r="T189" s="46" t="s">
        <v>24</v>
      </c>
      <c r="U189" s="45">
        <v>31863</v>
      </c>
      <c r="V189" s="45">
        <v>33376</v>
      </c>
      <c r="W189" s="45">
        <v>33562</v>
      </c>
      <c r="X189" s="46" t="s">
        <v>24</v>
      </c>
      <c r="Y189" s="46" t="s">
        <v>24</v>
      </c>
      <c r="Z189" s="46" t="s">
        <v>24</v>
      </c>
      <c r="AA189" s="46" t="s">
        <v>24</v>
      </c>
      <c r="AB189" s="45">
        <v>34453</v>
      </c>
      <c r="AC189" s="46" t="s">
        <v>24</v>
      </c>
      <c r="AD189" s="46" t="s">
        <v>24</v>
      </c>
      <c r="AG189" s="41" t="s">
        <v>117</v>
      </c>
    </row>
    <row r="190" spans="1:33" x14ac:dyDescent="0.25">
      <c r="A190" s="136" t="s">
        <v>77</v>
      </c>
      <c r="B190" s="136" t="s">
        <v>73</v>
      </c>
      <c r="C190" s="135"/>
      <c r="D190" s="135"/>
      <c r="E190" s="135"/>
      <c r="F190" s="135"/>
      <c r="G190" s="135"/>
      <c r="H190" s="135"/>
      <c r="I190" s="135"/>
      <c r="J190" s="135"/>
      <c r="K190" s="135"/>
      <c r="L190" s="135"/>
      <c r="Q190" s="41" t="s">
        <v>118</v>
      </c>
      <c r="R190" s="45">
        <v>46192309</v>
      </c>
      <c r="S190" s="45">
        <v>45963359</v>
      </c>
      <c r="T190" s="45">
        <v>45782592</v>
      </c>
      <c r="U190" s="45">
        <v>45598179</v>
      </c>
      <c r="V190" s="45">
        <v>45453282</v>
      </c>
      <c r="W190" s="45">
        <v>45372692</v>
      </c>
      <c r="X190" s="45">
        <v>45245894</v>
      </c>
      <c r="Y190" s="45">
        <v>42759661</v>
      </c>
      <c r="Z190" s="45">
        <v>42590879</v>
      </c>
      <c r="AA190" s="45">
        <v>42414905</v>
      </c>
      <c r="AB190" s="45">
        <v>42216766</v>
      </c>
      <c r="AC190" s="45">
        <v>41983564</v>
      </c>
      <c r="AD190" s="45">
        <v>41732779</v>
      </c>
      <c r="AG190" s="41" t="s">
        <v>118</v>
      </c>
    </row>
    <row r="191" spans="1:33" x14ac:dyDescent="0.25">
      <c r="Q191" s="41" t="s">
        <v>119</v>
      </c>
      <c r="R191" s="45">
        <v>3230086</v>
      </c>
      <c r="S191" s="45">
        <v>3237976</v>
      </c>
      <c r="T191" s="45">
        <v>3249482</v>
      </c>
      <c r="U191" s="45">
        <v>3262650</v>
      </c>
      <c r="V191" s="45">
        <v>3274285</v>
      </c>
      <c r="W191" s="46" t="s">
        <v>24</v>
      </c>
      <c r="X191" s="46" t="s">
        <v>24</v>
      </c>
      <c r="Y191" s="45">
        <v>3010598</v>
      </c>
      <c r="Z191" s="45">
        <v>2998577</v>
      </c>
      <c r="AA191" s="45">
        <v>2986151</v>
      </c>
      <c r="AB191" s="45">
        <v>2972732</v>
      </c>
      <c r="AC191" s="45">
        <v>2965269</v>
      </c>
      <c r="AD191" s="45">
        <v>2959694</v>
      </c>
      <c r="AG191" s="41" t="s">
        <v>119</v>
      </c>
    </row>
    <row r="192" spans="1:33" x14ac:dyDescent="0.25">
      <c r="A192" s="136" t="s">
        <v>86</v>
      </c>
      <c r="B192" s="136" t="s">
        <v>87</v>
      </c>
      <c r="C192" s="135"/>
      <c r="D192" s="135"/>
      <c r="E192" s="135"/>
      <c r="F192" s="135"/>
      <c r="G192" s="135"/>
      <c r="H192" s="135"/>
      <c r="I192" s="135"/>
      <c r="J192" s="135"/>
      <c r="K192" s="135"/>
      <c r="L192" s="135"/>
      <c r="Q192" s="41" t="s">
        <v>120</v>
      </c>
      <c r="R192" s="45">
        <v>8629900</v>
      </c>
      <c r="S192" s="45">
        <v>8896900</v>
      </c>
      <c r="T192" s="45">
        <v>8997586</v>
      </c>
      <c r="U192" s="45">
        <v>9111078</v>
      </c>
      <c r="V192" s="45">
        <v>9235085</v>
      </c>
      <c r="W192" s="45">
        <v>9356483</v>
      </c>
      <c r="X192" s="45">
        <v>9477119</v>
      </c>
      <c r="Y192" s="45">
        <v>9593038</v>
      </c>
      <c r="Z192" s="45">
        <v>9705643</v>
      </c>
      <c r="AA192" s="45">
        <v>9809981</v>
      </c>
      <c r="AB192" s="45">
        <v>9898085</v>
      </c>
      <c r="AC192" s="45">
        <v>9981457</v>
      </c>
      <c r="AD192" s="45">
        <v>10067108</v>
      </c>
      <c r="AG192" s="41" t="s">
        <v>120</v>
      </c>
    </row>
    <row r="193" spans="1:33" x14ac:dyDescent="0.25">
      <c r="A193" s="136" t="s">
        <v>78</v>
      </c>
      <c r="B193" s="136" t="s">
        <v>88</v>
      </c>
      <c r="C193" s="135"/>
      <c r="D193" s="135"/>
      <c r="E193" s="135"/>
      <c r="F193" s="135"/>
      <c r="G193" s="135"/>
      <c r="H193" s="135"/>
      <c r="I193" s="135"/>
      <c r="J193" s="135"/>
      <c r="K193" s="135"/>
      <c r="L193" s="135"/>
      <c r="Q193" s="41" t="s">
        <v>121</v>
      </c>
      <c r="R193" s="45">
        <v>4382070</v>
      </c>
      <c r="S193" s="45">
        <v>4385429</v>
      </c>
      <c r="T193" s="45">
        <v>4436391</v>
      </c>
      <c r="U193" s="45">
        <v>4469250</v>
      </c>
      <c r="V193" s="45">
        <v>4497617</v>
      </c>
      <c r="W193" s="46" t="s">
        <v>24</v>
      </c>
      <c r="X193" s="45">
        <v>4490498</v>
      </c>
      <c r="Y193" s="45">
        <v>3729500</v>
      </c>
      <c r="Z193" s="45">
        <v>3720400</v>
      </c>
      <c r="AA193" s="45">
        <v>3718200</v>
      </c>
      <c r="AB193" s="45">
        <v>3729633</v>
      </c>
      <c r="AC193" s="45">
        <v>3723464</v>
      </c>
      <c r="AD193" s="45">
        <v>3716858</v>
      </c>
      <c r="AG193" s="41" t="s">
        <v>121</v>
      </c>
    </row>
    <row r="195" spans="1:33" x14ac:dyDescent="0.25">
      <c r="A195" s="137" t="s">
        <v>80</v>
      </c>
      <c r="B195" s="137" t="s">
        <v>82</v>
      </c>
      <c r="C195" s="137" t="s">
        <v>83</v>
      </c>
      <c r="D195" s="137" t="s">
        <v>10</v>
      </c>
      <c r="E195" s="137" t="s">
        <v>12</v>
      </c>
      <c r="F195" s="137" t="s">
        <v>13</v>
      </c>
      <c r="G195" s="137" t="s">
        <v>14</v>
      </c>
      <c r="H195" s="137" t="s">
        <v>15</v>
      </c>
      <c r="I195" s="137" t="s">
        <v>16</v>
      </c>
      <c r="J195" s="137" t="s">
        <v>17</v>
      </c>
      <c r="K195" s="137" t="s">
        <v>18</v>
      </c>
      <c r="L195" s="137" t="s">
        <v>19</v>
      </c>
      <c r="Q195" s="136" t="s">
        <v>84</v>
      </c>
      <c r="R195" s="135"/>
      <c r="S195" s="135"/>
      <c r="T195" s="135"/>
      <c r="U195" s="135"/>
      <c r="V195" s="135"/>
      <c r="W195" s="135"/>
      <c r="X195" s="135"/>
      <c r="Y195" s="135"/>
      <c r="Z195" s="135"/>
      <c r="AA195" s="135"/>
      <c r="AB195" s="135"/>
      <c r="AC195" s="135"/>
      <c r="AD195" s="135"/>
    </row>
    <row r="196" spans="1:33" x14ac:dyDescent="0.25">
      <c r="A196" s="137" t="s">
        <v>22</v>
      </c>
      <c r="B196" s="139">
        <v>1.97</v>
      </c>
      <c r="C196" s="139">
        <v>1.97</v>
      </c>
      <c r="D196" s="139">
        <v>2.02</v>
      </c>
      <c r="E196" s="139">
        <v>2.08</v>
      </c>
      <c r="F196" s="140">
        <v>2.1</v>
      </c>
      <c r="G196" s="139">
        <v>2.11</v>
      </c>
      <c r="H196" s="139">
        <v>2.13</v>
      </c>
      <c r="I196" s="139">
        <v>2.12</v>
      </c>
      <c r="J196" s="139">
        <v>2.15</v>
      </c>
      <c r="K196" s="139">
        <v>2.1800000000000002</v>
      </c>
      <c r="L196" s="140">
        <v>2.2000000000000002</v>
      </c>
      <c r="Q196" s="136" t="s">
        <v>24</v>
      </c>
      <c r="R196" s="136" t="s">
        <v>69</v>
      </c>
      <c r="S196" s="135"/>
      <c r="T196" s="135"/>
      <c r="U196" s="135"/>
      <c r="V196" s="135"/>
      <c r="W196" s="135"/>
      <c r="X196" s="135"/>
      <c r="Y196" s="135"/>
      <c r="Z196" s="135"/>
      <c r="AA196" s="135"/>
      <c r="AB196" s="135"/>
      <c r="AC196" s="135"/>
      <c r="AD196" s="135"/>
    </row>
    <row r="197" spans="1:33" x14ac:dyDescent="0.25">
      <c r="A197" s="137" t="s">
        <v>23</v>
      </c>
      <c r="B197" s="139">
        <v>1.93</v>
      </c>
      <c r="C197" s="139">
        <v>1.92</v>
      </c>
      <c r="D197" s="139">
        <v>1.96</v>
      </c>
      <c r="E197" s="141">
        <v>2</v>
      </c>
      <c r="F197" s="139">
        <v>2.02</v>
      </c>
      <c r="G197" s="139">
        <v>2.0299999999999998</v>
      </c>
      <c r="H197" s="139">
        <v>2.04</v>
      </c>
      <c r="I197" s="139">
        <v>2.04</v>
      </c>
      <c r="J197" s="139">
        <v>2.08</v>
      </c>
      <c r="K197" s="139">
        <v>2.11</v>
      </c>
      <c r="L197" s="139">
        <v>2.14</v>
      </c>
    </row>
    <row r="198" spans="1:33" x14ac:dyDescent="0.25">
      <c r="A198" s="137" t="s">
        <v>27</v>
      </c>
      <c r="B198" s="139">
        <v>1.99</v>
      </c>
      <c r="C198" s="141">
        <v>2</v>
      </c>
      <c r="D198" s="139">
        <v>2.04</v>
      </c>
      <c r="E198" s="140">
        <v>2.1</v>
      </c>
      <c r="F198" s="139">
        <v>2.12</v>
      </c>
      <c r="G198" s="139">
        <v>2.14</v>
      </c>
      <c r="H198" s="139">
        <v>2.15</v>
      </c>
      <c r="I198" s="139">
        <v>2.14</v>
      </c>
      <c r="J198" s="139">
        <v>2.1800000000000002</v>
      </c>
      <c r="K198" s="139">
        <v>2.21</v>
      </c>
      <c r="L198" s="139">
        <v>2.2400000000000002</v>
      </c>
    </row>
    <row r="199" spans="1:33" x14ac:dyDescent="0.25">
      <c r="A199" s="137" t="s">
        <v>29</v>
      </c>
      <c r="B199" s="141">
        <v>2</v>
      </c>
      <c r="C199" s="139">
        <v>2.06</v>
      </c>
      <c r="D199" s="139">
        <v>2.17</v>
      </c>
      <c r="E199" s="139">
        <v>2.2799999999999998</v>
      </c>
      <c r="F199" s="139">
        <v>2.33</v>
      </c>
      <c r="G199" s="139">
        <v>2.37</v>
      </c>
      <c r="H199" s="139">
        <v>2.4300000000000002</v>
      </c>
      <c r="I199" s="139">
        <v>2.52</v>
      </c>
      <c r="J199" s="139">
        <v>2.67</v>
      </c>
      <c r="K199" s="139">
        <v>2.67</v>
      </c>
      <c r="L199" s="139">
        <v>2.89</v>
      </c>
    </row>
    <row r="200" spans="1:33" x14ac:dyDescent="0.25">
      <c r="A200" s="137" t="s">
        <v>30</v>
      </c>
      <c r="B200" s="139">
        <v>0.49</v>
      </c>
      <c r="C200" s="139">
        <v>0.56999999999999995</v>
      </c>
      <c r="D200" s="139">
        <v>0.53</v>
      </c>
      <c r="E200" s="140">
        <v>0.6</v>
      </c>
      <c r="F200" s="139">
        <v>0.64</v>
      </c>
      <c r="G200" s="139">
        <v>0.79</v>
      </c>
      <c r="H200" s="139">
        <v>0.95</v>
      </c>
      <c r="I200" s="139">
        <v>0.77</v>
      </c>
      <c r="J200" s="139">
        <v>0.74</v>
      </c>
      <c r="K200" s="139">
        <v>0.76</v>
      </c>
      <c r="L200" s="139">
        <v>0.84</v>
      </c>
    </row>
    <row r="201" spans="1:33" x14ac:dyDescent="0.25">
      <c r="A201" s="137" t="s">
        <v>31</v>
      </c>
      <c r="B201" s="139">
        <v>1.29</v>
      </c>
      <c r="C201" s="139">
        <v>1.33</v>
      </c>
      <c r="D201" s="139">
        <v>1.54</v>
      </c>
      <c r="E201" s="139">
        <v>1.77</v>
      </c>
      <c r="F201" s="139">
        <v>1.88</v>
      </c>
      <c r="G201" s="139">
        <v>1.96</v>
      </c>
      <c r="H201" s="139">
        <v>1.92</v>
      </c>
      <c r="I201" s="139">
        <v>1.67</v>
      </c>
      <c r="J201" s="139">
        <v>1.77</v>
      </c>
      <c r="K201" s="140">
        <v>1.9</v>
      </c>
      <c r="L201" s="139">
        <v>1.94</v>
      </c>
    </row>
    <row r="202" spans="1:33" x14ac:dyDescent="0.25">
      <c r="A202" s="137" t="s">
        <v>32</v>
      </c>
      <c r="B202" s="139">
        <v>3.06</v>
      </c>
      <c r="C202" s="139">
        <v>2.92</v>
      </c>
      <c r="D202" s="139">
        <v>2.94</v>
      </c>
      <c r="E202" s="139">
        <v>2.98</v>
      </c>
      <c r="F202" s="139">
        <v>2.97</v>
      </c>
      <c r="G202" s="139">
        <v>2.91</v>
      </c>
      <c r="H202" s="139">
        <v>3.06</v>
      </c>
      <c r="I202" s="139">
        <v>3.09</v>
      </c>
      <c r="J202" s="139">
        <v>2.93</v>
      </c>
      <c r="K202" s="139">
        <v>2.97</v>
      </c>
      <c r="L202" s="139">
        <v>2.91</v>
      </c>
    </row>
    <row r="203" spans="1:33" x14ac:dyDescent="0.25">
      <c r="A203" s="137" t="s">
        <v>33</v>
      </c>
      <c r="B203" s="139">
        <v>2.74</v>
      </c>
      <c r="C203" s="139">
        <v>2.73</v>
      </c>
      <c r="D203" s="139">
        <v>2.81</v>
      </c>
      <c r="E203" s="139">
        <v>2.88</v>
      </c>
      <c r="F203" s="139">
        <v>2.84</v>
      </c>
      <c r="G203" s="139">
        <v>2.88</v>
      </c>
      <c r="H203" s="139">
        <v>2.93</v>
      </c>
      <c r="I203" s="139">
        <v>2.94</v>
      </c>
      <c r="J203" s="139">
        <v>3.05</v>
      </c>
      <c r="K203" s="139">
        <v>3.12</v>
      </c>
      <c r="L203" s="139">
        <v>3.18</v>
      </c>
    </row>
    <row r="204" spans="1:33" x14ac:dyDescent="0.25">
      <c r="A204" s="137" t="s">
        <v>34</v>
      </c>
      <c r="B204" s="139">
        <v>1.39</v>
      </c>
      <c r="C204" s="139">
        <v>1.57</v>
      </c>
      <c r="D204" s="139">
        <v>2.2799999999999998</v>
      </c>
      <c r="E204" s="139">
        <v>2.11</v>
      </c>
      <c r="F204" s="139">
        <v>1.71</v>
      </c>
      <c r="G204" s="139">
        <v>1.42</v>
      </c>
      <c r="H204" s="139">
        <v>1.46</v>
      </c>
      <c r="I204" s="139">
        <v>1.23</v>
      </c>
      <c r="J204" s="139">
        <v>1.28</v>
      </c>
      <c r="K204" s="139">
        <v>1.41</v>
      </c>
      <c r="L204" s="139">
        <v>1.61</v>
      </c>
    </row>
    <row r="205" spans="1:33" x14ac:dyDescent="0.25">
      <c r="A205" s="137" t="s">
        <v>35</v>
      </c>
      <c r="B205" s="139">
        <v>1.61</v>
      </c>
      <c r="C205" s="139">
        <v>1.59</v>
      </c>
      <c r="D205" s="139">
        <v>1.56</v>
      </c>
      <c r="E205" s="139">
        <v>1.56</v>
      </c>
      <c r="F205" s="139">
        <v>1.57</v>
      </c>
      <c r="G205" s="139">
        <v>1.52</v>
      </c>
      <c r="H205" s="139">
        <v>1.18</v>
      </c>
      <c r="I205" s="139">
        <v>1.17</v>
      </c>
      <c r="J205" s="139">
        <v>1.22</v>
      </c>
      <c r="K205" s="139">
        <v>1.1399999999999999</v>
      </c>
      <c r="L205" s="139">
        <v>0.78</v>
      </c>
    </row>
    <row r="206" spans="1:33" x14ac:dyDescent="0.25">
      <c r="A206" s="137" t="s">
        <v>36</v>
      </c>
      <c r="B206" s="139">
        <v>0.63</v>
      </c>
      <c r="C206" s="140">
        <v>0.6</v>
      </c>
      <c r="D206" s="139">
        <v>0.68</v>
      </c>
      <c r="E206" s="139">
        <v>0.71</v>
      </c>
      <c r="F206" s="139">
        <v>0.82</v>
      </c>
      <c r="G206" s="139">
        <v>0.84</v>
      </c>
      <c r="H206" s="139">
        <v>0.97</v>
      </c>
      <c r="I206" s="139">
        <v>1.01</v>
      </c>
      <c r="J206" s="139">
        <v>1.1499999999999999</v>
      </c>
      <c r="K206" s="139">
        <v>1.21</v>
      </c>
      <c r="L206" s="139">
        <v>1.27</v>
      </c>
    </row>
    <row r="207" spans="1:33" x14ac:dyDescent="0.25">
      <c r="A207" s="137" t="s">
        <v>37</v>
      </c>
      <c r="B207" s="139">
        <v>1.36</v>
      </c>
      <c r="C207" s="139">
        <v>1.36</v>
      </c>
      <c r="D207" s="139">
        <v>1.33</v>
      </c>
      <c r="E207" s="140">
        <v>1.3</v>
      </c>
      <c r="F207" s="139">
        <v>1.28</v>
      </c>
      <c r="G207" s="139">
        <v>1.24</v>
      </c>
      <c r="H207" s="139">
        <v>1.22</v>
      </c>
      <c r="I207" s="139">
        <v>1.19</v>
      </c>
      <c r="J207" s="139">
        <v>1.21</v>
      </c>
      <c r="K207" s="139">
        <v>1.24</v>
      </c>
      <c r="L207" s="139">
        <v>1.25</v>
      </c>
    </row>
    <row r="208" spans="1:33" x14ac:dyDescent="0.25">
      <c r="A208" s="137" t="s">
        <v>38</v>
      </c>
      <c r="B208" s="139">
        <v>2.21</v>
      </c>
      <c r="C208" s="139">
        <v>2.1800000000000002</v>
      </c>
      <c r="D208" s="139">
        <v>2.19</v>
      </c>
      <c r="E208" s="139">
        <v>2.23</v>
      </c>
      <c r="F208" s="139">
        <v>2.2400000000000002</v>
      </c>
      <c r="G208" s="139">
        <v>2.23</v>
      </c>
      <c r="H208" s="139">
        <v>2.27</v>
      </c>
      <c r="I208" s="139">
        <v>2.2200000000000002</v>
      </c>
      <c r="J208" s="140">
        <v>2.2000000000000002</v>
      </c>
      <c r="K208" s="140">
        <v>2.2000000000000002</v>
      </c>
      <c r="L208" s="139">
        <v>2.19</v>
      </c>
    </row>
    <row r="209" spans="1:12" x14ac:dyDescent="0.25">
      <c r="A209" s="137" t="s">
        <v>39</v>
      </c>
      <c r="B209" s="139">
        <v>0.84</v>
      </c>
      <c r="C209" s="139">
        <v>0.74</v>
      </c>
      <c r="D209" s="139">
        <v>0.75</v>
      </c>
      <c r="E209" s="139">
        <v>0.75</v>
      </c>
      <c r="F209" s="139">
        <v>0.81</v>
      </c>
      <c r="G209" s="139">
        <v>0.78</v>
      </c>
      <c r="H209" s="139">
        <v>0.84</v>
      </c>
      <c r="I209" s="139">
        <v>0.86</v>
      </c>
      <c r="J209" s="139">
        <v>0.86</v>
      </c>
      <c r="K209" s="139">
        <v>0.97</v>
      </c>
      <c r="L209" s="139">
        <v>1.1100000000000001</v>
      </c>
    </row>
    <row r="210" spans="1:12" x14ac:dyDescent="0.25">
      <c r="A210" s="137" t="s">
        <v>40</v>
      </c>
      <c r="B210" s="139">
        <v>1.22</v>
      </c>
      <c r="C210" s="139">
        <v>1.22</v>
      </c>
      <c r="D210" s="140">
        <v>1.2</v>
      </c>
      <c r="E210" s="139">
        <v>1.26</v>
      </c>
      <c r="F210" s="140">
        <v>1.3</v>
      </c>
      <c r="G210" s="139">
        <v>1.34</v>
      </c>
      <c r="H210" s="139">
        <v>1.34</v>
      </c>
      <c r="I210" s="139">
        <v>1.37</v>
      </c>
      <c r="J210" s="139">
        <v>1.37</v>
      </c>
      <c r="K210" s="139">
        <v>1.42</v>
      </c>
      <c r="L210" s="139">
        <v>1.45</v>
      </c>
    </row>
    <row r="211" spans="1:12" x14ac:dyDescent="0.25">
      <c r="A211" s="137" t="s">
        <v>41</v>
      </c>
      <c r="B211" s="139">
        <v>0.44</v>
      </c>
      <c r="C211" s="139">
        <v>0.44</v>
      </c>
      <c r="D211" s="139">
        <v>0.45</v>
      </c>
      <c r="E211" s="139">
        <v>0.44</v>
      </c>
      <c r="F211" s="139">
        <v>0.49</v>
      </c>
      <c r="G211" s="139">
        <v>0.51</v>
      </c>
      <c r="H211" s="139">
        <v>0.48</v>
      </c>
      <c r="I211" s="139">
        <v>0.52</v>
      </c>
      <c r="J211" s="139">
        <v>0.55000000000000004</v>
      </c>
      <c r="K211" s="139">
        <v>0.62</v>
      </c>
      <c r="L211" s="139">
        <v>0.63</v>
      </c>
    </row>
    <row r="212" spans="1:12" x14ac:dyDescent="0.25">
      <c r="A212" s="137" t="s">
        <v>42</v>
      </c>
      <c r="B212" s="139">
        <v>0.45</v>
      </c>
      <c r="C212" s="139">
        <v>0.61</v>
      </c>
      <c r="D212" s="139">
        <v>0.69</v>
      </c>
      <c r="E212" s="139">
        <v>0.66</v>
      </c>
      <c r="F212" s="139">
        <v>0.61</v>
      </c>
      <c r="G212" s="139">
        <v>0.69</v>
      </c>
      <c r="H212" s="139">
        <v>0.62</v>
      </c>
      <c r="I212" s="139">
        <v>0.44</v>
      </c>
      <c r="J212" s="139">
        <v>0.51</v>
      </c>
      <c r="K212" s="139">
        <v>0.64</v>
      </c>
      <c r="L212" s="139">
        <v>0.64</v>
      </c>
    </row>
    <row r="213" spans="1:12" x14ac:dyDescent="0.25">
      <c r="A213" s="137" t="s">
        <v>43</v>
      </c>
      <c r="B213" s="139">
        <v>0.83</v>
      </c>
      <c r="C213" s="139">
        <v>0.78</v>
      </c>
      <c r="D213" s="140">
        <v>0.9</v>
      </c>
      <c r="E213" s="139">
        <v>0.89</v>
      </c>
      <c r="F213" s="139">
        <v>0.95</v>
      </c>
      <c r="G213" s="139">
        <v>1.03</v>
      </c>
      <c r="H213" s="139">
        <v>1.04</v>
      </c>
      <c r="I213" s="139">
        <v>0.84</v>
      </c>
      <c r="J213" s="140">
        <v>0.9</v>
      </c>
      <c r="K213" s="139">
        <v>0.94</v>
      </c>
      <c r="L213" s="141">
        <v>1</v>
      </c>
    </row>
    <row r="214" spans="1:12" x14ac:dyDescent="0.25">
      <c r="A214" s="137" t="s">
        <v>44</v>
      </c>
      <c r="B214" s="139">
        <v>1.68</v>
      </c>
      <c r="C214" s="140">
        <v>1.5</v>
      </c>
      <c r="D214" s="139">
        <v>1.46</v>
      </c>
      <c r="E214" s="139">
        <v>1.27</v>
      </c>
      <c r="F214" s="140">
        <v>1.3</v>
      </c>
      <c r="G214" s="139">
        <v>1.27</v>
      </c>
      <c r="H214" s="140">
        <v>1.3</v>
      </c>
      <c r="I214" s="140">
        <v>1.3</v>
      </c>
      <c r="J214" s="139">
        <v>1.27</v>
      </c>
      <c r="K214" s="139">
        <v>1.17</v>
      </c>
      <c r="L214" s="139">
        <v>1.19</v>
      </c>
    </row>
    <row r="215" spans="1:12" x14ac:dyDescent="0.25">
      <c r="A215" s="137" t="s">
        <v>45</v>
      </c>
      <c r="B215" s="139">
        <v>1.1299999999999999</v>
      </c>
      <c r="C215" s="139">
        <v>1.1299999999999999</v>
      </c>
      <c r="D215" s="139">
        <v>1.18</v>
      </c>
      <c r="E215" s="139">
        <v>1.26</v>
      </c>
      <c r="F215" s="139">
        <v>1.39</v>
      </c>
      <c r="G215" s="139">
        <v>1.35</v>
      </c>
      <c r="H215" s="139">
        <v>1.34</v>
      </c>
      <c r="I215" s="139">
        <v>1.18</v>
      </c>
      <c r="J215" s="139">
        <v>1.32</v>
      </c>
      <c r="K215" s="139">
        <v>1.51</v>
      </c>
      <c r="L215" s="139">
        <v>1.48</v>
      </c>
    </row>
    <row r="216" spans="1:12" x14ac:dyDescent="0.25">
      <c r="A216" s="137" t="s">
        <v>46</v>
      </c>
      <c r="B216" s="139">
        <v>0.51</v>
      </c>
      <c r="C216" s="139">
        <v>0.59</v>
      </c>
      <c r="D216" s="139">
        <v>0.67</v>
      </c>
      <c r="E216" s="140">
        <v>0.8</v>
      </c>
      <c r="F216" s="139">
        <v>0.74</v>
      </c>
      <c r="G216" s="139">
        <v>0.69</v>
      </c>
      <c r="H216" s="139">
        <v>0.72</v>
      </c>
      <c r="I216" s="139">
        <v>0.56000000000000005</v>
      </c>
      <c r="J216" s="139">
        <v>0.56000000000000005</v>
      </c>
      <c r="K216" s="140">
        <v>0.6</v>
      </c>
      <c r="L216" s="139">
        <v>0.59</v>
      </c>
    </row>
    <row r="217" spans="1:12" x14ac:dyDescent="0.25">
      <c r="A217" s="137" t="s">
        <v>47</v>
      </c>
      <c r="B217" s="139">
        <v>1.67</v>
      </c>
      <c r="C217" s="140">
        <v>1.7</v>
      </c>
      <c r="D217" s="139">
        <v>1.88</v>
      </c>
      <c r="E217" s="139">
        <v>1.92</v>
      </c>
      <c r="F217" s="139">
        <v>2.16</v>
      </c>
      <c r="G217" s="139">
        <v>2.17</v>
      </c>
      <c r="H217" s="139">
        <v>2.15</v>
      </c>
      <c r="I217" s="139">
        <v>2.15</v>
      </c>
      <c r="J217" s="139">
        <v>2.1800000000000002</v>
      </c>
      <c r="K217" s="139">
        <v>2.14</v>
      </c>
      <c r="L217" s="139">
        <v>2.16</v>
      </c>
    </row>
    <row r="218" spans="1:12" x14ac:dyDescent="0.25">
      <c r="A218" s="137" t="s">
        <v>48</v>
      </c>
      <c r="B218" s="140">
        <v>2.6</v>
      </c>
      <c r="C218" s="139">
        <v>2.73</v>
      </c>
      <c r="D218" s="139">
        <v>2.67</v>
      </c>
      <c r="E218" s="139">
        <v>2.91</v>
      </c>
      <c r="F218" s="139">
        <v>2.95</v>
      </c>
      <c r="G218" s="139">
        <v>3.08</v>
      </c>
      <c r="H218" s="139">
        <v>3.05</v>
      </c>
      <c r="I218" s="139">
        <v>3.12</v>
      </c>
      <c r="J218" s="139">
        <v>3.06</v>
      </c>
      <c r="K218" s="139">
        <v>3.14</v>
      </c>
      <c r="L218" s="139">
        <v>3.19</v>
      </c>
    </row>
    <row r="219" spans="1:12" x14ac:dyDescent="0.25">
      <c r="A219" s="137" t="s">
        <v>49</v>
      </c>
      <c r="B219" s="139">
        <v>0.66</v>
      </c>
      <c r="C219" s="139">
        <v>0.72</v>
      </c>
      <c r="D219" s="139">
        <v>0.75</v>
      </c>
      <c r="E219" s="139">
        <v>0.88</v>
      </c>
      <c r="F219" s="139">
        <v>0.88</v>
      </c>
      <c r="G219" s="139">
        <v>0.94</v>
      </c>
      <c r="H219" s="141">
        <v>1</v>
      </c>
      <c r="I219" s="139">
        <v>0.96</v>
      </c>
      <c r="J219" s="139">
        <v>1.03</v>
      </c>
      <c r="K219" s="139">
        <v>1.21</v>
      </c>
      <c r="L219" s="139">
        <v>1.32</v>
      </c>
    </row>
    <row r="220" spans="1:12" x14ac:dyDescent="0.25">
      <c r="A220" s="137" t="s">
        <v>50</v>
      </c>
      <c r="B220" s="139">
        <v>1.58</v>
      </c>
      <c r="C220" s="139">
        <v>1.54</v>
      </c>
      <c r="D220" s="139">
        <v>1.46</v>
      </c>
      <c r="E220" s="139">
        <v>1.38</v>
      </c>
      <c r="F220" s="139">
        <v>1.32</v>
      </c>
      <c r="G220" s="139">
        <v>1.29</v>
      </c>
      <c r="H220" s="139">
        <v>1.24</v>
      </c>
      <c r="I220" s="139">
        <v>1.28</v>
      </c>
      <c r="J220" s="139">
        <v>1.32</v>
      </c>
      <c r="K220" s="139">
        <v>1.35</v>
      </c>
      <c r="L220" s="140">
        <v>1.4</v>
      </c>
    </row>
    <row r="221" spans="1:12" x14ac:dyDescent="0.25">
      <c r="A221" s="137" t="s">
        <v>51</v>
      </c>
      <c r="B221" s="139">
        <v>0.44</v>
      </c>
      <c r="C221" s="139">
        <v>0.46</v>
      </c>
      <c r="D221" s="140">
        <v>0.5</v>
      </c>
      <c r="E221" s="139">
        <v>0.49</v>
      </c>
      <c r="F221" s="139">
        <v>0.39</v>
      </c>
      <c r="G221" s="139">
        <v>0.38</v>
      </c>
      <c r="H221" s="139">
        <v>0.49</v>
      </c>
      <c r="I221" s="139">
        <v>0.48</v>
      </c>
      <c r="J221" s="140">
        <v>0.5</v>
      </c>
      <c r="K221" s="140">
        <v>0.5</v>
      </c>
      <c r="L221" s="139">
        <v>0.48</v>
      </c>
    </row>
    <row r="222" spans="1:12" x14ac:dyDescent="0.25">
      <c r="A222" s="137" t="s">
        <v>52</v>
      </c>
      <c r="B222" s="139">
        <v>1.81</v>
      </c>
      <c r="C222" s="139">
        <v>2.0499999999999998</v>
      </c>
      <c r="D222" s="139">
        <v>2.41</v>
      </c>
      <c r="E222" s="139">
        <v>2.56</v>
      </c>
      <c r="F222" s="139">
        <v>2.56</v>
      </c>
      <c r="G222" s="139">
        <v>2.37</v>
      </c>
      <c r="H222" s="140">
        <v>2.2000000000000002</v>
      </c>
      <c r="I222" s="139">
        <v>2.0099999999999998</v>
      </c>
      <c r="J222" s="139">
        <v>1.87</v>
      </c>
      <c r="K222" s="139">
        <v>1.95</v>
      </c>
      <c r="L222" s="139">
        <v>2.04</v>
      </c>
    </row>
    <row r="223" spans="1:12" x14ac:dyDescent="0.25">
      <c r="A223" s="137" t="s">
        <v>53</v>
      </c>
      <c r="B223" s="139">
        <v>0.47</v>
      </c>
      <c r="C223" s="139">
        <v>0.61</v>
      </c>
      <c r="D223" s="139">
        <v>0.66</v>
      </c>
      <c r="E223" s="140">
        <v>0.8</v>
      </c>
      <c r="F223" s="139">
        <v>0.82</v>
      </c>
      <c r="G223" s="139">
        <v>0.88</v>
      </c>
      <c r="H223" s="139">
        <v>1.1599999999999999</v>
      </c>
      <c r="I223" s="139">
        <v>0.79</v>
      </c>
      <c r="J223" s="139">
        <v>0.89</v>
      </c>
      <c r="K223" s="139">
        <v>0.84</v>
      </c>
      <c r="L223" s="139">
        <v>0.83</v>
      </c>
    </row>
    <row r="224" spans="1:12" x14ac:dyDescent="0.25">
      <c r="A224" s="137" t="s">
        <v>54</v>
      </c>
      <c r="B224" s="139">
        <v>3.73</v>
      </c>
      <c r="C224" s="139">
        <v>3.71</v>
      </c>
      <c r="D224" s="139">
        <v>3.62</v>
      </c>
      <c r="E224" s="140">
        <v>3.4</v>
      </c>
      <c r="F224" s="139">
        <v>3.27</v>
      </c>
      <c r="G224" s="139">
        <v>3.15</v>
      </c>
      <c r="H224" s="139">
        <v>2.87</v>
      </c>
      <c r="I224" s="139">
        <v>2.72</v>
      </c>
      <c r="J224" s="139">
        <v>2.73</v>
      </c>
      <c r="K224" s="139">
        <v>2.76</v>
      </c>
      <c r="L224" s="139">
        <v>2.79</v>
      </c>
    </row>
    <row r="225" spans="1:12" x14ac:dyDescent="0.25">
      <c r="A225" s="137" t="s">
        <v>55</v>
      </c>
      <c r="B225" s="140">
        <v>3.4</v>
      </c>
      <c r="C225" s="139">
        <v>3.17</v>
      </c>
      <c r="D225" s="139">
        <v>3.19</v>
      </c>
      <c r="E225" s="139">
        <v>3.23</v>
      </c>
      <c r="F225" s="139">
        <v>3.26</v>
      </c>
      <c r="G225" s="140">
        <v>3.1</v>
      </c>
      <c r="H225" s="139">
        <v>3.22</v>
      </c>
      <c r="I225" s="139">
        <v>3.25</v>
      </c>
      <c r="J225" s="139">
        <v>3.36</v>
      </c>
      <c r="K225" s="139">
        <v>3.32</v>
      </c>
      <c r="L225" s="140">
        <v>3.4</v>
      </c>
    </row>
    <row r="226" spans="1:12" x14ac:dyDescent="0.25">
      <c r="A226" s="137" t="s">
        <v>56</v>
      </c>
      <c r="B226" s="140">
        <v>2.6</v>
      </c>
      <c r="C226" s="142" t="s">
        <v>24</v>
      </c>
      <c r="D226" s="140">
        <v>2.4</v>
      </c>
      <c r="E226" s="142" t="s">
        <v>24</v>
      </c>
      <c r="F226" s="139">
        <v>1.69</v>
      </c>
      <c r="G226" s="139">
        <v>1.94</v>
      </c>
      <c r="H226" s="139">
        <v>2.1800000000000002</v>
      </c>
      <c r="I226" s="139">
        <v>2.11</v>
      </c>
      <c r="J226" s="139">
        <v>2.08</v>
      </c>
      <c r="K226" s="139">
        <v>2.0099999999999998</v>
      </c>
      <c r="L226" s="139">
        <v>2.35</v>
      </c>
    </row>
    <row r="227" spans="1:12" x14ac:dyDescent="0.25">
      <c r="A227" s="137" t="s">
        <v>58</v>
      </c>
      <c r="B227" s="139">
        <v>1.72</v>
      </c>
      <c r="C227" s="139">
        <v>1.65</v>
      </c>
      <c r="D227" s="139">
        <v>1.63</v>
      </c>
      <c r="E227" s="139">
        <v>1.62</v>
      </c>
      <c r="F227" s="139">
        <v>1.65</v>
      </c>
      <c r="G227" s="139">
        <v>1.72</v>
      </c>
      <c r="H227" s="139">
        <v>1.94</v>
      </c>
      <c r="I227" s="139">
        <v>2.04</v>
      </c>
      <c r="J227" s="140">
        <v>2.1</v>
      </c>
      <c r="K227" s="139">
        <v>2.0499999999999998</v>
      </c>
      <c r="L227" s="139">
        <v>2.15</v>
      </c>
    </row>
    <row r="228" spans="1:12" x14ac:dyDescent="0.25">
      <c r="A228" s="137" t="s">
        <v>59</v>
      </c>
      <c r="B228" s="142" t="s">
        <v>24</v>
      </c>
      <c r="C228" s="142" t="s">
        <v>24</v>
      </c>
      <c r="D228" s="142" t="s">
        <v>24</v>
      </c>
      <c r="E228" s="139">
        <v>3.08</v>
      </c>
      <c r="F228" s="142" t="s">
        <v>24</v>
      </c>
      <c r="G228" s="142" t="s">
        <v>24</v>
      </c>
      <c r="H228" s="139">
        <v>3.26</v>
      </c>
      <c r="I228" s="142" t="s">
        <v>24</v>
      </c>
      <c r="J228" s="139">
        <v>3.18</v>
      </c>
      <c r="K228" s="142" t="s">
        <v>24</v>
      </c>
      <c r="L228" s="142" t="s">
        <v>24</v>
      </c>
    </row>
    <row r="229" spans="1:12" x14ac:dyDescent="0.25">
      <c r="A229" s="137" t="s">
        <v>60</v>
      </c>
      <c r="B229" s="139">
        <v>1.67</v>
      </c>
      <c r="C229" s="139">
        <v>1.64</v>
      </c>
      <c r="D229" s="139">
        <v>1.65</v>
      </c>
      <c r="E229" s="139">
        <v>1.58</v>
      </c>
      <c r="F229" s="139">
        <v>1.62</v>
      </c>
      <c r="G229" s="139">
        <v>1.64</v>
      </c>
      <c r="H229" s="139">
        <v>1.65</v>
      </c>
      <c r="I229" s="139">
        <v>1.66</v>
      </c>
      <c r="J229" s="139">
        <v>1.68</v>
      </c>
      <c r="K229" s="139">
        <v>1.73</v>
      </c>
      <c r="L229" s="139">
        <v>1.76</v>
      </c>
    </row>
    <row r="231" spans="1:12" x14ac:dyDescent="0.25">
      <c r="A231" s="136" t="s">
        <v>84</v>
      </c>
      <c r="B231" s="135"/>
      <c r="C231" s="135"/>
      <c r="D231" s="135"/>
      <c r="E231" s="135"/>
      <c r="F231" s="135"/>
      <c r="G231" s="135"/>
      <c r="H231" s="135"/>
      <c r="I231" s="135"/>
      <c r="J231" s="135"/>
      <c r="K231" s="135"/>
      <c r="L231" s="135"/>
    </row>
    <row r="232" spans="1:12" x14ac:dyDescent="0.25">
      <c r="A232" s="136" t="s">
        <v>24</v>
      </c>
      <c r="B232" s="136" t="s">
        <v>69</v>
      </c>
      <c r="C232" s="135"/>
      <c r="D232" s="135"/>
      <c r="E232" s="135"/>
      <c r="F232" s="135"/>
      <c r="G232" s="135"/>
      <c r="H232" s="135"/>
      <c r="I232" s="135"/>
      <c r="J232" s="135"/>
      <c r="K232" s="135"/>
      <c r="L232" s="135"/>
    </row>
  </sheetData>
  <mergeCells count="3">
    <mergeCell ref="C7:M7"/>
    <mergeCell ref="N7:W7"/>
    <mergeCell ref="B48:O48"/>
  </mergeCells>
  <hyperlinks>
    <hyperlink ref="G122" r:id="rId1" xr:uid="{5A1CAB13-DAD7-444E-B044-30C7D1BAB342}"/>
    <hyperlink ref="H122" r:id="rId2" xr:uid="{4AC18A4F-0039-4405-8E63-32C9E819BB61}"/>
    <hyperlink ref="A47" r:id="rId3" xr:uid="{923CE498-DF4F-4326-ACF4-2B0A72A83A69}"/>
    <hyperlink ref="B47" r:id="rId4" xr:uid="{B1D39FA0-E4E8-4403-9CFF-476F0470B624}"/>
  </hyperlinks>
  <pageMargins left="0.7" right="0.7" top="0.75" bottom="0.75" header="0.3" footer="0.3"/>
  <drawing r:id="rId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E06E-AE71-4DCD-A655-F7EADED2A5B1}">
  <sheetPr>
    <tabColor rgb="FFFFC000"/>
  </sheetPr>
  <dimension ref="A1:AA316"/>
  <sheetViews>
    <sheetView topLeftCell="K1" zoomScale="90" zoomScaleNormal="90" workbookViewId="0">
      <selection activeCell="L15" sqref="L15"/>
    </sheetView>
  </sheetViews>
  <sheetFormatPr defaultRowHeight="15" x14ac:dyDescent="0.25"/>
  <cols>
    <col min="1" max="1" width="19.7109375" customWidth="1"/>
    <col min="2" max="3" width="13.7109375" customWidth="1"/>
    <col min="4" max="12" width="12.7109375" customWidth="1"/>
    <col min="13" max="14" width="10.7109375" customWidth="1"/>
    <col min="15" max="15" width="16.85546875" customWidth="1"/>
    <col min="16" max="16" width="11.28515625" customWidth="1"/>
  </cols>
  <sheetData>
    <row r="1" spans="1:14" x14ac:dyDescent="0.25">
      <c r="A1" s="60" t="s">
        <v>575</v>
      </c>
      <c r="B1" s="61"/>
      <c r="C1" s="61"/>
      <c r="D1" s="61"/>
      <c r="E1" s="61"/>
      <c r="F1" s="61"/>
      <c r="G1" s="61"/>
      <c r="H1" s="61"/>
      <c r="I1" s="61"/>
      <c r="J1" s="61"/>
      <c r="K1" s="61"/>
      <c r="L1" s="61"/>
      <c r="M1" s="61"/>
    </row>
    <row r="2" spans="1:14" x14ac:dyDescent="0.25">
      <c r="A2" s="54" t="s">
        <v>576</v>
      </c>
    </row>
    <row r="5" spans="1:14" x14ac:dyDescent="0.25">
      <c r="A5" s="54" t="s">
        <v>586</v>
      </c>
      <c r="B5" s="54"/>
      <c r="C5" s="54"/>
      <c r="D5" s="54"/>
      <c r="E5" s="39"/>
      <c r="F5" s="39"/>
      <c r="G5" s="39"/>
      <c r="H5" s="39"/>
      <c r="I5" s="39"/>
      <c r="J5" s="39"/>
      <c r="K5" s="39"/>
      <c r="L5" s="39"/>
      <c r="M5" s="39"/>
    </row>
    <row r="7" spans="1:14" x14ac:dyDescent="0.25">
      <c r="A7" s="148" t="s">
        <v>80</v>
      </c>
      <c r="B7" s="119"/>
      <c r="C7" s="148" t="s">
        <v>81</v>
      </c>
      <c r="D7" s="148" t="s">
        <v>82</v>
      </c>
      <c r="E7" s="148" t="s">
        <v>83</v>
      </c>
      <c r="F7" s="148" t="s">
        <v>10</v>
      </c>
      <c r="G7" s="148" t="s">
        <v>12</v>
      </c>
      <c r="H7" s="148" t="s">
        <v>13</v>
      </c>
      <c r="I7" s="148" t="s">
        <v>14</v>
      </c>
      <c r="J7" s="148" t="s">
        <v>15</v>
      </c>
      <c r="K7" s="148" t="s">
        <v>16</v>
      </c>
      <c r="L7" s="148" t="s">
        <v>17</v>
      </c>
      <c r="M7" s="148" t="s">
        <v>18</v>
      </c>
      <c r="N7" s="148" t="s">
        <v>19</v>
      </c>
    </row>
    <row r="8" spans="1:14" x14ac:dyDescent="0.25">
      <c r="A8" s="146" t="s">
        <v>22</v>
      </c>
      <c r="B8" s="120" t="s">
        <v>577</v>
      </c>
      <c r="C8" s="147" t="str">
        <f t="shared" ref="C8:N8" si="0">IFERROR(B166/B273,":")</f>
        <v>:</v>
      </c>
      <c r="D8" s="147" t="str">
        <f t="shared" si="0"/>
        <v>:</v>
      </c>
      <c r="E8" s="147" t="str">
        <f t="shared" si="0"/>
        <v>:</v>
      </c>
      <c r="F8" s="147" t="str">
        <f t="shared" si="0"/>
        <v>:</v>
      </c>
      <c r="G8" s="147" t="str">
        <f t="shared" si="0"/>
        <v>:</v>
      </c>
      <c r="H8" s="147" t="str">
        <f t="shared" si="0"/>
        <v>:</v>
      </c>
      <c r="I8" s="147" t="str">
        <f t="shared" si="0"/>
        <v>:</v>
      </c>
      <c r="J8" s="147" t="str">
        <f t="shared" si="0"/>
        <v>:</v>
      </c>
      <c r="K8" s="147" t="str">
        <f t="shared" si="0"/>
        <v>:</v>
      </c>
      <c r="L8" s="147" t="str">
        <f t="shared" si="0"/>
        <v>:</v>
      </c>
      <c r="M8" s="147" t="str">
        <f t="shared" si="0"/>
        <v>:</v>
      </c>
      <c r="N8" s="147" t="str">
        <f t="shared" si="0"/>
        <v>:</v>
      </c>
    </row>
    <row r="9" spans="1:14" x14ac:dyDescent="0.25">
      <c r="A9" s="146" t="s">
        <v>23</v>
      </c>
      <c r="B9" s="120" t="s">
        <v>578</v>
      </c>
      <c r="C9" s="147" t="str">
        <f t="shared" ref="C9:N9" si="1">IFERROR(B167/B274,":")</f>
        <v>:</v>
      </c>
      <c r="D9" s="147" t="str">
        <f t="shared" si="1"/>
        <v>:</v>
      </c>
      <c r="E9" s="147" t="str">
        <f t="shared" si="1"/>
        <v>:</v>
      </c>
      <c r="F9" s="147" t="str">
        <f t="shared" si="1"/>
        <v>:</v>
      </c>
      <c r="G9" s="147" t="str">
        <f t="shared" si="1"/>
        <v>:</v>
      </c>
      <c r="H9" s="147" t="str">
        <f t="shared" si="1"/>
        <v>:</v>
      </c>
      <c r="I9" s="147" t="str">
        <f t="shared" si="1"/>
        <v>:</v>
      </c>
      <c r="J9" s="147" t="str">
        <f t="shared" si="1"/>
        <v>:</v>
      </c>
      <c r="K9" s="147" t="str">
        <f t="shared" si="1"/>
        <v>:</v>
      </c>
      <c r="L9" s="147" t="str">
        <f t="shared" si="1"/>
        <v>:</v>
      </c>
      <c r="M9" s="147" t="str">
        <f t="shared" si="1"/>
        <v>:</v>
      </c>
      <c r="N9" s="147" t="str">
        <f t="shared" si="1"/>
        <v>:</v>
      </c>
    </row>
    <row r="10" spans="1:14" x14ac:dyDescent="0.25">
      <c r="A10" s="146" t="s">
        <v>27</v>
      </c>
      <c r="B10" s="120" t="s">
        <v>579</v>
      </c>
      <c r="C10" s="147" t="str">
        <f t="shared" ref="C10:N10" si="2">IFERROR(B168/B275,":")</f>
        <v>:</v>
      </c>
      <c r="D10" s="147" t="str">
        <f t="shared" si="2"/>
        <v>:</v>
      </c>
      <c r="E10" s="147" t="str">
        <f t="shared" si="2"/>
        <v>:</v>
      </c>
      <c r="F10" s="147" t="str">
        <f t="shared" si="2"/>
        <v>:</v>
      </c>
      <c r="G10" s="147" t="str">
        <f t="shared" si="2"/>
        <v>:</v>
      </c>
      <c r="H10" s="147" t="str">
        <f t="shared" si="2"/>
        <v>:</v>
      </c>
      <c r="I10" s="147" t="str">
        <f t="shared" si="2"/>
        <v>:</v>
      </c>
      <c r="J10" s="147" t="str">
        <f t="shared" si="2"/>
        <v>:</v>
      </c>
      <c r="K10" s="147" t="str">
        <f t="shared" si="2"/>
        <v>:</v>
      </c>
      <c r="L10" s="147" t="str">
        <f t="shared" si="2"/>
        <v>:</v>
      </c>
      <c r="M10" s="147" t="str">
        <f t="shared" si="2"/>
        <v>:</v>
      </c>
      <c r="N10" s="147" t="str">
        <f t="shared" si="2"/>
        <v>:</v>
      </c>
    </row>
    <row r="11" spans="1:14" x14ac:dyDescent="0.25">
      <c r="A11" s="146" t="s">
        <v>29</v>
      </c>
      <c r="B11" s="120" t="s">
        <v>129</v>
      </c>
      <c r="C11" s="147" t="str">
        <f t="shared" ref="C11:N11" si="3">IFERROR(B169/B276,":")</f>
        <v>:</v>
      </c>
      <c r="D11" s="147" t="str">
        <f t="shared" si="3"/>
        <v>:</v>
      </c>
      <c r="E11" s="147" t="str">
        <f t="shared" si="3"/>
        <v>:</v>
      </c>
      <c r="F11" s="147" t="str">
        <f t="shared" si="3"/>
        <v>:</v>
      </c>
      <c r="G11" s="147" t="str">
        <f t="shared" si="3"/>
        <v>:</v>
      </c>
      <c r="H11" s="147">
        <f t="shared" si="3"/>
        <v>0.39053766028939979</v>
      </c>
      <c r="I11" s="147" t="str">
        <f t="shared" si="3"/>
        <v>:</v>
      </c>
      <c r="J11" s="147">
        <f t="shared" si="3"/>
        <v>0.45387213140677191</v>
      </c>
      <c r="K11" s="147" t="str">
        <f t="shared" si="3"/>
        <v>:</v>
      </c>
      <c r="L11" s="147">
        <f t="shared" si="3"/>
        <v>0.45907825433829058</v>
      </c>
      <c r="M11" s="147" t="str">
        <f t="shared" si="3"/>
        <v>:</v>
      </c>
      <c r="N11" s="147" t="str">
        <f t="shared" si="3"/>
        <v>:</v>
      </c>
    </row>
    <row r="12" spans="1:14" x14ac:dyDescent="0.25">
      <c r="A12" s="146" t="s">
        <v>30</v>
      </c>
      <c r="B12" s="120" t="s">
        <v>130</v>
      </c>
      <c r="C12" s="147">
        <f t="shared" ref="C12:N12" si="4">IFERROR(B170/B277,":")</f>
        <v>0.51952463837704821</v>
      </c>
      <c r="D12" s="147">
        <f t="shared" si="4"/>
        <v>0.55037646931368833</v>
      </c>
      <c r="E12" s="147">
        <f t="shared" si="4"/>
        <v>0.71474694994665311</v>
      </c>
      <c r="F12" s="147">
        <f t="shared" si="4"/>
        <v>0.72502356160391912</v>
      </c>
      <c r="G12" s="147">
        <f t="shared" si="4"/>
        <v>0.73990421569207121</v>
      </c>
      <c r="H12" s="147">
        <f t="shared" si="4"/>
        <v>0.73803311139103844</v>
      </c>
      <c r="I12" s="147">
        <f t="shared" si="4"/>
        <v>0.71755700488634322</v>
      </c>
      <c r="J12" s="147">
        <f t="shared" si="4"/>
        <v>0.67100621380836079</v>
      </c>
      <c r="K12" s="147">
        <f t="shared" si="4"/>
        <v>0.64206491686954292</v>
      </c>
      <c r="L12" s="147">
        <f t="shared" si="4"/>
        <v>0.62394811516129112</v>
      </c>
      <c r="M12" s="147">
        <f t="shared" si="4"/>
        <v>0.63367766352538124</v>
      </c>
      <c r="N12" s="147" t="str">
        <f t="shared" si="4"/>
        <v>:</v>
      </c>
    </row>
    <row r="13" spans="1:14" x14ac:dyDescent="0.25">
      <c r="A13" s="146" t="s">
        <v>31</v>
      </c>
      <c r="B13" s="120" t="s">
        <v>155</v>
      </c>
      <c r="C13" s="147">
        <f t="shared" ref="C13:N13" si="5">IFERROR(B171/B278,":")</f>
        <v>0.28774302882607367</v>
      </c>
      <c r="D13" s="147">
        <f t="shared" si="5"/>
        <v>0.26161771414972473</v>
      </c>
      <c r="E13" s="147">
        <f t="shared" si="5"/>
        <v>0.33516487187980576</v>
      </c>
      <c r="F13" s="147">
        <f t="shared" si="5"/>
        <v>0.36117161947014664</v>
      </c>
      <c r="G13" s="147">
        <f t="shared" si="5"/>
        <v>0.36270776682292621</v>
      </c>
      <c r="H13" s="147">
        <f t="shared" si="5"/>
        <v>0.32449295316862137</v>
      </c>
      <c r="I13" s="147">
        <f t="shared" si="5"/>
        <v>0.34980855234250791</v>
      </c>
      <c r="J13" s="147">
        <f t="shared" si="5"/>
        <v>0.36930931010389073</v>
      </c>
      <c r="K13" s="147">
        <f t="shared" si="5"/>
        <v>0.37383043215038503</v>
      </c>
      <c r="L13" s="147">
        <f t="shared" si="5"/>
        <v>0.39060336925853772</v>
      </c>
      <c r="M13" s="147">
        <f t="shared" si="5"/>
        <v>0.39726047570150419</v>
      </c>
      <c r="N13" s="147">
        <f t="shared" si="5"/>
        <v>0.41441435433150908</v>
      </c>
    </row>
    <row r="14" spans="1:14" x14ac:dyDescent="0.25">
      <c r="A14" s="146" t="s">
        <v>32</v>
      </c>
      <c r="B14" s="120" t="s">
        <v>169</v>
      </c>
      <c r="C14" s="147" t="str">
        <f t="shared" ref="C14:N14" si="6">IFERROR(B172/B279,":")</f>
        <v>:</v>
      </c>
      <c r="D14" s="147">
        <f t="shared" si="6"/>
        <v>0.25979167754642635</v>
      </c>
      <c r="E14" s="147">
        <f t="shared" si="6"/>
        <v>0.23488065350719889</v>
      </c>
      <c r="F14" s="147">
        <f t="shared" si="6"/>
        <v>0.26802235917183764</v>
      </c>
      <c r="G14" s="147">
        <f t="shared" si="6"/>
        <v>0.27585396804231688</v>
      </c>
      <c r="H14" s="147">
        <f t="shared" si="6"/>
        <v>0.3758083629459853</v>
      </c>
      <c r="I14" s="147">
        <f t="shared" si="6"/>
        <v>0.38517629546069659</v>
      </c>
      <c r="J14" s="147">
        <f t="shared" si="6"/>
        <v>0.36947431574434253</v>
      </c>
      <c r="K14" s="147" t="str">
        <f t="shared" si="6"/>
        <v>:</v>
      </c>
      <c r="L14" s="147">
        <f t="shared" si="6"/>
        <v>0.32088795222521521</v>
      </c>
      <c r="M14" s="147" t="str">
        <f t="shared" si="6"/>
        <v>:</v>
      </c>
      <c r="N14" s="147" t="str">
        <f t="shared" si="6"/>
        <v>:</v>
      </c>
    </row>
    <row r="15" spans="1:14" x14ac:dyDescent="0.25">
      <c r="A15" s="146" t="s">
        <v>33</v>
      </c>
      <c r="B15" s="120" t="s">
        <v>168</v>
      </c>
      <c r="C15" s="147" t="str">
        <f t="shared" ref="C15:N15" si="7">IFERROR(B173/B280,":")</f>
        <v>:</v>
      </c>
      <c r="D15" s="147" t="str">
        <f t="shared" si="7"/>
        <v>:</v>
      </c>
      <c r="E15" s="147" t="str">
        <f t="shared" si="7"/>
        <v>:</v>
      </c>
      <c r="F15" s="147" t="str">
        <f t="shared" si="7"/>
        <v>:</v>
      </c>
      <c r="G15" s="147" t="str">
        <f t="shared" si="7"/>
        <v>:</v>
      </c>
      <c r="H15" s="147" t="str">
        <f t="shared" si="7"/>
        <v>:</v>
      </c>
      <c r="I15" s="147" t="str">
        <f t="shared" si="7"/>
        <v>:</v>
      </c>
      <c r="J15" s="147" t="str">
        <f t="shared" si="7"/>
        <v>:</v>
      </c>
      <c r="K15" s="147" t="str">
        <f t="shared" si="7"/>
        <v>:</v>
      </c>
      <c r="L15" s="147" t="str">
        <f t="shared" si="7"/>
        <v>:</v>
      </c>
      <c r="M15" s="147" t="str">
        <f t="shared" si="7"/>
        <v>:</v>
      </c>
      <c r="N15" s="147" t="str">
        <f t="shared" si="7"/>
        <v>:</v>
      </c>
    </row>
    <row r="16" spans="1:14" x14ac:dyDescent="0.25">
      <c r="A16" s="146" t="s">
        <v>34</v>
      </c>
      <c r="B16" s="120" t="s">
        <v>176</v>
      </c>
      <c r="C16" s="147">
        <f t="shared" ref="C16:N16" si="8">IFERROR(B174/B281,":")</f>
        <v>0.22054518623911862</v>
      </c>
      <c r="D16" s="147">
        <f t="shared" si="8"/>
        <v>0.25861099431084184</v>
      </c>
      <c r="E16" s="147">
        <f t="shared" si="8"/>
        <v>0.20982986767485826</v>
      </c>
      <c r="F16" s="147">
        <f t="shared" si="8"/>
        <v>0.16217840170426612</v>
      </c>
      <c r="G16" s="147">
        <f t="shared" si="8"/>
        <v>0.21695845755788754</v>
      </c>
      <c r="H16" s="147">
        <f t="shared" si="8"/>
        <v>0.32040669232774616</v>
      </c>
      <c r="I16" s="147">
        <f t="shared" si="8"/>
        <v>0.2611182411695776</v>
      </c>
      <c r="J16" s="147">
        <f t="shared" si="8"/>
        <v>0.25345089492107525</v>
      </c>
      <c r="K16" s="147">
        <f t="shared" si="8"/>
        <v>0.20666568025449436</v>
      </c>
      <c r="L16" s="147">
        <f t="shared" si="8"/>
        <v>0.21825709779179811</v>
      </c>
      <c r="M16" s="147">
        <f t="shared" si="8"/>
        <v>0.21679794333223937</v>
      </c>
      <c r="N16" s="147" t="str">
        <f t="shared" si="8"/>
        <v>:</v>
      </c>
    </row>
    <row r="17" spans="1:14" x14ac:dyDescent="0.25">
      <c r="A17" s="146" t="s">
        <v>35</v>
      </c>
      <c r="B17" s="120" t="s">
        <v>152</v>
      </c>
      <c r="C17" s="147">
        <f t="shared" ref="C17:N17" si="9">IFERROR(B175/B282,":")</f>
        <v>0.36659502609763589</v>
      </c>
      <c r="D17" s="147">
        <f t="shared" si="9"/>
        <v>0.31478171165203706</v>
      </c>
      <c r="E17" s="147">
        <f t="shared" si="9"/>
        <v>0.32455455224845053</v>
      </c>
      <c r="F17" s="147">
        <f t="shared" si="9"/>
        <v>0.31190217187441388</v>
      </c>
      <c r="G17" s="147" t="str">
        <f t="shared" si="9"/>
        <v>:</v>
      </c>
      <c r="H17" s="147">
        <f t="shared" si="9"/>
        <v>0.3325717881086615</v>
      </c>
      <c r="I17" s="147" t="str">
        <f t="shared" si="9"/>
        <v>:</v>
      </c>
      <c r="J17" s="147">
        <f t="shared" si="9"/>
        <v>0.3750763984945476</v>
      </c>
      <c r="K17" s="147" t="str">
        <f t="shared" si="9"/>
        <v>:</v>
      </c>
      <c r="L17" s="147">
        <f t="shared" si="9"/>
        <v>0.29801077463064241</v>
      </c>
      <c r="M17" s="147" t="str">
        <f t="shared" si="9"/>
        <v>:</v>
      </c>
      <c r="N17" s="147" t="str">
        <f t="shared" si="9"/>
        <v>:</v>
      </c>
    </row>
    <row r="18" spans="1:14" x14ac:dyDescent="0.25">
      <c r="A18" s="146" t="s">
        <v>36</v>
      </c>
      <c r="B18" s="120" t="s">
        <v>172</v>
      </c>
      <c r="C18" s="147" t="str">
        <f t="shared" ref="C18:N18" si="10">IFERROR(B176/B283,":")</f>
        <v>:</v>
      </c>
      <c r="D18" s="147" t="str">
        <f t="shared" si="10"/>
        <v>:</v>
      </c>
      <c r="E18" s="147" t="str">
        <f t="shared" si="10"/>
        <v>:</v>
      </c>
      <c r="F18" s="147">
        <f t="shared" si="10"/>
        <v>0.41012510458927687</v>
      </c>
      <c r="G18" s="147" t="str">
        <f t="shared" si="10"/>
        <v>:</v>
      </c>
      <c r="H18" s="147">
        <f t="shared" si="10"/>
        <v>0.38922131175503355</v>
      </c>
      <c r="I18" s="147" t="str">
        <f t="shared" si="10"/>
        <v>:</v>
      </c>
      <c r="J18" s="147">
        <f t="shared" si="10"/>
        <v>0.39108591283116767</v>
      </c>
      <c r="K18" s="147" t="str">
        <f t="shared" si="10"/>
        <v>:</v>
      </c>
      <c r="L18" s="147">
        <f t="shared" si="10"/>
        <v>0.32693788847299149</v>
      </c>
      <c r="M18" s="147" t="str">
        <f t="shared" si="10"/>
        <v>:</v>
      </c>
      <c r="N18" s="147" t="str">
        <f t="shared" si="10"/>
        <v>:</v>
      </c>
    </row>
    <row r="19" spans="1:14" x14ac:dyDescent="0.25">
      <c r="A19" s="146" t="s">
        <v>37</v>
      </c>
      <c r="B19" s="120" t="s">
        <v>166</v>
      </c>
      <c r="C19" s="147" t="str">
        <f t="shared" ref="C19:N19" si="11">IFERROR(B177/B284,":")</f>
        <v>:</v>
      </c>
      <c r="D19" s="147" t="str">
        <f t="shared" si="11"/>
        <v>:</v>
      </c>
      <c r="E19" s="147" t="str">
        <f t="shared" si="11"/>
        <v>:</v>
      </c>
      <c r="F19" s="147" t="str">
        <f t="shared" si="11"/>
        <v>:</v>
      </c>
      <c r="G19" s="147" t="str">
        <f t="shared" si="11"/>
        <v>:</v>
      </c>
      <c r="H19" s="147">
        <f t="shared" si="11"/>
        <v>0.41048300934275184</v>
      </c>
      <c r="I19" s="147">
        <f t="shared" si="11"/>
        <v>0.40449954745258393</v>
      </c>
      <c r="J19" s="147">
        <f t="shared" si="11"/>
        <v>0.40889766170665048</v>
      </c>
      <c r="K19" s="147">
        <f t="shared" si="11"/>
        <v>0.41138763197586725</v>
      </c>
      <c r="L19" s="147">
        <f t="shared" si="11"/>
        <v>0.41164758586361372</v>
      </c>
      <c r="M19" s="147">
        <f t="shared" si="11"/>
        <v>0.4109460725277666</v>
      </c>
      <c r="N19" s="147" t="str">
        <f t="shared" si="11"/>
        <v>:</v>
      </c>
    </row>
    <row r="20" spans="1:14" x14ac:dyDescent="0.25">
      <c r="A20" s="146" t="s">
        <v>38</v>
      </c>
      <c r="B20" s="120" t="s">
        <v>134</v>
      </c>
      <c r="C20" s="147">
        <f t="shared" ref="C20:N20" si="12">IFERROR(B178/B285,":")</f>
        <v>0.39334230142786342</v>
      </c>
      <c r="D20" s="147">
        <f t="shared" si="12"/>
        <v>0.39623777022843304</v>
      </c>
      <c r="E20" s="147">
        <f t="shared" si="12"/>
        <v>0.38192845853323132</v>
      </c>
      <c r="F20" s="147">
        <f t="shared" si="12"/>
        <v>0.37046785882646283</v>
      </c>
      <c r="G20" s="147">
        <f t="shared" si="12"/>
        <v>0.37290694560164694</v>
      </c>
      <c r="H20" s="147">
        <f t="shared" si="12"/>
        <v>0.37772338588842608</v>
      </c>
      <c r="I20" s="147">
        <f t="shared" si="12"/>
        <v>0.37587384659157441</v>
      </c>
      <c r="J20" s="147" t="str">
        <f t="shared" si="12"/>
        <v>:</v>
      </c>
      <c r="K20" s="147">
        <f t="shared" si="12"/>
        <v>0.42234491793838347</v>
      </c>
      <c r="L20" s="147">
        <f t="shared" si="12"/>
        <v>0.41873097021509492</v>
      </c>
      <c r="M20" s="147">
        <f t="shared" si="12"/>
        <v>0.4126678559483265</v>
      </c>
      <c r="N20" s="147" t="str">
        <f t="shared" si="12"/>
        <v>:</v>
      </c>
    </row>
    <row r="21" spans="1:14" x14ac:dyDescent="0.25">
      <c r="A21" s="146" t="s">
        <v>39</v>
      </c>
      <c r="B21" s="120" t="s">
        <v>190</v>
      </c>
      <c r="C21" s="147">
        <f t="shared" ref="C21:N21" si="13">IFERROR(B179/B286,":")</f>
        <v>0.39951167009766597</v>
      </c>
      <c r="D21" s="147">
        <f t="shared" si="13"/>
        <v>0.31493891146562569</v>
      </c>
      <c r="E21" s="147">
        <f t="shared" si="13"/>
        <v>0.36450301959754611</v>
      </c>
      <c r="F21" s="147">
        <f t="shared" si="13"/>
        <v>0.36917053390135357</v>
      </c>
      <c r="G21" s="147">
        <f t="shared" si="13"/>
        <v>0.36037272727272729</v>
      </c>
      <c r="H21" s="147">
        <f t="shared" si="13"/>
        <v>0.33923718013781279</v>
      </c>
      <c r="I21" s="147">
        <f t="shared" si="13"/>
        <v>0.34576012852464416</v>
      </c>
      <c r="J21" s="147">
        <f t="shared" si="13"/>
        <v>0.36757121627282163</v>
      </c>
      <c r="K21" s="147">
        <f t="shared" si="13"/>
        <v>0.35367844973493689</v>
      </c>
      <c r="L21" s="147">
        <f t="shared" si="13"/>
        <v>0.32580510345511515</v>
      </c>
      <c r="M21" s="147">
        <f t="shared" si="13"/>
        <v>0.36458358245840605</v>
      </c>
      <c r="N21" s="147" t="str">
        <f t="shared" si="13"/>
        <v>:</v>
      </c>
    </row>
    <row r="22" spans="1:14" x14ac:dyDescent="0.25">
      <c r="A22" s="146" t="s">
        <v>40</v>
      </c>
      <c r="B22" s="120" t="s">
        <v>141</v>
      </c>
      <c r="C22" s="147">
        <f t="shared" ref="C22:N22" si="14">IFERROR(B180/B287,":")</f>
        <v>0.45803146455498922</v>
      </c>
      <c r="D22" s="147">
        <f t="shared" si="14"/>
        <v>0.47606330365974286</v>
      </c>
      <c r="E22" s="147">
        <f t="shared" si="14"/>
        <v>0.48565852564853829</v>
      </c>
      <c r="F22" s="147">
        <f t="shared" si="14"/>
        <v>0.49038393587271462</v>
      </c>
      <c r="G22" s="147">
        <f t="shared" si="14"/>
        <v>0.48855505426167545</v>
      </c>
      <c r="H22" s="147">
        <f t="shared" si="14"/>
        <v>0.47967173582549771</v>
      </c>
      <c r="I22" s="147">
        <f t="shared" si="14"/>
        <v>0.47328391014759236</v>
      </c>
      <c r="J22" s="147">
        <f t="shared" si="14"/>
        <v>0.45394683395766577</v>
      </c>
      <c r="K22" s="147">
        <f t="shared" si="14"/>
        <v>0.43335232783977218</v>
      </c>
      <c r="L22" s="147">
        <f t="shared" si="14"/>
        <v>0.42086375986870445</v>
      </c>
      <c r="M22" s="147">
        <f t="shared" si="14"/>
        <v>0.40648542422486977</v>
      </c>
      <c r="N22" s="147" t="str">
        <f t="shared" si="14"/>
        <v>:</v>
      </c>
    </row>
    <row r="23" spans="1:14" x14ac:dyDescent="0.25">
      <c r="A23" s="146" t="s">
        <v>41</v>
      </c>
      <c r="B23" s="120" t="s">
        <v>193</v>
      </c>
      <c r="C23" s="147">
        <f t="shared" ref="C23:N23" si="15">IFERROR(B181/B288,":")</f>
        <v>0.61909629932529142</v>
      </c>
      <c r="D23" s="147">
        <f t="shared" si="15"/>
        <v>0.59382079336771587</v>
      </c>
      <c r="E23" s="147">
        <f t="shared" si="15"/>
        <v>0.59861017657022209</v>
      </c>
      <c r="F23" s="147">
        <f t="shared" si="15"/>
        <v>0.60892493574980811</v>
      </c>
      <c r="G23" s="147">
        <f t="shared" si="15"/>
        <v>0.62423524999413982</v>
      </c>
      <c r="H23" s="147">
        <f t="shared" si="15"/>
        <v>0.63340154797699755</v>
      </c>
      <c r="I23" s="147">
        <f t="shared" si="15"/>
        <v>0.62459087811798353</v>
      </c>
      <c r="J23" s="147">
        <f t="shared" si="15"/>
        <v>0.6077668081513965</v>
      </c>
      <c r="K23" s="147">
        <f t="shared" si="15"/>
        <v>0.52520366341142544</v>
      </c>
      <c r="L23" s="147">
        <f t="shared" si="15"/>
        <v>0.53066761028544474</v>
      </c>
      <c r="M23" s="147">
        <f t="shared" si="15"/>
        <v>0.57918660826314639</v>
      </c>
      <c r="N23" s="147" t="str">
        <f t="shared" si="15"/>
        <v>:</v>
      </c>
    </row>
    <row r="24" spans="1:14" x14ac:dyDescent="0.25">
      <c r="A24" s="146" t="s">
        <v>42</v>
      </c>
      <c r="B24" s="120" t="s">
        <v>187</v>
      </c>
      <c r="C24" s="147">
        <f t="shared" ref="C24:N24" si="16">IFERROR(B182/B289,":")</f>
        <v>0.41808743555335831</v>
      </c>
      <c r="D24" s="147">
        <f t="shared" si="16"/>
        <v>0.46744892910157626</v>
      </c>
      <c r="E24" s="147">
        <f t="shared" si="16"/>
        <v>0.36623438779924339</v>
      </c>
      <c r="F24" s="147">
        <f t="shared" si="16"/>
        <v>0.49597811411923548</v>
      </c>
      <c r="G24" s="147">
        <f t="shared" si="16"/>
        <v>0.51639411395342494</v>
      </c>
      <c r="H24" s="147">
        <f t="shared" si="16"/>
        <v>0.56487271582502185</v>
      </c>
      <c r="I24" s="147">
        <f t="shared" si="16"/>
        <v>0.43611793611793609</v>
      </c>
      <c r="J24" s="147">
        <f t="shared" si="16"/>
        <v>0.44152431011826548</v>
      </c>
      <c r="K24" s="147">
        <f t="shared" si="16"/>
        <v>0.45199275362318836</v>
      </c>
      <c r="L24" s="147">
        <f t="shared" si="16"/>
        <v>0.43147208121827407</v>
      </c>
      <c r="M24" s="147">
        <f t="shared" si="16"/>
        <v>0.40547798066595059</v>
      </c>
      <c r="N24" s="147" t="str">
        <f t="shared" si="16"/>
        <v>:</v>
      </c>
    </row>
    <row r="25" spans="1:14" x14ac:dyDescent="0.25">
      <c r="A25" s="146" t="s">
        <v>43</v>
      </c>
      <c r="B25" s="120" t="s">
        <v>179</v>
      </c>
      <c r="C25" s="147">
        <f t="shared" ref="C25:N25" si="17">IFERROR(B183/B290,":")</f>
        <v>0.38905547517174766</v>
      </c>
      <c r="D25" s="147">
        <f t="shared" si="17"/>
        <v>0.35834627311821221</v>
      </c>
      <c r="E25" s="147">
        <f t="shared" si="17"/>
        <v>0.36191083382667694</v>
      </c>
      <c r="F25" s="147">
        <f t="shared" si="17"/>
        <v>0.3513997269170635</v>
      </c>
      <c r="G25" s="147">
        <f t="shared" si="17"/>
        <v>0.44457329396347445</v>
      </c>
      <c r="H25" s="147">
        <f t="shared" si="17"/>
        <v>0.45643842539392226</v>
      </c>
      <c r="I25" s="147">
        <f t="shared" si="17"/>
        <v>0.45623853917049467</v>
      </c>
      <c r="J25" s="147">
        <f t="shared" si="17"/>
        <v>0.45889342263966948</v>
      </c>
      <c r="K25" s="147">
        <f t="shared" si="17"/>
        <v>0.46574911785893069</v>
      </c>
      <c r="L25" s="147">
        <f t="shared" si="17"/>
        <v>0.42017545248689647</v>
      </c>
      <c r="M25" s="147">
        <f t="shared" si="17"/>
        <v>0.4825360187283313</v>
      </c>
      <c r="N25" s="147" t="str">
        <f t="shared" si="17"/>
        <v>:</v>
      </c>
    </row>
    <row r="26" spans="1:14" x14ac:dyDescent="0.25">
      <c r="A26" s="146" t="s">
        <v>44</v>
      </c>
      <c r="B26" s="120" t="s">
        <v>171</v>
      </c>
      <c r="C26" s="147" t="str">
        <f t="shared" ref="C26:N26" si="18">IFERROR(B184/B291,":")</f>
        <v>:</v>
      </c>
      <c r="D26" s="147" t="str">
        <f t="shared" si="18"/>
        <v>:</v>
      </c>
      <c r="E26" s="147" t="str">
        <f t="shared" si="18"/>
        <v>:</v>
      </c>
      <c r="F26" s="147" t="str">
        <f t="shared" si="18"/>
        <v>:</v>
      </c>
      <c r="G26" s="147" t="str">
        <f t="shared" si="18"/>
        <v>:</v>
      </c>
      <c r="H26" s="147" t="str">
        <f t="shared" si="18"/>
        <v>:</v>
      </c>
      <c r="I26" s="147">
        <f t="shared" si="18"/>
        <v>0.16262097413929877</v>
      </c>
      <c r="J26" s="147">
        <f t="shared" si="18"/>
        <v>0.4626843657817109</v>
      </c>
      <c r="K26" s="147" t="str">
        <f t="shared" si="18"/>
        <v>:</v>
      </c>
      <c r="L26" s="147">
        <f t="shared" si="18"/>
        <v>0.37921465242125713</v>
      </c>
      <c r="M26" s="147" t="str">
        <f t="shared" si="18"/>
        <v>:</v>
      </c>
      <c r="N26" s="147" t="str">
        <f t="shared" si="18"/>
        <v>:</v>
      </c>
    </row>
    <row r="27" spans="1:14" x14ac:dyDescent="0.25">
      <c r="A27" s="146" t="s">
        <v>45</v>
      </c>
      <c r="B27" s="120" t="s">
        <v>140</v>
      </c>
      <c r="C27" s="147">
        <f t="shared" ref="C27:N27" si="19">IFERROR(B185/B292,":")</f>
        <v>0.35261505634208401</v>
      </c>
      <c r="D27" s="147">
        <f t="shared" si="19"/>
        <v>0.34670332450621555</v>
      </c>
      <c r="E27" s="147">
        <f t="shared" si="19"/>
        <v>0.31683469899375971</v>
      </c>
      <c r="F27" s="147">
        <f t="shared" si="19"/>
        <v>0.33562117465211283</v>
      </c>
      <c r="G27" s="147">
        <f t="shared" si="19"/>
        <v>0.35292905930971291</v>
      </c>
      <c r="H27" s="147">
        <f t="shared" si="19"/>
        <v>0.30682234953172893</v>
      </c>
      <c r="I27" s="147">
        <f t="shared" si="19"/>
        <v>0.2925370794443542</v>
      </c>
      <c r="J27" s="147">
        <f t="shared" si="19"/>
        <v>0.26057639805815608</v>
      </c>
      <c r="K27" s="147">
        <f t="shared" si="19"/>
        <v>0.28165436654814913</v>
      </c>
      <c r="L27" s="147">
        <f t="shared" si="19"/>
        <v>0.22454892420252909</v>
      </c>
      <c r="M27" s="147">
        <f t="shared" si="19"/>
        <v>0.22688440680031688</v>
      </c>
      <c r="N27" s="147" t="str">
        <f t="shared" si="19"/>
        <v>:</v>
      </c>
    </row>
    <row r="28" spans="1:14" x14ac:dyDescent="0.25">
      <c r="A28" s="146" t="s">
        <v>46</v>
      </c>
      <c r="B28" s="120" t="s">
        <v>46</v>
      </c>
      <c r="C28" s="147">
        <f t="shared" ref="C28:N28" si="20">IFERROR(B186/B293,":")</f>
        <v>0.31601652134006425</v>
      </c>
      <c r="D28" s="147">
        <f t="shared" si="20"/>
        <v>0.29265451339693332</v>
      </c>
      <c r="E28" s="147">
        <f t="shared" si="20"/>
        <v>0.25738691710168093</v>
      </c>
      <c r="F28" s="147">
        <f t="shared" si="20"/>
        <v>0.23933294247931733</v>
      </c>
      <c r="G28" s="147">
        <f t="shared" si="20"/>
        <v>0.17802275720025659</v>
      </c>
      <c r="H28" s="147">
        <f t="shared" si="20"/>
        <v>0.21610363220726442</v>
      </c>
      <c r="I28" s="147">
        <f t="shared" si="20"/>
        <v>0.23852392672492112</v>
      </c>
      <c r="J28" s="147">
        <f t="shared" si="20"/>
        <v>0.23475682253710259</v>
      </c>
      <c r="K28" s="147">
        <f t="shared" si="20"/>
        <v>0.32671799938673296</v>
      </c>
      <c r="L28" s="147">
        <f t="shared" si="20"/>
        <v>0.32624984831937875</v>
      </c>
      <c r="M28" s="147">
        <f t="shared" si="20"/>
        <v>0.33344946801382896</v>
      </c>
      <c r="N28" s="147" t="str">
        <f t="shared" si="20"/>
        <v>:</v>
      </c>
    </row>
    <row r="29" spans="1:14" x14ac:dyDescent="0.25">
      <c r="A29" s="146" t="s">
        <v>47</v>
      </c>
      <c r="B29" s="120" t="s">
        <v>146</v>
      </c>
      <c r="C29" s="147" t="str">
        <f t="shared" ref="C29:N29" si="21">IFERROR(B187/B294,":")</f>
        <v>:</v>
      </c>
      <c r="D29" s="147" t="str">
        <f t="shared" si="21"/>
        <v>:</v>
      </c>
      <c r="E29" s="147" t="str">
        <f t="shared" si="21"/>
        <v>:</v>
      </c>
      <c r="F29" s="147">
        <f t="shared" si="21"/>
        <v>0.40275424386815206</v>
      </c>
      <c r="G29" s="147">
        <f t="shared" si="21"/>
        <v>0.43340329472270228</v>
      </c>
      <c r="H29" s="147" t="str">
        <f t="shared" si="21"/>
        <v>:</v>
      </c>
      <c r="I29" s="147" t="str">
        <f t="shared" si="21"/>
        <v>:</v>
      </c>
      <c r="J29" s="147" t="str">
        <f t="shared" si="21"/>
        <v>:</v>
      </c>
      <c r="K29" s="147" t="str">
        <f t="shared" si="21"/>
        <v>:</v>
      </c>
      <c r="L29" s="147" t="str">
        <f t="shared" si="21"/>
        <v>:</v>
      </c>
      <c r="M29" s="147" t="str">
        <f t="shared" si="21"/>
        <v>:</v>
      </c>
      <c r="N29" s="147" t="str">
        <f t="shared" si="21"/>
        <v>:</v>
      </c>
    </row>
    <row r="30" spans="1:14" x14ac:dyDescent="0.25">
      <c r="A30" s="146" t="s">
        <v>48</v>
      </c>
      <c r="B30" s="120" t="s">
        <v>48</v>
      </c>
      <c r="C30" s="147" t="str">
        <f t="shared" ref="C30:N30" si="22">IFERROR(B188/B295,":")</f>
        <v>:</v>
      </c>
      <c r="D30" s="147">
        <f t="shared" si="22"/>
        <v>0.3411800803369634</v>
      </c>
      <c r="E30" s="147" t="str">
        <f t="shared" si="22"/>
        <v>:</v>
      </c>
      <c r="F30" s="147">
        <f t="shared" si="22"/>
        <v>0.35125716878304225</v>
      </c>
      <c r="G30" s="147" t="str">
        <f t="shared" si="22"/>
        <v>:</v>
      </c>
      <c r="H30" s="147">
        <f t="shared" si="22"/>
        <v>0.35554150426243841</v>
      </c>
      <c r="I30" s="147" t="str">
        <f t="shared" si="22"/>
        <v>:</v>
      </c>
      <c r="J30" s="147">
        <f t="shared" si="22"/>
        <v>0.34520093348544728</v>
      </c>
      <c r="K30" s="147" t="str">
        <f t="shared" si="22"/>
        <v>:</v>
      </c>
      <c r="L30" s="147">
        <f t="shared" si="22"/>
        <v>0.32917768732626435</v>
      </c>
      <c r="M30" s="147" t="str">
        <f t="shared" si="22"/>
        <v>:</v>
      </c>
      <c r="N30" s="147" t="str">
        <f t="shared" si="22"/>
        <v>:</v>
      </c>
    </row>
    <row r="31" spans="1:14" x14ac:dyDescent="0.25">
      <c r="A31" s="146" t="s">
        <v>49</v>
      </c>
      <c r="B31" s="120" t="s">
        <v>159</v>
      </c>
      <c r="C31" s="147">
        <f t="shared" ref="C31:N31" si="23">IFERROR(B189/B296,":")</f>
        <v>0.17375600792275583</v>
      </c>
      <c r="D31" s="147">
        <f t="shared" si="23"/>
        <v>0.1510158042624701</v>
      </c>
      <c r="E31" s="147">
        <f t="shared" si="23"/>
        <v>0.15257957319353174</v>
      </c>
      <c r="F31" s="147">
        <f t="shared" si="23"/>
        <v>0.17478002866546904</v>
      </c>
      <c r="G31" s="147">
        <f t="shared" si="23"/>
        <v>0.14749645174194106</v>
      </c>
      <c r="H31" s="147">
        <f t="shared" si="23"/>
        <v>0.20540356967002729</v>
      </c>
      <c r="I31" s="147">
        <f t="shared" si="23"/>
        <v>0.19740601488192594</v>
      </c>
      <c r="J31" s="147">
        <f t="shared" si="23"/>
        <v>0.20318159957076415</v>
      </c>
      <c r="K31" s="147">
        <f t="shared" si="23"/>
        <v>0.15740954865455242</v>
      </c>
      <c r="L31" s="147">
        <f t="shared" si="23"/>
        <v>0.17593117803376807</v>
      </c>
      <c r="M31" s="147">
        <f t="shared" si="23"/>
        <v>0.13239552319527378</v>
      </c>
      <c r="N31" s="147" t="str">
        <f t="shared" si="23"/>
        <v>:</v>
      </c>
    </row>
    <row r="32" spans="1:14" x14ac:dyDescent="0.25">
      <c r="A32" s="146" t="s">
        <v>50</v>
      </c>
      <c r="B32" s="120" t="s">
        <v>50</v>
      </c>
      <c r="C32" s="147">
        <f t="shared" ref="C32:N32" si="24">IFERROR(B190/B297,":")</f>
        <v>0.34758488631857881</v>
      </c>
      <c r="D32" s="147">
        <f t="shared" si="24"/>
        <v>0.34705404820320396</v>
      </c>
      <c r="E32" s="147">
        <f t="shared" si="24"/>
        <v>0.35276794116527144</v>
      </c>
      <c r="F32" s="147">
        <f t="shared" si="24"/>
        <v>0.38354653314890219</v>
      </c>
      <c r="G32" s="147">
        <f t="shared" si="24"/>
        <v>0.38808809667376831</v>
      </c>
      <c r="H32" s="147">
        <f t="shared" si="24"/>
        <v>0.39250537199724944</v>
      </c>
      <c r="I32" s="147">
        <f t="shared" si="24"/>
        <v>0.39369129519153107</v>
      </c>
      <c r="J32" s="147">
        <f t="shared" si="24"/>
        <v>0.3953069545330451</v>
      </c>
      <c r="K32" s="147">
        <f t="shared" si="24"/>
        <v>0.37674500003558764</v>
      </c>
      <c r="L32" s="147">
        <f t="shared" si="24"/>
        <v>0.38490155119724578</v>
      </c>
      <c r="M32" s="147">
        <f t="shared" si="24"/>
        <v>0.3967437466414741</v>
      </c>
      <c r="N32" s="147">
        <f t="shared" si="24"/>
        <v>0.39719318792565433</v>
      </c>
    </row>
    <row r="33" spans="1:14" x14ac:dyDescent="0.25">
      <c r="A33" s="146" t="s">
        <v>51</v>
      </c>
      <c r="B33" s="120" t="s">
        <v>175</v>
      </c>
      <c r="C33" s="147">
        <f t="shared" ref="C33:N33" si="25">IFERROR(B191/B298,":")</f>
        <v>0.42533676138280035</v>
      </c>
      <c r="D33" s="147">
        <f t="shared" si="25"/>
        <v>0.48760449515818866</v>
      </c>
      <c r="E33" s="147">
        <f t="shared" si="25"/>
        <v>0.50008290122885801</v>
      </c>
      <c r="F33" s="147">
        <f t="shared" si="25"/>
        <v>0.39212912470281153</v>
      </c>
      <c r="G33" s="147">
        <f t="shared" si="25"/>
        <v>0.41356015342799179</v>
      </c>
      <c r="H33" s="147">
        <f t="shared" si="25"/>
        <v>0.40498485932348338</v>
      </c>
      <c r="I33" s="147">
        <f t="shared" si="25"/>
        <v>0.44037418277924606</v>
      </c>
      <c r="J33" s="147">
        <f t="shared" si="25"/>
        <v>0.50030557111112817</v>
      </c>
      <c r="K33" s="147">
        <f t="shared" si="25"/>
        <v>0.54034973681766862</v>
      </c>
      <c r="L33" s="147">
        <f t="shared" si="25"/>
        <v>0.61965211354356953</v>
      </c>
      <c r="M33" s="147">
        <f t="shared" si="25"/>
        <v>0.64714130975731143</v>
      </c>
      <c r="N33" s="147" t="str">
        <f t="shared" si="25"/>
        <v>:</v>
      </c>
    </row>
    <row r="34" spans="1:14" x14ac:dyDescent="0.25">
      <c r="A34" s="146" t="s">
        <v>52</v>
      </c>
      <c r="B34" s="120" t="s">
        <v>131</v>
      </c>
      <c r="C34" s="147">
        <f t="shared" ref="C34:N34" si="26">IFERROR(B192/B299,":")</f>
        <v>0.69473003441127235</v>
      </c>
      <c r="D34" s="147">
        <f t="shared" si="26"/>
        <v>0.6500436912565728</v>
      </c>
      <c r="E34" s="147">
        <f t="shared" si="26"/>
        <v>0.64862683693906498</v>
      </c>
      <c r="F34" s="147">
        <f t="shared" si="26"/>
        <v>0.63710324050310163</v>
      </c>
      <c r="G34" s="147">
        <f t="shared" si="26"/>
        <v>0.59653282430577848</v>
      </c>
      <c r="H34" s="147">
        <f t="shared" si="26"/>
        <v>0.5085849716472407</v>
      </c>
      <c r="I34" s="147">
        <f t="shared" si="26"/>
        <v>0.56773627548773797</v>
      </c>
      <c r="J34" s="147">
        <f t="shared" si="26"/>
        <v>0.58291201042825469</v>
      </c>
      <c r="K34" s="147">
        <f t="shared" si="26"/>
        <v>0.55083730215911519</v>
      </c>
      <c r="L34" s="147">
        <f t="shared" si="26"/>
        <v>0.43968958893967397</v>
      </c>
      <c r="M34" s="147">
        <f t="shared" si="26"/>
        <v>0.38353959342417138</v>
      </c>
      <c r="N34" s="147" t="str">
        <f t="shared" si="26"/>
        <v>:</v>
      </c>
    </row>
    <row r="35" spans="1:14" x14ac:dyDescent="0.25">
      <c r="A35" s="146" t="s">
        <v>53</v>
      </c>
      <c r="B35" s="120" t="s">
        <v>174</v>
      </c>
      <c r="C35" s="147">
        <f t="shared" ref="C35:N35" si="27">IFERROR(B193/B300,":")</f>
        <v>0.2738964198818214</v>
      </c>
      <c r="D35" s="147">
        <f t="shared" si="27"/>
        <v>0.24191898189403088</v>
      </c>
      <c r="E35" s="147">
        <f t="shared" si="27"/>
        <v>0.23674433014945875</v>
      </c>
      <c r="F35" s="147">
        <f t="shared" si="27"/>
        <v>0.24633303375679649</v>
      </c>
      <c r="G35" s="147">
        <f t="shared" si="27"/>
        <v>0.23457986244606777</v>
      </c>
      <c r="H35" s="147">
        <f t="shared" si="27"/>
        <v>0.2382856749978719</v>
      </c>
      <c r="I35" s="147">
        <f t="shared" si="27"/>
        <v>0.28423671509127402</v>
      </c>
      <c r="J35" s="147">
        <f t="shared" si="27"/>
        <v>0.30261886479910965</v>
      </c>
      <c r="K35" s="147">
        <f t="shared" si="27"/>
        <v>0.23666466407109474</v>
      </c>
      <c r="L35" s="147">
        <f t="shared" si="27"/>
        <v>0.22822065411139519</v>
      </c>
      <c r="M35" s="147">
        <f t="shared" si="27"/>
        <v>0.24074535220195301</v>
      </c>
      <c r="N35" s="147">
        <f t="shared" si="27"/>
        <v>0.2340012104199127</v>
      </c>
    </row>
    <row r="36" spans="1:14" x14ac:dyDescent="0.25">
      <c r="A36" s="146" t="s">
        <v>54</v>
      </c>
      <c r="B36" s="120" t="s">
        <v>170</v>
      </c>
      <c r="C36" s="147" t="str">
        <f t="shared" ref="C36:N36" si="28">IFERROR(B194/B301,":")</f>
        <v>:</v>
      </c>
      <c r="D36" s="147" t="str">
        <f t="shared" si="28"/>
        <v>:</v>
      </c>
      <c r="E36" s="147" t="str">
        <f t="shared" si="28"/>
        <v>:</v>
      </c>
      <c r="F36" s="147" t="str">
        <f t="shared" si="28"/>
        <v>:</v>
      </c>
      <c r="G36" s="147" t="str">
        <f t="shared" si="28"/>
        <v>:</v>
      </c>
      <c r="H36" s="147" t="str">
        <f t="shared" si="28"/>
        <v>:</v>
      </c>
      <c r="I36" s="147" t="str">
        <f t="shared" si="28"/>
        <v>:</v>
      </c>
      <c r="J36" s="147" t="str">
        <f t="shared" si="28"/>
        <v>:</v>
      </c>
      <c r="K36" s="147" t="str">
        <f t="shared" si="28"/>
        <v>:</v>
      </c>
      <c r="L36" s="147" t="str">
        <f t="shared" si="28"/>
        <v>:</v>
      </c>
      <c r="M36" s="147" t="str">
        <f t="shared" si="28"/>
        <v>:</v>
      </c>
      <c r="N36" s="147" t="str">
        <f t="shared" si="28"/>
        <v>:</v>
      </c>
    </row>
    <row r="37" spans="1:14" x14ac:dyDescent="0.25">
      <c r="A37" s="146" t="s">
        <v>55</v>
      </c>
      <c r="B37" s="120" t="s">
        <v>158</v>
      </c>
      <c r="C37" s="147" t="str">
        <f t="shared" ref="C37:N37" si="29">IFERROR(B195/B302,":")</f>
        <v>:</v>
      </c>
      <c r="D37" s="147" t="str">
        <f t="shared" si="29"/>
        <v>:</v>
      </c>
      <c r="E37" s="147" t="str">
        <f t="shared" si="29"/>
        <v>:</v>
      </c>
      <c r="F37" s="147" t="str">
        <f t="shared" si="29"/>
        <v>:</v>
      </c>
      <c r="G37" s="147" t="str">
        <f t="shared" si="29"/>
        <v>:</v>
      </c>
      <c r="H37" s="147" t="str">
        <f t="shared" si="29"/>
        <v>:</v>
      </c>
      <c r="I37" s="147" t="str">
        <f t="shared" si="29"/>
        <v>:</v>
      </c>
      <c r="J37" s="147" t="str">
        <f t="shared" si="29"/>
        <v>:</v>
      </c>
      <c r="K37" s="147" t="str">
        <f t="shared" si="29"/>
        <v>:</v>
      </c>
      <c r="L37" s="147" t="str">
        <f t="shared" si="29"/>
        <v>:</v>
      </c>
      <c r="M37" s="147" t="str">
        <f t="shared" si="29"/>
        <v>:</v>
      </c>
      <c r="N37" s="147" t="str">
        <f t="shared" si="29"/>
        <v>:</v>
      </c>
    </row>
    <row r="38" spans="1:14" x14ac:dyDescent="0.25">
      <c r="A38" s="146" t="s">
        <v>56</v>
      </c>
      <c r="B38" s="120" t="s">
        <v>139</v>
      </c>
      <c r="C38" s="147">
        <f t="shared" ref="C38:N38" si="30">IFERROR(B196/B303,":")</f>
        <v>0.3676911213923772</v>
      </c>
      <c r="D38" s="147">
        <f t="shared" si="30"/>
        <v>0.35522389279962069</v>
      </c>
      <c r="E38" s="147" t="str">
        <f t="shared" si="30"/>
        <v>:</v>
      </c>
      <c r="F38" s="147">
        <f t="shared" si="30"/>
        <v>0.24540470202379552</v>
      </c>
      <c r="G38" s="147" t="str">
        <f t="shared" si="30"/>
        <v>:</v>
      </c>
      <c r="H38" s="147">
        <f t="shared" si="30"/>
        <v>0.29835634451019066</v>
      </c>
      <c r="I38" s="147">
        <f t="shared" si="30"/>
        <v>0.40393712861797965</v>
      </c>
      <c r="J38" s="147">
        <f t="shared" si="30"/>
        <v>0.49241342481338302</v>
      </c>
      <c r="K38" s="147">
        <f t="shared" si="30"/>
        <v>0.46834386941310502</v>
      </c>
      <c r="L38" s="147">
        <f t="shared" si="30"/>
        <v>0.48177937345388472</v>
      </c>
      <c r="M38" s="147">
        <f t="shared" si="30"/>
        <v>0.46853668678286864</v>
      </c>
      <c r="N38" s="147">
        <f t="shared" si="30"/>
        <v>0.50056514919744932</v>
      </c>
    </row>
    <row r="39" spans="1:14" x14ac:dyDescent="0.25">
      <c r="A39" s="146" t="s">
        <v>58</v>
      </c>
      <c r="B39" s="120" t="s">
        <v>142</v>
      </c>
      <c r="C39" s="147" t="str">
        <f t="shared" ref="C39:N39" si="31">IFERROR(B197/B304,":")</f>
        <v>:</v>
      </c>
      <c r="D39" s="147" t="str">
        <f t="shared" si="31"/>
        <v>:</v>
      </c>
      <c r="E39" s="147" t="str">
        <f t="shared" si="31"/>
        <v>:</v>
      </c>
      <c r="F39" s="147" t="str">
        <f t="shared" si="31"/>
        <v>:</v>
      </c>
      <c r="G39" s="147" t="str">
        <f t="shared" si="31"/>
        <v>:</v>
      </c>
      <c r="H39" s="147" t="str">
        <f t="shared" si="31"/>
        <v>:</v>
      </c>
      <c r="I39" s="147" t="str">
        <f t="shared" si="31"/>
        <v>:</v>
      </c>
      <c r="J39" s="147">
        <f t="shared" si="31"/>
        <v>0.35486265058521738</v>
      </c>
      <c r="K39" s="147" t="str">
        <f t="shared" si="31"/>
        <v>:</v>
      </c>
      <c r="L39" s="147">
        <f t="shared" si="31"/>
        <v>0.3494235832341549</v>
      </c>
      <c r="M39" s="147" t="str">
        <f t="shared" si="31"/>
        <v>:</v>
      </c>
      <c r="N39" s="147" t="str">
        <f t="shared" si="31"/>
        <v>:</v>
      </c>
    </row>
    <row r="40" spans="1:14" x14ac:dyDescent="0.25">
      <c r="A40" s="146" t="s">
        <v>59</v>
      </c>
      <c r="B40" s="120" t="s">
        <v>180</v>
      </c>
      <c r="C40" s="147">
        <f t="shared" ref="C40:N40" si="32">IFERROR(B198/B305,":")</f>
        <v>0.31901842581918854</v>
      </c>
      <c r="D40" s="147" t="str">
        <f t="shared" si="32"/>
        <v>:</v>
      </c>
      <c r="E40" s="147" t="str">
        <f t="shared" si="32"/>
        <v>:</v>
      </c>
      <c r="F40" s="147" t="str">
        <f t="shared" si="32"/>
        <v>:</v>
      </c>
      <c r="G40" s="147">
        <f t="shared" si="32"/>
        <v>0.39804539724476318</v>
      </c>
      <c r="H40" s="147" t="str">
        <f t="shared" si="32"/>
        <v>:</v>
      </c>
      <c r="I40" s="147" t="str">
        <f t="shared" si="32"/>
        <v>:</v>
      </c>
      <c r="J40" s="147">
        <f t="shared" si="32"/>
        <v>0.28499190856259399</v>
      </c>
      <c r="K40" s="147" t="str">
        <f t="shared" si="32"/>
        <v>:</v>
      </c>
      <c r="L40" s="147">
        <f t="shared" si="32"/>
        <v>0.32928196137221516</v>
      </c>
      <c r="M40" s="147" t="str">
        <f t="shared" si="32"/>
        <v>:</v>
      </c>
      <c r="N40" s="147" t="str">
        <f t="shared" si="32"/>
        <v>:</v>
      </c>
    </row>
    <row r="41" spans="1:14" x14ac:dyDescent="0.25">
      <c r="A41" s="146" t="s">
        <v>60</v>
      </c>
      <c r="B41" s="120" t="s">
        <v>137</v>
      </c>
      <c r="C41" s="147">
        <f t="shared" ref="C41:N41" si="33">IFERROR(B199/B306,":")</f>
        <v>0.44052912194587646</v>
      </c>
      <c r="D41" s="147">
        <f t="shared" si="33"/>
        <v>0.45627058067984744</v>
      </c>
      <c r="E41" s="147">
        <f t="shared" si="33"/>
        <v>0.46230181759433658</v>
      </c>
      <c r="F41" s="147">
        <f t="shared" si="33"/>
        <v>0.46897518336727839</v>
      </c>
      <c r="G41" s="147">
        <f t="shared" si="33"/>
        <v>0.45722802819395314</v>
      </c>
      <c r="H41" s="147">
        <f t="shared" si="33"/>
        <v>0.45639667746168566</v>
      </c>
      <c r="I41" s="147">
        <f t="shared" si="33"/>
        <v>0.43327036802238567</v>
      </c>
      <c r="J41" s="147">
        <f t="shared" si="33"/>
        <v>0.44304371321357394</v>
      </c>
      <c r="K41" s="147">
        <f t="shared" si="33"/>
        <v>0.4399057086222582</v>
      </c>
      <c r="L41" s="147">
        <f t="shared" si="33"/>
        <v>0.42651240861212425</v>
      </c>
      <c r="M41" s="147">
        <f t="shared" si="33"/>
        <v>0.42057460933261265</v>
      </c>
      <c r="N41" s="147" t="str">
        <f t="shared" si="33"/>
        <v>:</v>
      </c>
    </row>
    <row r="42" spans="1:14" x14ac:dyDescent="0.25">
      <c r="A42" s="146" t="s">
        <v>61</v>
      </c>
      <c r="B42" s="120" t="s">
        <v>61</v>
      </c>
      <c r="C42" s="147" t="str">
        <f t="shared" ref="C42:N42" si="34">IFERROR(B200/B307,":")</f>
        <v>:</v>
      </c>
      <c r="D42" s="147" t="str">
        <f t="shared" si="34"/>
        <v>:</v>
      </c>
      <c r="E42" s="147" t="str">
        <f t="shared" si="34"/>
        <v>:</v>
      </c>
      <c r="F42" s="147" t="str">
        <f t="shared" si="34"/>
        <v>:</v>
      </c>
      <c r="G42" s="147" t="str">
        <f t="shared" si="34"/>
        <v>:</v>
      </c>
      <c r="H42" s="147" t="str">
        <f t="shared" si="34"/>
        <v>:</v>
      </c>
      <c r="I42" s="147" t="str">
        <f t="shared" si="34"/>
        <v>:</v>
      </c>
      <c r="J42" s="147" t="str">
        <f t="shared" si="34"/>
        <v>:</v>
      </c>
      <c r="K42" s="147" t="str">
        <f t="shared" si="34"/>
        <v>:</v>
      </c>
      <c r="L42" s="147">
        <f t="shared" si="34"/>
        <v>0.59694727721122443</v>
      </c>
      <c r="M42" s="147">
        <f t="shared" si="34"/>
        <v>0.44929757343550453</v>
      </c>
      <c r="N42" s="147" t="str">
        <f t="shared" si="34"/>
        <v>:</v>
      </c>
    </row>
    <row r="43" spans="1:14" x14ac:dyDescent="0.25">
      <c r="A43" s="146" t="s">
        <v>62</v>
      </c>
      <c r="B43" s="120" t="s">
        <v>580</v>
      </c>
      <c r="C43" s="147" t="str">
        <f t="shared" ref="C43:N43" si="35">IFERROR(B201/B308,":")</f>
        <v>:</v>
      </c>
      <c r="D43" s="147" t="str">
        <f t="shared" si="35"/>
        <v>:</v>
      </c>
      <c r="E43" s="147" t="str">
        <f t="shared" si="35"/>
        <v>:</v>
      </c>
      <c r="F43" s="147" t="str">
        <f t="shared" si="35"/>
        <v>:</v>
      </c>
      <c r="G43" s="147" t="str">
        <f t="shared" si="35"/>
        <v>:</v>
      </c>
      <c r="H43" s="147" t="str">
        <f t="shared" si="35"/>
        <v>:</v>
      </c>
      <c r="I43" s="147" t="str">
        <f t="shared" si="35"/>
        <v>:</v>
      </c>
      <c r="J43" s="147" t="str">
        <f t="shared" si="35"/>
        <v>:</v>
      </c>
      <c r="K43" s="147">
        <f t="shared" si="35"/>
        <v>0.63345846797186844</v>
      </c>
      <c r="L43" s="147">
        <f t="shared" si="35"/>
        <v>0.60646521433590994</v>
      </c>
      <c r="M43" s="147">
        <f t="shared" si="35"/>
        <v>0.63108187658365544</v>
      </c>
      <c r="N43" s="147">
        <f t="shared" si="35"/>
        <v>0.59843089921544967</v>
      </c>
    </row>
    <row r="44" spans="1:14" x14ac:dyDescent="0.25">
      <c r="A44" s="146" t="s">
        <v>64</v>
      </c>
      <c r="B44" s="120" t="s">
        <v>64</v>
      </c>
      <c r="C44" s="147" t="str">
        <f t="shared" ref="C44:N44" si="36">IFERROR(B202/B309,":")</f>
        <v>:</v>
      </c>
      <c r="D44" s="147">
        <f t="shared" si="36"/>
        <v>0.37079862000391706</v>
      </c>
      <c r="E44" s="147">
        <f t="shared" si="36"/>
        <v>0.28410091134372417</v>
      </c>
      <c r="F44" s="147">
        <f t="shared" si="36"/>
        <v>0.33757919692050981</v>
      </c>
      <c r="G44" s="147" t="str">
        <f t="shared" si="36"/>
        <v>:</v>
      </c>
      <c r="H44" s="147" t="str">
        <f t="shared" si="36"/>
        <v>:</v>
      </c>
      <c r="I44" s="147" t="str">
        <f t="shared" si="36"/>
        <v>:</v>
      </c>
      <c r="J44" s="147">
        <f t="shared" si="36"/>
        <v>0.37240829621246363</v>
      </c>
      <c r="K44" s="147">
        <f t="shared" si="36"/>
        <v>0.39122649955237243</v>
      </c>
      <c r="L44" s="147">
        <f t="shared" si="36"/>
        <v>0.37373604574046321</v>
      </c>
      <c r="M44" s="147">
        <f t="shared" si="36"/>
        <v>0.37164365036877661</v>
      </c>
      <c r="N44" s="147">
        <f t="shared" si="36"/>
        <v>0.40909692634303951</v>
      </c>
    </row>
    <row r="45" spans="1:14" x14ac:dyDescent="0.25">
      <c r="A45" s="146" t="s">
        <v>65</v>
      </c>
      <c r="B45" s="120" t="s">
        <v>151</v>
      </c>
      <c r="C45" s="147" t="str">
        <f t="shared" ref="C45:N45" si="37">IFERROR(B203/B310,":")</f>
        <v>:</v>
      </c>
      <c r="D45" s="147" t="str">
        <f t="shared" si="37"/>
        <v>:</v>
      </c>
      <c r="E45" s="147" t="str">
        <f t="shared" si="37"/>
        <v>:</v>
      </c>
      <c r="F45" s="147" t="str">
        <f t="shared" si="37"/>
        <v>:</v>
      </c>
      <c r="G45" s="147" t="str">
        <f t="shared" si="37"/>
        <v>:</v>
      </c>
      <c r="H45" s="147" t="str">
        <f t="shared" si="37"/>
        <v>:</v>
      </c>
      <c r="I45" s="147" t="str">
        <f t="shared" si="37"/>
        <v>:</v>
      </c>
      <c r="J45" s="147" t="str">
        <f t="shared" si="37"/>
        <v>:</v>
      </c>
      <c r="K45" s="147" t="str">
        <f t="shared" si="37"/>
        <v>:</v>
      </c>
      <c r="L45" s="147" t="str">
        <f t="shared" si="37"/>
        <v>:</v>
      </c>
      <c r="M45" s="147" t="str">
        <f t="shared" si="37"/>
        <v>:</v>
      </c>
      <c r="N45" s="147" t="str">
        <f t="shared" si="37"/>
        <v>:</v>
      </c>
    </row>
    <row r="46" spans="1:14" x14ac:dyDescent="0.25">
      <c r="A46" s="146" t="s">
        <v>66</v>
      </c>
      <c r="B46" s="120" t="s">
        <v>581</v>
      </c>
      <c r="C46" s="147" t="str">
        <f t="shared" ref="C46:N46" si="38">IFERROR(B204/B311,":")</f>
        <v>:</v>
      </c>
      <c r="D46" s="147" t="str">
        <f t="shared" si="38"/>
        <v>:</v>
      </c>
      <c r="E46" s="147" t="str">
        <f t="shared" si="38"/>
        <v>:</v>
      </c>
      <c r="F46" s="147" t="str">
        <f t="shared" si="38"/>
        <v>:</v>
      </c>
      <c r="G46" s="147" t="str">
        <f t="shared" si="38"/>
        <v>:</v>
      </c>
      <c r="H46" s="147" t="str">
        <f t="shared" si="38"/>
        <v>:</v>
      </c>
      <c r="I46" s="147" t="str">
        <f t="shared" si="38"/>
        <v>:</v>
      </c>
      <c r="J46" s="147" t="str">
        <f t="shared" si="38"/>
        <v>:</v>
      </c>
      <c r="K46" s="147" t="str">
        <f t="shared" si="38"/>
        <v>:</v>
      </c>
      <c r="L46" s="147" t="str">
        <f t="shared" si="38"/>
        <v>:</v>
      </c>
      <c r="M46" s="147" t="str">
        <f t="shared" si="38"/>
        <v>:</v>
      </c>
      <c r="N46" s="147">
        <f t="shared" si="38"/>
        <v>0.36298000862936858</v>
      </c>
    </row>
    <row r="47" spans="1:14" x14ac:dyDescent="0.25">
      <c r="A47" s="146" t="s">
        <v>89</v>
      </c>
      <c r="B47" s="120" t="s">
        <v>136</v>
      </c>
      <c r="C47" s="147" t="str">
        <f t="shared" ref="C47:N47" si="39">IFERROR(B205/B312,":")</f>
        <v>:</v>
      </c>
      <c r="D47" s="147" t="str">
        <f t="shared" si="39"/>
        <v>:</v>
      </c>
      <c r="E47" s="147" t="str">
        <f t="shared" si="39"/>
        <v>:</v>
      </c>
      <c r="F47" s="147" t="str">
        <f t="shared" si="39"/>
        <v>:</v>
      </c>
      <c r="G47" s="147" t="str">
        <f t="shared" si="39"/>
        <v>:</v>
      </c>
      <c r="H47" s="147" t="str">
        <f t="shared" si="39"/>
        <v>:</v>
      </c>
      <c r="I47" s="147" t="str">
        <f t="shared" si="39"/>
        <v>:</v>
      </c>
      <c r="J47" s="147" t="str">
        <f t="shared" si="39"/>
        <v>:</v>
      </c>
      <c r="K47" s="147" t="str">
        <f t="shared" si="39"/>
        <v>:</v>
      </c>
      <c r="L47" s="147" t="str">
        <f t="shared" si="39"/>
        <v>:</v>
      </c>
      <c r="M47" s="147" t="str">
        <f t="shared" si="39"/>
        <v>:</v>
      </c>
      <c r="N47" s="147" t="str">
        <f t="shared" si="39"/>
        <v>:</v>
      </c>
    </row>
    <row r="48" spans="1:14" x14ac:dyDescent="0.25">
      <c r="A48" s="146" t="s">
        <v>90</v>
      </c>
      <c r="B48" s="120" t="s">
        <v>145</v>
      </c>
      <c r="C48" s="147">
        <f t="shared" ref="C48:N48" si="40">IFERROR(B206/B313,":")</f>
        <v>0.18365918583885832</v>
      </c>
      <c r="D48" s="147">
        <f t="shared" si="40"/>
        <v>0.18640272543037778</v>
      </c>
      <c r="E48" s="147">
        <f t="shared" si="40"/>
        <v>0.20295884027892272</v>
      </c>
      <c r="F48" s="147">
        <f t="shared" si="40"/>
        <v>0.19546897121295281</v>
      </c>
      <c r="G48" s="147">
        <f t="shared" si="40"/>
        <v>0.20046092050921302</v>
      </c>
      <c r="H48" s="147">
        <f t="shared" si="40"/>
        <v>0.19402932670857914</v>
      </c>
      <c r="I48" s="147">
        <f t="shared" si="40"/>
        <v>0.19269234186372319</v>
      </c>
      <c r="J48" s="147">
        <f t="shared" si="40"/>
        <v>0.19639502879172827</v>
      </c>
      <c r="K48" s="147">
        <f t="shared" si="40"/>
        <v>0.20294624429573346</v>
      </c>
      <c r="L48" s="147">
        <f t="shared" si="40"/>
        <v>0.19820249696369871</v>
      </c>
      <c r="M48" s="147">
        <f t="shared" si="40"/>
        <v>0.19767415906760735</v>
      </c>
      <c r="N48" s="147" t="str">
        <f t="shared" si="40"/>
        <v>:</v>
      </c>
    </row>
    <row r="49" spans="1:14" x14ac:dyDescent="0.25">
      <c r="A49" s="146" t="s">
        <v>91</v>
      </c>
      <c r="B49" s="120" t="s">
        <v>196</v>
      </c>
      <c r="C49" s="147">
        <f t="shared" ref="C49:N49" si="41">IFERROR(B207/B314,":")</f>
        <v>0.12460084184834548</v>
      </c>
      <c r="D49" s="147">
        <f t="shared" si="41"/>
        <v>0.12595280788153881</v>
      </c>
      <c r="E49" s="147">
        <f t="shared" si="41"/>
        <v>0.12655281363106544</v>
      </c>
      <c r="F49" s="147">
        <f t="shared" si="41"/>
        <v>0.11838250124840467</v>
      </c>
      <c r="G49" s="147">
        <f t="shared" si="41"/>
        <v>0.1128302526309707</v>
      </c>
      <c r="H49" s="147">
        <f t="shared" si="41"/>
        <v>0.10712907966969595</v>
      </c>
      <c r="I49" s="147">
        <f t="shared" si="41"/>
        <v>0.10744990958745312</v>
      </c>
      <c r="J49" s="147">
        <f t="shared" si="41"/>
        <v>0.10787880359087421</v>
      </c>
      <c r="K49" s="147">
        <f t="shared" si="41"/>
        <v>0.10273143888872609</v>
      </c>
      <c r="L49" s="147">
        <f t="shared" si="41"/>
        <v>0.10503214124838355</v>
      </c>
      <c r="M49" s="147">
        <f t="shared" si="41"/>
        <v>0.11133655316175559</v>
      </c>
      <c r="N49" s="147" t="str">
        <f t="shared" si="41"/>
        <v>:</v>
      </c>
    </row>
    <row r="50" spans="1:14" x14ac:dyDescent="0.25">
      <c r="A50" s="146" t="s">
        <v>92</v>
      </c>
      <c r="B50" s="120" t="s">
        <v>153</v>
      </c>
      <c r="C50" s="147">
        <f t="shared" ref="C50:N50" si="42">IFERROR(B208/B315,":")</f>
        <v>0.21680976449497166</v>
      </c>
      <c r="D50" s="147">
        <f t="shared" si="42"/>
        <v>0.2234014934758756</v>
      </c>
      <c r="E50" s="147">
        <f t="shared" si="42"/>
        <v>0.21248753037090193</v>
      </c>
      <c r="F50" s="147">
        <f t="shared" si="42"/>
        <v>0.21030704354052485</v>
      </c>
      <c r="G50" s="147">
        <f t="shared" si="42"/>
        <v>0.20752799739765246</v>
      </c>
      <c r="H50" s="147">
        <f t="shared" si="42"/>
        <v>0.20870171558904288</v>
      </c>
      <c r="I50" s="147">
        <f t="shared" si="42"/>
        <v>0.19931651891358029</v>
      </c>
      <c r="J50" s="147">
        <f t="shared" si="42"/>
        <v>0.19856880935155932</v>
      </c>
      <c r="K50" s="147">
        <f t="shared" si="42"/>
        <v>0.18853737878601962</v>
      </c>
      <c r="L50" s="147">
        <f t="shared" si="42"/>
        <v>0.18669850490144843</v>
      </c>
      <c r="M50" s="147">
        <f t="shared" si="42"/>
        <v>0.18990252296548943</v>
      </c>
      <c r="N50" s="147" t="str">
        <f t="shared" si="42"/>
        <v>:</v>
      </c>
    </row>
    <row r="51" spans="1:14" x14ac:dyDescent="0.25">
      <c r="A51" s="146" t="s">
        <v>93</v>
      </c>
      <c r="B51" s="120" t="s">
        <v>582</v>
      </c>
      <c r="C51" s="147">
        <f t="shared" ref="C51:N51" si="43">IFERROR(B209/B316,":")</f>
        <v>0.19635511526859972</v>
      </c>
      <c r="D51" s="147">
        <f t="shared" si="43"/>
        <v>0.19969905785785866</v>
      </c>
      <c r="E51" s="147">
        <f t="shared" si="43"/>
        <v>0.19935464569695976</v>
      </c>
      <c r="F51" s="147">
        <f t="shared" si="43"/>
        <v>0.20277516686323441</v>
      </c>
      <c r="G51" s="147">
        <f t="shared" si="43"/>
        <v>0.19066961697178922</v>
      </c>
      <c r="H51" s="147">
        <f t="shared" si="43"/>
        <v>0.19082128221431702</v>
      </c>
      <c r="I51" s="147">
        <f t="shared" si="43"/>
        <v>0.18920003380941239</v>
      </c>
      <c r="J51" s="147">
        <f t="shared" si="43"/>
        <v>0.20838516022799672</v>
      </c>
      <c r="K51" s="147">
        <f t="shared" si="43"/>
        <v>0.22507471056352249</v>
      </c>
      <c r="L51" s="147">
        <f t="shared" si="43"/>
        <v>0.21977509666272535</v>
      </c>
      <c r="M51" s="147">
        <f t="shared" si="43"/>
        <v>0.21958468686723279</v>
      </c>
      <c r="N51" s="147" t="str">
        <f t="shared" si="43"/>
        <v>:</v>
      </c>
    </row>
    <row r="56" spans="1:14" x14ac:dyDescent="0.25">
      <c r="A56" s="54" t="s">
        <v>583</v>
      </c>
    </row>
    <row r="59" spans="1:14" x14ac:dyDescent="0.25">
      <c r="A59" s="148" t="s">
        <v>80</v>
      </c>
      <c r="B59" s="119"/>
      <c r="C59" s="148" t="s">
        <v>81</v>
      </c>
      <c r="D59" s="148" t="s">
        <v>82</v>
      </c>
      <c r="E59" s="148" t="s">
        <v>83</v>
      </c>
      <c r="F59" s="148" t="s">
        <v>10</v>
      </c>
      <c r="G59" s="148" t="s">
        <v>12</v>
      </c>
      <c r="H59" s="148" t="s">
        <v>13</v>
      </c>
      <c r="I59" s="148" t="s">
        <v>14</v>
      </c>
      <c r="J59" s="148" t="s">
        <v>15</v>
      </c>
      <c r="K59" s="148" t="s">
        <v>16</v>
      </c>
      <c r="L59" s="148" t="s">
        <v>17</v>
      </c>
      <c r="M59" s="148" t="s">
        <v>18</v>
      </c>
      <c r="N59" s="148" t="s">
        <v>19</v>
      </c>
    </row>
    <row r="60" spans="1:14" x14ac:dyDescent="0.25">
      <c r="A60" s="146" t="s">
        <v>22</v>
      </c>
      <c r="B60" s="120" t="s">
        <v>577</v>
      </c>
      <c r="C60" s="147" t="str">
        <f t="shared" ref="C60:C103" si="44">IFERROR(P168/B273,":")</f>
        <v>:</v>
      </c>
      <c r="D60" s="147" t="str">
        <f t="shared" ref="D60:D103" si="45">IFERROR(Q168/C273,":")</f>
        <v>:</v>
      </c>
      <c r="E60" s="147" t="str">
        <f t="shared" ref="E60:E103" si="46">IFERROR(R168/D273,":")</f>
        <v>:</v>
      </c>
      <c r="F60" s="147" t="str">
        <f t="shared" ref="F60:F103" si="47">IFERROR(S168/E273,":")</f>
        <v>:</v>
      </c>
      <c r="G60" s="147" t="str">
        <f t="shared" ref="G60:G103" si="48">IFERROR(T168/F273,":")</f>
        <v>:</v>
      </c>
      <c r="H60" s="147" t="str">
        <f t="shared" ref="H60:H103" si="49">IFERROR(U168/G273,":")</f>
        <v>:</v>
      </c>
      <c r="I60" s="147" t="str">
        <f t="shared" ref="I60:I103" si="50">IFERROR(V168/H273,":")</f>
        <v>:</v>
      </c>
      <c r="J60" s="147" t="str">
        <f t="shared" ref="J60:J103" si="51">IFERROR(W168/I273,":")</f>
        <v>:</v>
      </c>
      <c r="K60" s="147" t="str">
        <f t="shared" ref="K60:K103" si="52">IFERROR(X168/J273,":")</f>
        <v>:</v>
      </c>
      <c r="L60" s="147" t="str">
        <f t="shared" ref="L60:L103" si="53">IFERROR(Y168/K273,":")</f>
        <v>:</v>
      </c>
      <c r="M60" s="147" t="str">
        <f t="shared" ref="M60:M103" si="54">IFERROR(Z168/L273,":")</f>
        <v>:</v>
      </c>
      <c r="N60" s="147" t="str">
        <f t="shared" ref="N60:N103" si="55">IFERROR(AA168/M273,":")</f>
        <v>:</v>
      </c>
    </row>
    <row r="61" spans="1:14" x14ac:dyDescent="0.25">
      <c r="A61" s="146" t="s">
        <v>23</v>
      </c>
      <c r="B61" s="120" t="s">
        <v>578</v>
      </c>
      <c r="C61" s="147" t="str">
        <f t="shared" si="44"/>
        <v>:</v>
      </c>
      <c r="D61" s="147" t="str">
        <f t="shared" si="45"/>
        <v>:</v>
      </c>
      <c r="E61" s="147" t="str">
        <f t="shared" si="46"/>
        <v>:</v>
      </c>
      <c r="F61" s="147" t="str">
        <f t="shared" si="47"/>
        <v>:</v>
      </c>
      <c r="G61" s="147" t="str">
        <f t="shared" si="48"/>
        <v>:</v>
      </c>
      <c r="H61" s="147" t="str">
        <f t="shared" si="49"/>
        <v>:</v>
      </c>
      <c r="I61" s="147" t="str">
        <f t="shared" si="50"/>
        <v>:</v>
      </c>
      <c r="J61" s="147" t="str">
        <f t="shared" si="51"/>
        <v>:</v>
      </c>
      <c r="K61" s="147" t="str">
        <f t="shared" si="52"/>
        <v>:</v>
      </c>
      <c r="L61" s="147" t="str">
        <f t="shared" si="53"/>
        <v>:</v>
      </c>
      <c r="M61" s="147" t="str">
        <f t="shared" si="54"/>
        <v>:</v>
      </c>
      <c r="N61" s="147" t="str">
        <f t="shared" si="55"/>
        <v>:</v>
      </c>
    </row>
    <row r="62" spans="1:14" x14ac:dyDescent="0.25">
      <c r="A62" s="146" t="s">
        <v>27</v>
      </c>
      <c r="B62" s="120" t="s">
        <v>579</v>
      </c>
      <c r="C62" s="147" t="str">
        <f t="shared" si="44"/>
        <v>:</v>
      </c>
      <c r="D62" s="147" t="str">
        <f t="shared" si="45"/>
        <v>:</v>
      </c>
      <c r="E62" s="147" t="str">
        <f t="shared" si="46"/>
        <v>:</v>
      </c>
      <c r="F62" s="147" t="str">
        <f t="shared" si="47"/>
        <v>:</v>
      </c>
      <c r="G62" s="147" t="str">
        <f t="shared" si="48"/>
        <v>:</v>
      </c>
      <c r="H62" s="147" t="str">
        <f t="shared" si="49"/>
        <v>:</v>
      </c>
      <c r="I62" s="147" t="str">
        <f t="shared" si="50"/>
        <v>:</v>
      </c>
      <c r="J62" s="147" t="str">
        <f t="shared" si="51"/>
        <v>:</v>
      </c>
      <c r="K62" s="147" t="str">
        <f t="shared" si="52"/>
        <v>:</v>
      </c>
      <c r="L62" s="147" t="str">
        <f t="shared" si="53"/>
        <v>:</v>
      </c>
      <c r="M62" s="147" t="str">
        <f t="shared" si="54"/>
        <v>:</v>
      </c>
      <c r="N62" s="147" t="str">
        <f t="shared" si="55"/>
        <v>:</v>
      </c>
    </row>
    <row r="63" spans="1:14" x14ac:dyDescent="0.25">
      <c r="A63" s="146" t="s">
        <v>29</v>
      </c>
      <c r="B63" s="120" t="s">
        <v>129</v>
      </c>
      <c r="C63" s="147" t="str">
        <f t="shared" si="44"/>
        <v>:</v>
      </c>
      <c r="D63" s="147" t="str">
        <f t="shared" si="45"/>
        <v>:</v>
      </c>
      <c r="E63" s="147" t="str">
        <f t="shared" si="46"/>
        <v>:</v>
      </c>
      <c r="F63" s="147" t="str">
        <f t="shared" si="47"/>
        <v>:</v>
      </c>
      <c r="G63" s="147" t="str">
        <f t="shared" si="48"/>
        <v>:</v>
      </c>
      <c r="H63" s="147">
        <f t="shared" si="49"/>
        <v>0.19800724105496667</v>
      </c>
      <c r="I63" s="147" t="str">
        <f t="shared" si="50"/>
        <v>:</v>
      </c>
      <c r="J63" s="147">
        <f t="shared" si="51"/>
        <v>0.15612440947994702</v>
      </c>
      <c r="K63" s="147" t="str">
        <f t="shared" si="52"/>
        <v>:</v>
      </c>
      <c r="L63" s="147">
        <f t="shared" si="53"/>
        <v>0.1098727744845564</v>
      </c>
      <c r="M63" s="147" t="str">
        <f t="shared" si="54"/>
        <v>:</v>
      </c>
      <c r="N63" s="147" t="str">
        <f t="shared" si="55"/>
        <v>:</v>
      </c>
    </row>
    <row r="64" spans="1:14" x14ac:dyDescent="0.25">
      <c r="A64" s="146" t="s">
        <v>30</v>
      </c>
      <c r="B64" s="120" t="s">
        <v>130</v>
      </c>
      <c r="C64" s="147">
        <f t="shared" si="44"/>
        <v>0.24287857871676369</v>
      </c>
      <c r="D64" s="147">
        <f t="shared" si="45"/>
        <v>0.26179513569145763</v>
      </c>
      <c r="E64" s="147">
        <f t="shared" si="46"/>
        <v>0.16269889131140697</v>
      </c>
      <c r="F64" s="147">
        <f t="shared" si="47"/>
        <v>0.17678260038153865</v>
      </c>
      <c r="G64" s="147">
        <f t="shared" si="48"/>
        <v>0.13355407083308696</v>
      </c>
      <c r="H64" s="147">
        <f t="shared" si="49"/>
        <v>0.12471882310599246</v>
      </c>
      <c r="I64" s="147">
        <f t="shared" si="50"/>
        <v>0.11406566704027629</v>
      </c>
      <c r="J64" s="147">
        <f t="shared" si="51"/>
        <v>8.9792060491493381E-2</v>
      </c>
      <c r="K64" s="147">
        <f t="shared" si="52"/>
        <v>9.4005870539162664E-2</v>
      </c>
      <c r="L64" s="147">
        <f t="shared" si="53"/>
        <v>0.10366934477639971</v>
      </c>
      <c r="M64" s="147">
        <f t="shared" si="54"/>
        <v>0.10277288836245747</v>
      </c>
      <c r="N64" s="147" t="str">
        <f t="shared" si="55"/>
        <v>:</v>
      </c>
    </row>
    <row r="65" spans="1:14" x14ac:dyDescent="0.25">
      <c r="A65" s="146" t="s">
        <v>31</v>
      </c>
      <c r="B65" s="120" t="s">
        <v>155</v>
      </c>
      <c r="C65" s="147">
        <f t="shared" si="44"/>
        <v>0.32659462774303888</v>
      </c>
      <c r="D65" s="147">
        <f t="shared" si="45"/>
        <v>0.33254560362646646</v>
      </c>
      <c r="E65" s="147">
        <f t="shared" si="46"/>
        <v>0.29938639003943407</v>
      </c>
      <c r="F65" s="147">
        <f t="shared" si="47"/>
        <v>0.28764113011458903</v>
      </c>
      <c r="G65" s="147">
        <f t="shared" si="48"/>
        <v>0.30014659760105433</v>
      </c>
      <c r="H65" s="147">
        <f t="shared" si="49"/>
        <v>0.32897960600213699</v>
      </c>
      <c r="I65" s="147">
        <f t="shared" si="50"/>
        <v>0.30973008371669242</v>
      </c>
      <c r="J65" s="147">
        <f t="shared" si="51"/>
        <v>0.31623174021142419</v>
      </c>
      <c r="K65" s="147">
        <f t="shared" si="52"/>
        <v>0.28596039380766008</v>
      </c>
      <c r="L65" s="147">
        <f t="shared" si="53"/>
        <v>0.27185796209343854</v>
      </c>
      <c r="M65" s="147">
        <f t="shared" si="54"/>
        <v>0.25818190712903305</v>
      </c>
      <c r="N65" s="147">
        <f t="shared" si="55"/>
        <v>0.26213001449286699</v>
      </c>
    </row>
    <row r="66" spans="1:14" x14ac:dyDescent="0.25">
      <c r="A66" s="146" t="s">
        <v>32</v>
      </c>
      <c r="B66" s="120" t="s">
        <v>169</v>
      </c>
      <c r="C66" s="147" t="str">
        <f t="shared" si="44"/>
        <v>:</v>
      </c>
      <c r="D66" s="147">
        <f t="shared" si="45"/>
        <v>0.1614745976894858</v>
      </c>
      <c r="E66" s="147">
        <f t="shared" si="46"/>
        <v>0.1884372229778653</v>
      </c>
      <c r="F66" s="147">
        <f t="shared" si="47"/>
        <v>0.18654147846674093</v>
      </c>
      <c r="G66" s="147">
        <f t="shared" si="48"/>
        <v>0.18327634964640424</v>
      </c>
      <c r="H66" s="147">
        <f t="shared" si="49"/>
        <v>0.19246623429072232</v>
      </c>
      <c r="I66" s="147">
        <f t="shared" si="50"/>
        <v>0.20153992525055939</v>
      </c>
      <c r="J66" s="147">
        <f t="shared" si="51"/>
        <v>0.19146437496792795</v>
      </c>
      <c r="K66" s="147" t="str">
        <f t="shared" si="52"/>
        <v>:</v>
      </c>
      <c r="L66" s="147">
        <f t="shared" si="53"/>
        <v>0.1909895521009782</v>
      </c>
      <c r="M66" s="147" t="str">
        <f t="shared" si="54"/>
        <v>:</v>
      </c>
      <c r="N66" s="147" t="str">
        <f t="shared" si="55"/>
        <v>:</v>
      </c>
    </row>
    <row r="67" spans="1:14" x14ac:dyDescent="0.25">
      <c r="A67" s="146" t="s">
        <v>33</v>
      </c>
      <c r="B67" s="120" t="s">
        <v>168</v>
      </c>
      <c r="C67" s="147" t="str">
        <f t="shared" si="44"/>
        <v>:</v>
      </c>
      <c r="D67" s="147" t="str">
        <f t="shared" si="45"/>
        <v>:</v>
      </c>
      <c r="E67" s="147" t="str">
        <f t="shared" si="46"/>
        <v>:</v>
      </c>
      <c r="F67" s="147" t="str">
        <f t="shared" si="47"/>
        <v>:</v>
      </c>
      <c r="G67" s="147" t="str">
        <f t="shared" si="48"/>
        <v>:</v>
      </c>
      <c r="H67" s="147" t="str">
        <f t="shared" si="49"/>
        <v>:</v>
      </c>
      <c r="I67" s="147" t="str">
        <f t="shared" si="50"/>
        <v>:</v>
      </c>
      <c r="J67" s="147" t="str">
        <f t="shared" si="51"/>
        <v>:</v>
      </c>
      <c r="K67" s="147" t="str">
        <f t="shared" si="52"/>
        <v>:</v>
      </c>
      <c r="L67" s="147" t="str">
        <f t="shared" si="53"/>
        <v>:</v>
      </c>
      <c r="M67" s="147" t="str">
        <f t="shared" si="54"/>
        <v>:</v>
      </c>
      <c r="N67" s="147" t="str">
        <f t="shared" si="55"/>
        <v>:</v>
      </c>
    </row>
    <row r="68" spans="1:14" x14ac:dyDescent="0.25">
      <c r="A68" s="146" t="s">
        <v>34</v>
      </c>
      <c r="B68" s="120" t="s">
        <v>176</v>
      </c>
      <c r="C68" s="147">
        <f t="shared" si="44"/>
        <v>0.26638274554290303</v>
      </c>
      <c r="D68" s="147">
        <f t="shared" si="45"/>
        <v>0.27277056430572516</v>
      </c>
      <c r="E68" s="147">
        <f t="shared" si="46"/>
        <v>0.2719625365183021</v>
      </c>
      <c r="F68" s="147">
        <f t="shared" si="47"/>
        <v>0.19169872570211235</v>
      </c>
      <c r="G68" s="147">
        <f t="shared" si="48"/>
        <v>0.21272935026727433</v>
      </c>
      <c r="H68" s="147">
        <f t="shared" si="49"/>
        <v>0.27101473722952352</v>
      </c>
      <c r="I68" s="147">
        <f t="shared" si="50"/>
        <v>0.30324061157301491</v>
      </c>
      <c r="J68" s="147">
        <f t="shared" si="51"/>
        <v>0.2668251766726108</v>
      </c>
      <c r="K68" s="147">
        <f t="shared" si="52"/>
        <v>0.27642968114226535</v>
      </c>
      <c r="L68" s="147">
        <f t="shared" si="53"/>
        <v>0.27152339642481599</v>
      </c>
      <c r="M68" s="147">
        <f t="shared" si="54"/>
        <v>0.26807789082157313</v>
      </c>
      <c r="N68" s="147" t="str">
        <f t="shared" si="55"/>
        <v>:</v>
      </c>
    </row>
    <row r="69" spans="1:14" x14ac:dyDescent="0.25">
      <c r="A69" s="146" t="s">
        <v>35</v>
      </c>
      <c r="B69" s="120" t="s">
        <v>152</v>
      </c>
      <c r="C69" s="147">
        <f t="shared" si="44"/>
        <v>0.25003837887626651</v>
      </c>
      <c r="D69" s="147">
        <f t="shared" si="45"/>
        <v>0.20674919467925348</v>
      </c>
      <c r="E69" s="147">
        <f t="shared" si="46"/>
        <v>0.19378124408832348</v>
      </c>
      <c r="F69" s="147">
        <f t="shared" si="47"/>
        <v>0.17221201095314903</v>
      </c>
      <c r="G69" s="147" t="str">
        <f t="shared" si="48"/>
        <v>:</v>
      </c>
      <c r="H69" s="147">
        <f t="shared" si="49"/>
        <v>0.18936597538693417</v>
      </c>
      <c r="I69" s="147" t="str">
        <f t="shared" si="50"/>
        <v>:</v>
      </c>
      <c r="J69" s="147">
        <f t="shared" si="51"/>
        <v>0.17016759417119698</v>
      </c>
      <c r="K69" s="147" t="str">
        <f t="shared" si="52"/>
        <v>:</v>
      </c>
      <c r="L69" s="147">
        <f t="shared" si="53"/>
        <v>0.20114956602182132</v>
      </c>
      <c r="M69" s="147" t="str">
        <f t="shared" si="54"/>
        <v>:</v>
      </c>
      <c r="N69" s="147" t="str">
        <f t="shared" si="55"/>
        <v>:</v>
      </c>
    </row>
    <row r="70" spans="1:14" x14ac:dyDescent="0.25">
      <c r="A70" s="146" t="s">
        <v>36</v>
      </c>
      <c r="B70" s="120" t="s">
        <v>172</v>
      </c>
      <c r="C70" s="147" t="str">
        <f t="shared" si="44"/>
        <v>:</v>
      </c>
      <c r="D70" s="147" t="str">
        <f t="shared" si="45"/>
        <v>:</v>
      </c>
      <c r="E70" s="147" t="str">
        <f t="shared" si="46"/>
        <v>:</v>
      </c>
      <c r="F70" s="147">
        <f t="shared" si="47"/>
        <v>0.29651670984418715</v>
      </c>
      <c r="G70" s="147" t="str">
        <f t="shared" si="48"/>
        <v>:</v>
      </c>
      <c r="H70" s="147">
        <f t="shared" si="49"/>
        <v>0.34625802533994693</v>
      </c>
      <c r="I70" s="147" t="str">
        <f t="shared" si="50"/>
        <v>:</v>
      </c>
      <c r="J70" s="147">
        <f t="shared" si="51"/>
        <v>0.35871747015529815</v>
      </c>
      <c r="K70" s="147" t="str">
        <f t="shared" si="52"/>
        <v>:</v>
      </c>
      <c r="L70" s="147">
        <f t="shared" si="53"/>
        <v>0.31301540891764734</v>
      </c>
      <c r="M70" s="147" t="str">
        <f t="shared" si="54"/>
        <v>:</v>
      </c>
      <c r="N70" s="147" t="str">
        <f t="shared" si="55"/>
        <v>:</v>
      </c>
    </row>
    <row r="71" spans="1:14" x14ac:dyDescent="0.25">
      <c r="A71" s="146" t="s">
        <v>37</v>
      </c>
      <c r="B71" s="120" t="s">
        <v>166</v>
      </c>
      <c r="C71" s="147" t="str">
        <f t="shared" si="44"/>
        <v>:</v>
      </c>
      <c r="D71" s="147" t="str">
        <f t="shared" si="45"/>
        <v>:</v>
      </c>
      <c r="E71" s="147" t="str">
        <f t="shared" si="46"/>
        <v>:</v>
      </c>
      <c r="F71" s="147" t="str">
        <f t="shared" si="47"/>
        <v>:</v>
      </c>
      <c r="G71" s="147" t="str">
        <f t="shared" si="48"/>
        <v>:</v>
      </c>
      <c r="H71" s="147">
        <f t="shared" si="49"/>
        <v>0.23009840761438197</v>
      </c>
      <c r="I71" s="147">
        <f t="shared" si="50"/>
        <v>0.22710883819955704</v>
      </c>
      <c r="J71" s="147">
        <f t="shared" si="51"/>
        <v>0.22039174005466139</v>
      </c>
      <c r="K71" s="147">
        <f t="shared" si="52"/>
        <v>0.21576168929110107</v>
      </c>
      <c r="L71" s="147">
        <f t="shared" si="53"/>
        <v>0.21268577117258053</v>
      </c>
      <c r="M71" s="147">
        <f t="shared" si="54"/>
        <v>0.21049110129800616</v>
      </c>
      <c r="N71" s="147" t="str">
        <f t="shared" si="55"/>
        <v>:</v>
      </c>
    </row>
    <row r="72" spans="1:14" x14ac:dyDescent="0.25">
      <c r="A72" s="146" t="s">
        <v>38</v>
      </c>
      <c r="B72" s="120" t="s">
        <v>134</v>
      </c>
      <c r="C72" s="147">
        <f t="shared" si="44"/>
        <v>0.25345320057020931</v>
      </c>
      <c r="D72" s="147">
        <f t="shared" si="45"/>
        <v>0.26083942219381445</v>
      </c>
      <c r="E72" s="147">
        <f t="shared" si="46"/>
        <v>0.25107994620145302</v>
      </c>
      <c r="F72" s="147">
        <f t="shared" si="47"/>
        <v>0.24335051135725569</v>
      </c>
      <c r="G72" s="147">
        <f t="shared" si="48"/>
        <v>0.24118573219819661</v>
      </c>
      <c r="H72" s="147">
        <f t="shared" si="49"/>
        <v>0.24315575900491626</v>
      </c>
      <c r="I72" s="147">
        <f t="shared" si="50"/>
        <v>0.24388789712884126</v>
      </c>
      <c r="J72" s="147" t="str">
        <f t="shared" si="51"/>
        <v>:</v>
      </c>
      <c r="K72" s="147">
        <f t="shared" si="52"/>
        <v>0.22302959000379508</v>
      </c>
      <c r="L72" s="147">
        <f t="shared" si="53"/>
        <v>0.22740847311062895</v>
      </c>
      <c r="M72" s="147">
        <f t="shared" si="54"/>
        <v>0.22669097521649118</v>
      </c>
      <c r="N72" s="147" t="str">
        <f t="shared" si="55"/>
        <v>:</v>
      </c>
    </row>
    <row r="73" spans="1:14" x14ac:dyDescent="0.25">
      <c r="A73" s="146" t="s">
        <v>39</v>
      </c>
      <c r="B73" s="120" t="s">
        <v>190</v>
      </c>
      <c r="C73" s="147">
        <f t="shared" si="44"/>
        <v>0.34580243083951384</v>
      </c>
      <c r="D73" s="147">
        <f t="shared" si="45"/>
        <v>0.39884731675409857</v>
      </c>
      <c r="E73" s="147">
        <f t="shared" si="46"/>
        <v>0.36196978015420234</v>
      </c>
      <c r="F73" s="147">
        <f t="shared" si="47"/>
        <v>0.35927080948827644</v>
      </c>
      <c r="G73" s="147">
        <f t="shared" si="48"/>
        <v>0.3656848484848485</v>
      </c>
      <c r="H73" s="147">
        <f t="shared" si="49"/>
        <v>0.33192362779262663</v>
      </c>
      <c r="I73" s="147">
        <f t="shared" si="50"/>
        <v>0.3497000208911395</v>
      </c>
      <c r="J73" s="147">
        <f t="shared" si="51"/>
        <v>0.32034716348860354</v>
      </c>
      <c r="K73" s="147">
        <f t="shared" si="52"/>
        <v>0.31889839122967911</v>
      </c>
      <c r="L73" s="147">
        <f t="shared" si="53"/>
        <v>0.37987613248110463</v>
      </c>
      <c r="M73" s="147">
        <f t="shared" si="54"/>
        <v>0.26218121955691609</v>
      </c>
      <c r="N73" s="147" t="str">
        <f t="shared" si="55"/>
        <v>:</v>
      </c>
    </row>
    <row r="74" spans="1:14" x14ac:dyDescent="0.25">
      <c r="A74" s="146" t="s">
        <v>40</v>
      </c>
      <c r="B74" s="120" t="s">
        <v>141</v>
      </c>
      <c r="C74" s="147">
        <f t="shared" si="44"/>
        <v>0.264710837791163</v>
      </c>
      <c r="D74" s="147">
        <f t="shared" si="45"/>
        <v>0.26752563902337445</v>
      </c>
      <c r="E74" s="147">
        <f t="shared" si="46"/>
        <v>0.25698474896687373</v>
      </c>
      <c r="F74" s="147">
        <f t="shared" si="47"/>
        <v>0.24020473887716681</v>
      </c>
      <c r="G74" s="147">
        <f t="shared" si="48"/>
        <v>0.2534422631386416</v>
      </c>
      <c r="H74" s="147">
        <f t="shared" si="49"/>
        <v>0.25375659459279137</v>
      </c>
      <c r="I74" s="147">
        <f t="shared" si="50"/>
        <v>0.24159031094368902</v>
      </c>
      <c r="J74" s="147">
        <f t="shared" si="51"/>
        <v>0.24362052624452768</v>
      </c>
      <c r="K74" s="147">
        <f t="shared" si="52"/>
        <v>0.23229682941350821</v>
      </c>
      <c r="L74" s="147">
        <f t="shared" si="53"/>
        <v>0.22184549238977624</v>
      </c>
      <c r="M74" s="147">
        <f t="shared" si="54"/>
        <v>0.21764822889506891</v>
      </c>
      <c r="N74" s="147" t="str">
        <f t="shared" si="55"/>
        <v>:</v>
      </c>
    </row>
    <row r="75" spans="1:14" x14ac:dyDescent="0.25">
      <c r="A75" s="146" t="s">
        <v>41</v>
      </c>
      <c r="B75" s="120" t="s">
        <v>193</v>
      </c>
      <c r="C75" s="147">
        <f t="shared" si="44"/>
        <v>0.1904722960539767</v>
      </c>
      <c r="D75" s="147">
        <f t="shared" si="45"/>
        <v>0.22698462428302887</v>
      </c>
      <c r="E75" s="147">
        <f t="shared" si="46"/>
        <v>0.23145548620617651</v>
      </c>
      <c r="F75" s="147">
        <f t="shared" si="47"/>
        <v>0.23163445812890091</v>
      </c>
      <c r="G75" s="147">
        <f t="shared" si="48"/>
        <v>0.21906425072079883</v>
      </c>
      <c r="H75" s="147">
        <f t="shared" si="49"/>
        <v>0.20348923618653467</v>
      </c>
      <c r="I75" s="147">
        <f t="shared" si="50"/>
        <v>0.19980786631069805</v>
      </c>
      <c r="J75" s="147">
        <f t="shared" si="51"/>
        <v>0.20535609595947751</v>
      </c>
      <c r="K75" s="147">
        <f t="shared" si="52"/>
        <v>0.17927440165966707</v>
      </c>
      <c r="L75" s="147">
        <f t="shared" si="53"/>
        <v>0.14849293193242238</v>
      </c>
      <c r="M75" s="147">
        <f t="shared" si="54"/>
        <v>0.14358700797162971</v>
      </c>
      <c r="N75" s="147" t="str">
        <f t="shared" si="55"/>
        <v>:</v>
      </c>
    </row>
    <row r="76" spans="1:14" x14ac:dyDescent="0.25">
      <c r="A76" s="146" t="s">
        <v>42</v>
      </c>
      <c r="B76" s="120" t="s">
        <v>187</v>
      </c>
      <c r="C76" s="147">
        <f t="shared" si="44"/>
        <v>0.32361748711067162</v>
      </c>
      <c r="D76" s="147">
        <f t="shared" si="45"/>
        <v>0.27879880304422605</v>
      </c>
      <c r="E76" s="147">
        <f t="shared" si="46"/>
        <v>0.31428729210577178</v>
      </c>
      <c r="F76" s="147">
        <f t="shared" si="47"/>
        <v>0.29376110282100482</v>
      </c>
      <c r="G76" s="147">
        <f t="shared" si="48"/>
        <v>0.32337765158753995</v>
      </c>
      <c r="H76" s="147">
        <f t="shared" si="49"/>
        <v>0.24372880385787674</v>
      </c>
      <c r="I76" s="147">
        <f t="shared" si="50"/>
        <v>0.2942260442260442</v>
      </c>
      <c r="J76" s="147">
        <f t="shared" si="51"/>
        <v>0.34494086727989492</v>
      </c>
      <c r="K76" s="147">
        <f t="shared" si="52"/>
        <v>0.30344202898550721</v>
      </c>
      <c r="L76" s="147">
        <f t="shared" si="53"/>
        <v>0.30891950688905001</v>
      </c>
      <c r="M76" s="147">
        <f t="shared" si="54"/>
        <v>0.35714285714285715</v>
      </c>
      <c r="N76" s="147" t="str">
        <f t="shared" si="55"/>
        <v>:</v>
      </c>
    </row>
    <row r="77" spans="1:14" x14ac:dyDescent="0.25">
      <c r="A77" s="146" t="s">
        <v>43</v>
      </c>
      <c r="B77" s="120" t="s">
        <v>179</v>
      </c>
      <c r="C77" s="147">
        <f t="shared" si="44"/>
        <v>0.33749044768824354</v>
      </c>
      <c r="D77" s="147">
        <f t="shared" si="45"/>
        <v>0.34927574495124647</v>
      </c>
      <c r="E77" s="147">
        <f t="shared" si="46"/>
        <v>0.33579397968942115</v>
      </c>
      <c r="F77" s="147">
        <f t="shared" si="47"/>
        <v>0.38121245993958219</v>
      </c>
      <c r="G77" s="147">
        <f t="shared" si="48"/>
        <v>0.31722006790295171</v>
      </c>
      <c r="H77" s="147">
        <f t="shared" si="49"/>
        <v>0.30876345412212042</v>
      </c>
      <c r="I77" s="147">
        <f t="shared" si="50"/>
        <v>0.27499887216149582</v>
      </c>
      <c r="J77" s="147">
        <f t="shared" si="51"/>
        <v>0.30385967613621784</v>
      </c>
      <c r="K77" s="147">
        <f t="shared" si="52"/>
        <v>0.26240491801277116</v>
      </c>
      <c r="L77" s="147">
        <f t="shared" si="53"/>
        <v>0.26458013333122199</v>
      </c>
      <c r="M77" s="147">
        <f t="shared" si="54"/>
        <v>0.21193461973324326</v>
      </c>
      <c r="N77" s="147" t="str">
        <f t="shared" si="55"/>
        <v>:</v>
      </c>
    </row>
    <row r="78" spans="1:14" x14ac:dyDescent="0.25">
      <c r="A78" s="146" t="s">
        <v>44</v>
      </c>
      <c r="B78" s="120" t="s">
        <v>171</v>
      </c>
      <c r="C78" s="147" t="str">
        <f t="shared" si="44"/>
        <v>:</v>
      </c>
      <c r="D78" s="147" t="str">
        <f t="shared" si="45"/>
        <v>:</v>
      </c>
      <c r="E78" s="147" t="str">
        <f t="shared" si="46"/>
        <v>:</v>
      </c>
      <c r="F78" s="147" t="str">
        <f t="shared" si="47"/>
        <v>:</v>
      </c>
      <c r="G78" s="147" t="str">
        <f t="shared" si="48"/>
        <v>:</v>
      </c>
      <c r="H78" s="147" t="str">
        <f t="shared" si="49"/>
        <v>:</v>
      </c>
      <c r="I78" s="147">
        <f t="shared" si="50"/>
        <v>0.31048706964937334</v>
      </c>
      <c r="J78" s="147">
        <f t="shared" si="51"/>
        <v>0.37374631268436581</v>
      </c>
      <c r="K78" s="147" t="str">
        <f t="shared" si="52"/>
        <v>:</v>
      </c>
      <c r="L78" s="147">
        <f t="shared" si="53"/>
        <v>0.36589426946024695</v>
      </c>
      <c r="M78" s="147" t="str">
        <f t="shared" si="54"/>
        <v>:</v>
      </c>
      <c r="N78" s="147" t="str">
        <f t="shared" si="55"/>
        <v>:</v>
      </c>
    </row>
    <row r="79" spans="1:14" x14ac:dyDescent="0.25">
      <c r="A79" s="146" t="s">
        <v>45</v>
      </c>
      <c r="B79" s="120" t="s">
        <v>140</v>
      </c>
      <c r="C79" s="147">
        <f t="shared" si="44"/>
        <v>0.22036717949686307</v>
      </c>
      <c r="D79" s="147">
        <f t="shared" si="45"/>
        <v>0.22283787152139406</v>
      </c>
      <c r="E79" s="147">
        <f t="shared" si="46"/>
        <v>0.21876290435877599</v>
      </c>
      <c r="F79" s="147">
        <f t="shared" si="47"/>
        <v>0.20925944834467711</v>
      </c>
      <c r="G79" s="147">
        <f t="shared" si="48"/>
        <v>0.19702115272656703</v>
      </c>
      <c r="H79" s="147">
        <f t="shared" si="49"/>
        <v>0.19486975822892957</v>
      </c>
      <c r="I79" s="147">
        <f t="shared" si="50"/>
        <v>0.18513896743055827</v>
      </c>
      <c r="J79" s="147">
        <f t="shared" si="51"/>
        <v>0.18450098779894569</v>
      </c>
      <c r="K79" s="147">
        <f t="shared" si="52"/>
        <v>0.18344321179994855</v>
      </c>
      <c r="L79" s="147">
        <f t="shared" si="53"/>
        <v>0.19022741333397095</v>
      </c>
      <c r="M79" s="147">
        <f t="shared" si="54"/>
        <v>0.18612247882517824</v>
      </c>
      <c r="N79" s="147" t="str">
        <f t="shared" si="55"/>
        <v>:</v>
      </c>
    </row>
    <row r="80" spans="1:14" x14ac:dyDescent="0.25">
      <c r="A80" s="146" t="s">
        <v>46</v>
      </c>
      <c r="B80" s="120" t="s">
        <v>46</v>
      </c>
      <c r="C80" s="147">
        <f t="shared" si="44"/>
        <v>0.41266636071592472</v>
      </c>
      <c r="D80" s="147">
        <f t="shared" si="45"/>
        <v>0.4228141431315135</v>
      </c>
      <c r="E80" s="147">
        <f t="shared" si="46"/>
        <v>0.55101531083747535</v>
      </c>
      <c r="F80" s="147">
        <f t="shared" si="47"/>
        <v>0.56775888650033657</v>
      </c>
      <c r="G80" s="147">
        <f t="shared" si="48"/>
        <v>0.66347030421717246</v>
      </c>
      <c r="H80" s="147">
        <f t="shared" si="49"/>
        <v>0.68854457708915418</v>
      </c>
      <c r="I80" s="147">
        <f t="shared" si="50"/>
        <v>0.66163960422207169</v>
      </c>
      <c r="J80" s="147">
        <f t="shared" si="51"/>
        <v>0.6720845980612945</v>
      </c>
      <c r="K80" s="147">
        <f t="shared" si="52"/>
        <v>0.54027120029981945</v>
      </c>
      <c r="L80" s="147">
        <f t="shared" si="53"/>
        <v>0.52106843829632332</v>
      </c>
      <c r="M80" s="147">
        <f t="shared" si="54"/>
        <v>0.52186905368102265</v>
      </c>
      <c r="N80" s="147" t="str">
        <f t="shared" si="55"/>
        <v>:</v>
      </c>
    </row>
    <row r="81" spans="1:14" x14ac:dyDescent="0.25">
      <c r="A81" s="146" t="s">
        <v>47</v>
      </c>
      <c r="B81" s="120" t="s">
        <v>146</v>
      </c>
      <c r="C81" s="147" t="str">
        <f t="shared" si="44"/>
        <v>:</v>
      </c>
      <c r="D81" s="147" t="str">
        <f t="shared" si="45"/>
        <v>:</v>
      </c>
      <c r="E81" s="147" t="str">
        <f t="shared" si="46"/>
        <v>:</v>
      </c>
      <c r="F81" s="147">
        <f t="shared" si="47"/>
        <v>0.29707845332766669</v>
      </c>
      <c r="G81" s="147">
        <f t="shared" si="48"/>
        <v>0.27797280760474069</v>
      </c>
      <c r="H81" s="147" t="str">
        <f t="shared" si="49"/>
        <v>:</v>
      </c>
      <c r="I81" s="147" t="str">
        <f t="shared" si="50"/>
        <v>:</v>
      </c>
      <c r="J81" s="147" t="str">
        <f t="shared" si="51"/>
        <v>:</v>
      </c>
      <c r="K81" s="147" t="str">
        <f t="shared" si="52"/>
        <v>:</v>
      </c>
      <c r="L81" s="147" t="str">
        <f t="shared" si="53"/>
        <v>:</v>
      </c>
      <c r="M81" s="147" t="str">
        <f t="shared" si="54"/>
        <v>:</v>
      </c>
      <c r="N81" s="147" t="str">
        <f t="shared" si="55"/>
        <v>:</v>
      </c>
    </row>
    <row r="82" spans="1:14" x14ac:dyDescent="0.25">
      <c r="A82" s="146" t="s">
        <v>48</v>
      </c>
      <c r="B82" s="120" t="s">
        <v>48</v>
      </c>
      <c r="C82" s="147" t="str">
        <f t="shared" si="44"/>
        <v>:</v>
      </c>
      <c r="D82" s="147">
        <f t="shared" si="45"/>
        <v>0.18677067199483405</v>
      </c>
      <c r="E82" s="147" t="str">
        <f t="shared" si="46"/>
        <v>:</v>
      </c>
      <c r="F82" s="147">
        <f t="shared" si="47"/>
        <v>0.19048685197010512</v>
      </c>
      <c r="G82" s="147" t="str">
        <f t="shared" si="48"/>
        <v>:</v>
      </c>
      <c r="H82" s="147">
        <f t="shared" si="49"/>
        <v>0.18872268103687678</v>
      </c>
      <c r="I82" s="147" t="str">
        <f t="shared" si="50"/>
        <v>:</v>
      </c>
      <c r="J82" s="147">
        <f t="shared" si="51"/>
        <v>0.17639358477346631</v>
      </c>
      <c r="K82" s="147" t="str">
        <f t="shared" si="52"/>
        <v>:</v>
      </c>
      <c r="L82" s="147">
        <f t="shared" si="53"/>
        <v>0.17560818938826181</v>
      </c>
      <c r="M82" s="147" t="str">
        <f t="shared" si="54"/>
        <v>:</v>
      </c>
      <c r="N82" s="147" t="str">
        <f t="shared" si="55"/>
        <v>:</v>
      </c>
    </row>
    <row r="83" spans="1:14" x14ac:dyDescent="0.25">
      <c r="A83" s="146" t="s">
        <v>49</v>
      </c>
      <c r="B83" s="120" t="s">
        <v>159</v>
      </c>
      <c r="C83" s="147">
        <f t="shared" si="44"/>
        <v>0.29660521031489578</v>
      </c>
      <c r="D83" s="147">
        <f t="shared" si="45"/>
        <v>0.30660736787912357</v>
      </c>
      <c r="E83" s="147">
        <f t="shared" si="46"/>
        <v>0.2949156377456611</v>
      </c>
      <c r="F83" s="147">
        <f t="shared" si="47"/>
        <v>0.26557552187549033</v>
      </c>
      <c r="G83" s="147">
        <f t="shared" si="48"/>
        <v>0.25770412251024244</v>
      </c>
      <c r="H83" s="147">
        <f t="shared" si="49"/>
        <v>0.34960963645612525</v>
      </c>
      <c r="I83" s="147">
        <f t="shared" si="50"/>
        <v>0.33525068219179216</v>
      </c>
      <c r="J83" s="147">
        <f t="shared" si="51"/>
        <v>0.31884152653024156</v>
      </c>
      <c r="K83" s="147">
        <f t="shared" si="52"/>
        <v>0.30112570698644497</v>
      </c>
      <c r="L83" s="147">
        <f t="shared" si="53"/>
        <v>0.29018141768848327</v>
      </c>
      <c r="M83" s="147">
        <f t="shared" si="54"/>
        <v>0.32542869148718229</v>
      </c>
      <c r="N83" s="147" t="str">
        <f t="shared" si="55"/>
        <v>:</v>
      </c>
    </row>
    <row r="84" spans="1:14" x14ac:dyDescent="0.25">
      <c r="A84" s="146" t="s">
        <v>50</v>
      </c>
      <c r="B84" s="120" t="s">
        <v>50</v>
      </c>
      <c r="C84" s="147">
        <f t="shared" si="44"/>
        <v>0.19718963666431344</v>
      </c>
      <c r="D84" s="147">
        <f t="shared" si="45"/>
        <v>0.21403629672391397</v>
      </c>
      <c r="E84" s="147">
        <f t="shared" si="46"/>
        <v>0.22602994319242953</v>
      </c>
      <c r="F84" s="147">
        <f t="shared" si="47"/>
        <v>0.20274386798885621</v>
      </c>
      <c r="G84" s="147">
        <f t="shared" si="48"/>
        <v>0.20972676997396272</v>
      </c>
      <c r="H84" s="147">
        <f t="shared" si="49"/>
        <v>0.22759512962530848</v>
      </c>
      <c r="I84" s="147">
        <f t="shared" si="50"/>
        <v>0.23210627488241684</v>
      </c>
      <c r="J84" s="147">
        <f t="shared" si="51"/>
        <v>0.2311653844260351</v>
      </c>
      <c r="K84" s="147">
        <f t="shared" si="52"/>
        <v>0.22846034715991467</v>
      </c>
      <c r="L84" s="147">
        <f t="shared" si="53"/>
        <v>0.21928822869521486</v>
      </c>
      <c r="M84" s="147">
        <f t="shared" si="54"/>
        <v>0.21435015051974091</v>
      </c>
      <c r="N84" s="147">
        <f t="shared" si="55"/>
        <v>0.21235323530748723</v>
      </c>
    </row>
    <row r="85" spans="1:14" x14ac:dyDescent="0.25">
      <c r="A85" s="146" t="s">
        <v>51</v>
      </c>
      <c r="B85" s="120" t="s">
        <v>175</v>
      </c>
      <c r="C85" s="147">
        <f t="shared" si="44"/>
        <v>0.49492525954378613</v>
      </c>
      <c r="D85" s="147">
        <f t="shared" si="45"/>
        <v>0.42344577225227437</v>
      </c>
      <c r="E85" s="147">
        <f t="shared" si="46"/>
        <v>0.42884543894891713</v>
      </c>
      <c r="F85" s="147">
        <f t="shared" si="47"/>
        <v>0.43358112352850808</v>
      </c>
      <c r="G85" s="147">
        <f t="shared" si="48"/>
        <v>0.41430369863290134</v>
      </c>
      <c r="H85" s="147">
        <f t="shared" si="49"/>
        <v>0.39820786024321897</v>
      </c>
      <c r="I85" s="147">
        <f t="shared" si="50"/>
        <v>0.35281680344971483</v>
      </c>
      <c r="J85" s="147">
        <f t="shared" si="51"/>
        <v>0.29948781679030145</v>
      </c>
      <c r="K85" s="147">
        <f t="shared" si="52"/>
        <v>0.24848126444814794</v>
      </c>
      <c r="L85" s="147">
        <f t="shared" si="53"/>
        <v>0.19322980275286644</v>
      </c>
      <c r="M85" s="147">
        <f t="shared" si="54"/>
        <v>0.19307454355611503</v>
      </c>
      <c r="N85" s="147" t="str">
        <f t="shared" si="55"/>
        <v>:</v>
      </c>
    </row>
    <row r="86" spans="1:14" x14ac:dyDescent="0.25">
      <c r="A86" s="146" t="s">
        <v>52</v>
      </c>
      <c r="B86" s="120" t="s">
        <v>131</v>
      </c>
      <c r="C86" s="147">
        <f t="shared" si="44"/>
        <v>0.11997750219223956</v>
      </c>
      <c r="D86" s="147">
        <f t="shared" si="45"/>
        <v>0.13897929917397647</v>
      </c>
      <c r="E86" s="147">
        <f t="shared" si="46"/>
        <v>0.1318225813803218</v>
      </c>
      <c r="F86" s="147">
        <f t="shared" si="47"/>
        <v>0.13086143905311151</v>
      </c>
      <c r="G86" s="147">
        <f t="shared" si="48"/>
        <v>0.13297339454878024</v>
      </c>
      <c r="H86" s="147">
        <f t="shared" si="49"/>
        <v>0.13603762970505001</v>
      </c>
      <c r="I86" s="147">
        <f t="shared" si="50"/>
        <v>0.18048328974918898</v>
      </c>
      <c r="J86" s="147">
        <f t="shared" si="51"/>
        <v>0.17667779904743705</v>
      </c>
      <c r="K86" s="147">
        <f t="shared" si="52"/>
        <v>0.17211710530042995</v>
      </c>
      <c r="L86" s="147">
        <f t="shared" si="53"/>
        <v>0.17895875686004203</v>
      </c>
      <c r="M86" s="147">
        <f t="shared" si="54"/>
        <v>0.19250070570523475</v>
      </c>
      <c r="N86" s="147" t="str">
        <f t="shared" si="55"/>
        <v>:</v>
      </c>
    </row>
    <row r="87" spans="1:14" x14ac:dyDescent="0.25">
      <c r="A87" s="146" t="s">
        <v>53</v>
      </c>
      <c r="B87" s="120" t="s">
        <v>174</v>
      </c>
      <c r="C87" s="147">
        <f t="shared" si="44"/>
        <v>0.43755287544021881</v>
      </c>
      <c r="D87" s="147">
        <f t="shared" si="45"/>
        <v>0.46510491956936439</v>
      </c>
      <c r="E87" s="147">
        <f t="shared" si="46"/>
        <v>0.46274578558922491</v>
      </c>
      <c r="F87" s="147">
        <f t="shared" si="47"/>
        <v>0.48871037637771408</v>
      </c>
      <c r="G87" s="147">
        <f t="shared" si="48"/>
        <v>0.47340253748558248</v>
      </c>
      <c r="H87" s="147">
        <f t="shared" si="49"/>
        <v>0.44088161918294388</v>
      </c>
      <c r="I87" s="147">
        <f t="shared" si="50"/>
        <v>0.45099696549746732</v>
      </c>
      <c r="J87" s="147">
        <f t="shared" si="51"/>
        <v>0.42783670810722202</v>
      </c>
      <c r="K87" s="147">
        <f t="shared" si="52"/>
        <v>0.40392924855852125</v>
      </c>
      <c r="L87" s="147">
        <f t="shared" si="53"/>
        <v>0.37217990399957268</v>
      </c>
      <c r="M87" s="147">
        <f t="shared" si="54"/>
        <v>0.40112018557900891</v>
      </c>
      <c r="N87" s="147">
        <f t="shared" si="55"/>
        <v>0.39932654296346848</v>
      </c>
    </row>
    <row r="88" spans="1:14" x14ac:dyDescent="0.25">
      <c r="A88" s="146" t="s">
        <v>54</v>
      </c>
      <c r="B88" s="120" t="s">
        <v>170</v>
      </c>
      <c r="C88" s="147" t="str">
        <f t="shared" si="44"/>
        <v>:</v>
      </c>
      <c r="D88" s="147" t="str">
        <f t="shared" si="45"/>
        <v>:</v>
      </c>
      <c r="E88" s="147" t="str">
        <f t="shared" si="46"/>
        <v>:</v>
      </c>
      <c r="F88" s="147" t="str">
        <f t="shared" si="47"/>
        <v>:</v>
      </c>
      <c r="G88" s="147" t="str">
        <f t="shared" si="48"/>
        <v>:</v>
      </c>
      <c r="H88" s="147" t="str">
        <f t="shared" si="49"/>
        <v>:</v>
      </c>
      <c r="I88" s="147" t="str">
        <f t="shared" si="50"/>
        <v>:</v>
      </c>
      <c r="J88" s="147" t="str">
        <f t="shared" si="51"/>
        <v>:</v>
      </c>
      <c r="K88" s="147" t="str">
        <f t="shared" si="52"/>
        <v>:</v>
      </c>
      <c r="L88" s="147" t="str">
        <f t="shared" si="53"/>
        <v>:</v>
      </c>
      <c r="M88" s="147" t="str">
        <f t="shared" si="54"/>
        <v>:</v>
      </c>
      <c r="N88" s="147" t="str">
        <f t="shared" si="55"/>
        <v>:</v>
      </c>
    </row>
    <row r="89" spans="1:14" x14ac:dyDescent="0.25">
      <c r="A89" s="146" t="s">
        <v>55</v>
      </c>
      <c r="B89" s="120" t="s">
        <v>158</v>
      </c>
      <c r="C89" s="147" t="str">
        <f t="shared" si="44"/>
        <v>:</v>
      </c>
      <c r="D89" s="147" t="str">
        <f t="shared" si="45"/>
        <v>:</v>
      </c>
      <c r="E89" s="147" t="str">
        <f t="shared" si="46"/>
        <v>:</v>
      </c>
      <c r="F89" s="147" t="str">
        <f t="shared" si="47"/>
        <v>:</v>
      </c>
      <c r="G89" s="147" t="str">
        <f t="shared" si="48"/>
        <v>:</v>
      </c>
      <c r="H89" s="147" t="str">
        <f t="shared" si="49"/>
        <v>:</v>
      </c>
      <c r="I89" s="147" t="str">
        <f t="shared" si="50"/>
        <v>:</v>
      </c>
      <c r="J89" s="147" t="str">
        <f t="shared" si="51"/>
        <v>:</v>
      </c>
      <c r="K89" s="147" t="str">
        <f t="shared" si="52"/>
        <v>:</v>
      </c>
      <c r="L89" s="147" t="str">
        <f t="shared" si="53"/>
        <v>:</v>
      </c>
      <c r="M89" s="147" t="str">
        <f t="shared" si="54"/>
        <v>:</v>
      </c>
      <c r="N89" s="147" t="str">
        <f t="shared" si="55"/>
        <v>:</v>
      </c>
    </row>
    <row r="90" spans="1:14" x14ac:dyDescent="0.25">
      <c r="A90" s="146" t="s">
        <v>56</v>
      </c>
      <c r="B90" s="120" t="s">
        <v>139</v>
      </c>
      <c r="C90" s="147">
        <f t="shared" si="44"/>
        <v>0.18401630315047371</v>
      </c>
      <c r="D90" s="147">
        <f t="shared" si="45"/>
        <v>0.16738204442700283</v>
      </c>
      <c r="E90" s="147" t="str">
        <f t="shared" si="46"/>
        <v>:</v>
      </c>
      <c r="F90" s="147">
        <f t="shared" si="47"/>
        <v>0.24785882514087429</v>
      </c>
      <c r="G90" s="147" t="str">
        <f t="shared" si="48"/>
        <v>:</v>
      </c>
      <c r="H90" s="147">
        <f t="shared" si="49"/>
        <v>0.26403681788297173</v>
      </c>
      <c r="I90" s="147">
        <f t="shared" si="50"/>
        <v>0.23174621429940578</v>
      </c>
      <c r="J90" s="147">
        <f t="shared" si="51"/>
        <v>0.22300293711327043</v>
      </c>
      <c r="K90" s="147">
        <f t="shared" si="52"/>
        <v>0.21210288053396245</v>
      </c>
      <c r="L90" s="147">
        <f t="shared" si="53"/>
        <v>0.21153703014514327</v>
      </c>
      <c r="M90" s="147">
        <f t="shared" si="54"/>
        <v>0.21974759223671939</v>
      </c>
      <c r="N90" s="147">
        <f t="shared" si="55"/>
        <v>0.18626464492538672</v>
      </c>
    </row>
    <row r="91" spans="1:14" x14ac:dyDescent="0.25">
      <c r="A91" s="146" t="s">
        <v>58</v>
      </c>
      <c r="B91" s="120" t="s">
        <v>142</v>
      </c>
      <c r="C91" s="147" t="str">
        <f t="shared" si="44"/>
        <v>:</v>
      </c>
      <c r="D91" s="147" t="str">
        <f t="shared" si="45"/>
        <v>:</v>
      </c>
      <c r="E91" s="147" t="str">
        <f t="shared" si="46"/>
        <v>:</v>
      </c>
      <c r="F91" s="147" t="str">
        <f t="shared" si="47"/>
        <v>:</v>
      </c>
      <c r="G91" s="147" t="str">
        <f t="shared" si="48"/>
        <v>:</v>
      </c>
      <c r="H91" s="147" t="str">
        <f t="shared" si="49"/>
        <v>:</v>
      </c>
      <c r="I91" s="147" t="str">
        <f t="shared" si="50"/>
        <v>:</v>
      </c>
      <c r="J91" s="147">
        <f t="shared" si="51"/>
        <v>0.17267129695554989</v>
      </c>
      <c r="K91" s="147" t="str">
        <f t="shared" si="52"/>
        <v>:</v>
      </c>
      <c r="L91" s="147">
        <f t="shared" si="53"/>
        <v>0.16526495567004984</v>
      </c>
      <c r="M91" s="147" t="str">
        <f t="shared" si="54"/>
        <v>:</v>
      </c>
      <c r="N91" s="147" t="str">
        <f t="shared" si="55"/>
        <v>:</v>
      </c>
    </row>
    <row r="92" spans="1:14" x14ac:dyDescent="0.25">
      <c r="A92" s="146" t="s">
        <v>59</v>
      </c>
      <c r="B92" s="120" t="s">
        <v>180</v>
      </c>
      <c r="C92" s="147">
        <f t="shared" si="44"/>
        <v>0.26779146783182484</v>
      </c>
      <c r="D92" s="147" t="str">
        <f t="shared" si="45"/>
        <v>:</v>
      </c>
      <c r="E92" s="147" t="str">
        <f t="shared" si="46"/>
        <v>:</v>
      </c>
      <c r="F92" s="147" t="str">
        <f t="shared" si="47"/>
        <v>:</v>
      </c>
      <c r="G92" s="147">
        <f t="shared" si="48"/>
        <v>0.29380595584072466</v>
      </c>
      <c r="H92" s="147" t="str">
        <f t="shared" si="49"/>
        <v>:</v>
      </c>
      <c r="I92" s="147" t="str">
        <f t="shared" si="50"/>
        <v>:</v>
      </c>
      <c r="J92" s="147">
        <f t="shared" si="51"/>
        <v>0.38170336908592611</v>
      </c>
      <c r="K92" s="147" t="str">
        <f t="shared" si="52"/>
        <v>:</v>
      </c>
      <c r="L92" s="147">
        <f t="shared" si="53"/>
        <v>0.42635290414199845</v>
      </c>
      <c r="M92" s="147" t="str">
        <f t="shared" si="54"/>
        <v>:</v>
      </c>
      <c r="N92" s="147" t="str">
        <f t="shared" si="55"/>
        <v>:</v>
      </c>
    </row>
    <row r="93" spans="1:14" x14ac:dyDescent="0.25">
      <c r="A93" s="146" t="s">
        <v>60</v>
      </c>
      <c r="B93" s="120" t="s">
        <v>137</v>
      </c>
      <c r="C93" s="147">
        <f t="shared" si="44"/>
        <v>0.15847925809463292</v>
      </c>
      <c r="D93" s="147">
        <f t="shared" si="45"/>
        <v>0.16815136219833318</v>
      </c>
      <c r="E93" s="147">
        <f t="shared" si="46"/>
        <v>0.17813140362497135</v>
      </c>
      <c r="F93" s="147">
        <f t="shared" si="47"/>
        <v>0.16373810079592818</v>
      </c>
      <c r="G93" s="147">
        <f t="shared" si="48"/>
        <v>0.16774420840520088</v>
      </c>
      <c r="H93" s="147">
        <f t="shared" si="49"/>
        <v>0.1681725818674564</v>
      </c>
      <c r="I93" s="147">
        <f t="shared" si="50"/>
        <v>0.16910025551859711</v>
      </c>
      <c r="J93" s="147">
        <f t="shared" si="51"/>
        <v>0.16656233454147767</v>
      </c>
      <c r="K93" s="147">
        <f t="shared" si="52"/>
        <v>0.18098921596230128</v>
      </c>
      <c r="L93" s="147">
        <f t="shared" si="53"/>
        <v>0.17356343238754227</v>
      </c>
      <c r="M93" s="147">
        <f t="shared" si="54"/>
        <v>0.18278805204079471</v>
      </c>
      <c r="N93" s="147" t="str">
        <f t="shared" si="55"/>
        <v>:</v>
      </c>
    </row>
    <row r="94" spans="1:14" x14ac:dyDescent="0.25">
      <c r="A94" s="146" t="s">
        <v>61</v>
      </c>
      <c r="B94" s="120" t="s">
        <v>61</v>
      </c>
      <c r="C94" s="147" t="str">
        <f t="shared" si="44"/>
        <v>:</v>
      </c>
      <c r="D94" s="147" t="str">
        <f t="shared" si="45"/>
        <v>:</v>
      </c>
      <c r="E94" s="147" t="str">
        <f t="shared" si="46"/>
        <v>:</v>
      </c>
      <c r="F94" s="147" t="str">
        <f t="shared" si="47"/>
        <v>:</v>
      </c>
      <c r="G94" s="147" t="str">
        <f t="shared" si="48"/>
        <v>:</v>
      </c>
      <c r="H94" s="147" t="str">
        <f t="shared" si="49"/>
        <v>:</v>
      </c>
      <c r="I94" s="147" t="str">
        <f t="shared" si="50"/>
        <v>:</v>
      </c>
      <c r="J94" s="147" t="str">
        <f t="shared" si="51"/>
        <v>:</v>
      </c>
      <c r="K94" s="147" t="str">
        <f t="shared" si="52"/>
        <v>:</v>
      </c>
      <c r="L94" s="147">
        <f t="shared" si="53"/>
        <v>0.27554489102179563</v>
      </c>
      <c r="M94" s="147">
        <f t="shared" si="54"/>
        <v>0.22252022137079611</v>
      </c>
      <c r="N94" s="147" t="str">
        <f t="shared" si="55"/>
        <v>:</v>
      </c>
    </row>
    <row r="95" spans="1:14" x14ac:dyDescent="0.25">
      <c r="A95" s="146" t="s">
        <v>62</v>
      </c>
      <c r="B95" s="120" t="s">
        <v>580</v>
      </c>
      <c r="C95" s="147" t="str">
        <f t="shared" si="44"/>
        <v>:</v>
      </c>
      <c r="D95" s="147" t="str">
        <f t="shared" si="45"/>
        <v>:</v>
      </c>
      <c r="E95" s="147" t="str">
        <f t="shared" si="46"/>
        <v>:</v>
      </c>
      <c r="F95" s="147" t="str">
        <f t="shared" si="47"/>
        <v>:</v>
      </c>
      <c r="G95" s="147" t="str">
        <f t="shared" si="48"/>
        <v>:</v>
      </c>
      <c r="H95" s="147" t="str">
        <f t="shared" si="49"/>
        <v>:</v>
      </c>
      <c r="I95" s="147" t="str">
        <f t="shared" si="50"/>
        <v>:</v>
      </c>
      <c r="J95" s="147" t="str">
        <f t="shared" si="51"/>
        <v>:</v>
      </c>
      <c r="K95" s="147">
        <f t="shared" si="52"/>
        <v>0.18157194449724387</v>
      </c>
      <c r="L95" s="147">
        <f t="shared" si="53"/>
        <v>0.24921995783555864</v>
      </c>
      <c r="M95" s="147">
        <f t="shared" si="54"/>
        <v>0.23429141818740243</v>
      </c>
      <c r="N95" s="147">
        <f t="shared" si="55"/>
        <v>0.19251659625829814</v>
      </c>
    </row>
    <row r="96" spans="1:14" x14ac:dyDescent="0.25">
      <c r="A96" s="146" t="s">
        <v>64</v>
      </c>
      <c r="B96" s="120" t="s">
        <v>64</v>
      </c>
      <c r="C96" s="147" t="str">
        <f t="shared" si="44"/>
        <v>:</v>
      </c>
      <c r="D96" s="147">
        <f t="shared" si="45"/>
        <v>0.42492128297452431</v>
      </c>
      <c r="E96" s="147">
        <f t="shared" si="46"/>
        <v>0.44659453554872458</v>
      </c>
      <c r="F96" s="147">
        <f t="shared" si="47"/>
        <v>0.41970857185339383</v>
      </c>
      <c r="G96" s="147" t="str">
        <f t="shared" si="48"/>
        <v>:</v>
      </c>
      <c r="H96" s="147" t="str">
        <f t="shared" si="49"/>
        <v>:</v>
      </c>
      <c r="I96" s="147" t="str">
        <f t="shared" si="50"/>
        <v>:</v>
      </c>
      <c r="J96" s="147">
        <f t="shared" si="51"/>
        <v>0.36320255055741685</v>
      </c>
      <c r="K96" s="147">
        <f t="shared" si="52"/>
        <v>0.30432187666238503</v>
      </c>
      <c r="L96" s="147">
        <f t="shared" si="53"/>
        <v>0.29787687821923048</v>
      </c>
      <c r="M96" s="147">
        <f t="shared" si="54"/>
        <v>0.31344112893609138</v>
      </c>
      <c r="N96" s="147">
        <f t="shared" si="55"/>
        <v>0.30913565961786438</v>
      </c>
    </row>
    <row r="97" spans="1:14" x14ac:dyDescent="0.25">
      <c r="A97" s="146" t="s">
        <v>65</v>
      </c>
      <c r="B97" s="120" t="s">
        <v>151</v>
      </c>
      <c r="C97" s="147" t="str">
        <f t="shared" si="44"/>
        <v>:</v>
      </c>
      <c r="D97" s="147" t="str">
        <f t="shared" si="45"/>
        <v>:</v>
      </c>
      <c r="E97" s="147" t="str">
        <f t="shared" si="46"/>
        <v>:</v>
      </c>
      <c r="F97" s="147" t="str">
        <f t="shared" si="47"/>
        <v>:</v>
      </c>
      <c r="G97" s="147" t="str">
        <f t="shared" si="48"/>
        <v>:</v>
      </c>
      <c r="H97" s="147" t="str">
        <f t="shared" si="49"/>
        <v>:</v>
      </c>
      <c r="I97" s="147" t="str">
        <f t="shared" si="50"/>
        <v>:</v>
      </c>
      <c r="J97" s="147" t="str">
        <f t="shared" si="51"/>
        <v>:</v>
      </c>
      <c r="K97" s="147" t="str">
        <f t="shared" si="52"/>
        <v>:</v>
      </c>
      <c r="L97" s="147" t="str">
        <f t="shared" si="53"/>
        <v>:</v>
      </c>
      <c r="M97" s="147" t="str">
        <f t="shared" si="54"/>
        <v>:</v>
      </c>
      <c r="N97" s="147" t="str">
        <f t="shared" si="55"/>
        <v>:</v>
      </c>
    </row>
    <row r="98" spans="1:14" x14ac:dyDescent="0.25">
      <c r="A98" s="146" t="s">
        <v>66</v>
      </c>
      <c r="B98" s="120" t="s">
        <v>581</v>
      </c>
      <c r="C98" s="147" t="str">
        <f t="shared" si="44"/>
        <v>:</v>
      </c>
      <c r="D98" s="147" t="str">
        <f t="shared" si="45"/>
        <v>:</v>
      </c>
      <c r="E98" s="147" t="str">
        <f t="shared" si="46"/>
        <v>:</v>
      </c>
      <c r="F98" s="147" t="str">
        <f t="shared" si="47"/>
        <v>:</v>
      </c>
      <c r="G98" s="147" t="str">
        <f t="shared" si="48"/>
        <v>:</v>
      </c>
      <c r="H98" s="147" t="str">
        <f t="shared" si="49"/>
        <v>:</v>
      </c>
      <c r="I98" s="147" t="str">
        <f t="shared" si="50"/>
        <v>:</v>
      </c>
      <c r="J98" s="147" t="str">
        <f t="shared" si="51"/>
        <v>:</v>
      </c>
      <c r="K98" s="147" t="str">
        <f t="shared" si="52"/>
        <v>:</v>
      </c>
      <c r="L98" s="147" t="str">
        <f t="shared" si="53"/>
        <v>:</v>
      </c>
      <c r="M98" s="147" t="str">
        <f t="shared" si="54"/>
        <v>:</v>
      </c>
      <c r="N98" s="147">
        <f t="shared" si="55"/>
        <v>0.43854451315978715</v>
      </c>
    </row>
    <row r="99" spans="1:14" x14ac:dyDescent="0.25">
      <c r="A99" s="146" t="s">
        <v>89</v>
      </c>
      <c r="B99" s="120" t="s">
        <v>136</v>
      </c>
      <c r="C99" s="147" t="str">
        <f t="shared" si="44"/>
        <v>:</v>
      </c>
      <c r="D99" s="147" t="str">
        <f t="shared" si="45"/>
        <v>:</v>
      </c>
      <c r="E99" s="147" t="str">
        <f t="shared" si="46"/>
        <v>:</v>
      </c>
      <c r="F99" s="147" t="str">
        <f t="shared" si="47"/>
        <v>:</v>
      </c>
      <c r="G99" s="147" t="str">
        <f t="shared" si="48"/>
        <v>:</v>
      </c>
      <c r="H99" s="147" t="str">
        <f t="shared" si="49"/>
        <v>:</v>
      </c>
      <c r="I99" s="147" t="str">
        <f t="shared" si="50"/>
        <v>:</v>
      </c>
      <c r="J99" s="147" t="str">
        <f t="shared" si="51"/>
        <v>:</v>
      </c>
      <c r="K99" s="147" t="str">
        <f t="shared" si="52"/>
        <v>:</v>
      </c>
      <c r="L99" s="147" t="str">
        <f t="shared" si="53"/>
        <v>:</v>
      </c>
      <c r="M99" s="147" t="str">
        <f t="shared" si="54"/>
        <v>:</v>
      </c>
      <c r="N99" s="147" t="str">
        <f t="shared" si="55"/>
        <v>:</v>
      </c>
    </row>
    <row r="100" spans="1:14" x14ac:dyDescent="0.25">
      <c r="A100" s="146" t="s">
        <v>90</v>
      </c>
      <c r="B100" s="120" t="s">
        <v>145</v>
      </c>
      <c r="C100" s="147">
        <f t="shared" si="44"/>
        <v>0.17705862601692204</v>
      </c>
      <c r="D100" s="147">
        <f t="shared" si="45"/>
        <v>0.18152335703719408</v>
      </c>
      <c r="E100" s="147">
        <f t="shared" si="46"/>
        <v>0.18305603899048195</v>
      </c>
      <c r="F100" s="147">
        <f t="shared" si="47"/>
        <v>0.17392599055558031</v>
      </c>
      <c r="G100" s="147">
        <f t="shared" si="48"/>
        <v>0.16872376728754365</v>
      </c>
      <c r="H100" s="147">
        <f t="shared" si="49"/>
        <v>0.17275291784626792</v>
      </c>
      <c r="I100" s="147">
        <f t="shared" si="50"/>
        <v>0.17239258729015589</v>
      </c>
      <c r="J100" s="147">
        <f t="shared" si="51"/>
        <v>0.16873159347222974</v>
      </c>
      <c r="K100" s="147">
        <f t="shared" si="52"/>
        <v>0.17159062286447302</v>
      </c>
      <c r="L100" s="147">
        <f t="shared" si="53"/>
        <v>0.16658591065455094</v>
      </c>
      <c r="M100" s="147">
        <f t="shared" si="54"/>
        <v>0.1659178106587719</v>
      </c>
      <c r="N100" s="147" t="str">
        <f t="shared" si="55"/>
        <v>:</v>
      </c>
    </row>
    <row r="101" spans="1:14" x14ac:dyDescent="0.25">
      <c r="A101" s="146" t="s">
        <v>91</v>
      </c>
      <c r="B101" s="120" t="s">
        <v>196</v>
      </c>
      <c r="C101" s="147">
        <f t="shared" si="44"/>
        <v>4.7837760918170609E-2</v>
      </c>
      <c r="D101" s="147">
        <f t="shared" si="45"/>
        <v>4.6584077818298673E-2</v>
      </c>
      <c r="E101" s="147">
        <f t="shared" si="46"/>
        <v>4.5945266330778438E-2</v>
      </c>
      <c r="F101" s="147">
        <f t="shared" si="47"/>
        <v>4.7405762754617616E-2</v>
      </c>
      <c r="G101" s="147">
        <f t="shared" si="48"/>
        <v>4.8435304014740901E-2</v>
      </c>
      <c r="H101" s="147">
        <f t="shared" si="49"/>
        <v>4.6844774336016713E-2</v>
      </c>
      <c r="I101" s="147">
        <f t="shared" si="50"/>
        <v>4.7138929670409287E-2</v>
      </c>
      <c r="J101" s="147">
        <f t="shared" si="51"/>
        <v>5.0538377098799526E-2</v>
      </c>
      <c r="K101" s="147">
        <f t="shared" si="52"/>
        <v>5.2491235654280231E-2</v>
      </c>
      <c r="L101" s="147">
        <f t="shared" si="53"/>
        <v>5.540623400322893E-2</v>
      </c>
      <c r="M101" s="147">
        <f t="shared" si="54"/>
        <v>5.541085793967325E-2</v>
      </c>
      <c r="N101" s="147" t="str">
        <f t="shared" si="55"/>
        <v>:</v>
      </c>
    </row>
    <row r="102" spans="1:14" x14ac:dyDescent="0.25">
      <c r="A102" s="146" t="s">
        <v>92</v>
      </c>
      <c r="B102" s="120" t="s">
        <v>153</v>
      </c>
      <c r="C102" s="147">
        <f t="shared" si="44"/>
        <v>0.11385261758872264</v>
      </c>
      <c r="D102" s="147">
        <f t="shared" si="45"/>
        <v>0.12460417546402638</v>
      </c>
      <c r="E102" s="147">
        <f t="shared" si="46"/>
        <v>0.12129962573950501</v>
      </c>
      <c r="F102" s="147">
        <f t="shared" si="47"/>
        <v>0.1225997419432599</v>
      </c>
      <c r="G102" s="147">
        <f t="shared" si="48"/>
        <v>0.12458882203244195</v>
      </c>
      <c r="H102" s="147">
        <f t="shared" si="49"/>
        <v>0.1262534389491029</v>
      </c>
      <c r="I102" s="147">
        <f t="shared" si="50"/>
        <v>0.12256873267234951</v>
      </c>
      <c r="J102" s="147">
        <f t="shared" si="51"/>
        <v>0.11911704733455142</v>
      </c>
      <c r="K102" s="147">
        <f t="shared" si="52"/>
        <v>0.12571500057372334</v>
      </c>
      <c r="L102" s="147">
        <f t="shared" si="53"/>
        <v>0.13113892278902467</v>
      </c>
      <c r="M102" s="147">
        <f t="shared" si="54"/>
        <v>0.1257412396214955</v>
      </c>
      <c r="N102" s="147" t="str">
        <f t="shared" si="55"/>
        <v>:</v>
      </c>
    </row>
    <row r="103" spans="1:14" x14ac:dyDescent="0.25">
      <c r="A103" s="146" t="s">
        <v>93</v>
      </c>
      <c r="B103" s="120" t="s">
        <v>582</v>
      </c>
      <c r="C103" s="147">
        <f t="shared" si="44"/>
        <v>0.16050441892877812</v>
      </c>
      <c r="D103" s="147">
        <f t="shared" si="45"/>
        <v>0.18057912127530812</v>
      </c>
      <c r="E103" s="147">
        <f t="shared" si="46"/>
        <v>0.18221524256585969</v>
      </c>
      <c r="F103" s="147">
        <f t="shared" si="47"/>
        <v>0.18066016976803773</v>
      </c>
      <c r="G103" s="147">
        <f t="shared" si="48"/>
        <v>0.18310712995887291</v>
      </c>
      <c r="H103" s="147">
        <f t="shared" si="49"/>
        <v>0.17985826541459479</v>
      </c>
      <c r="I103" s="147">
        <f t="shared" si="50"/>
        <v>0.17639843721190457</v>
      </c>
      <c r="J103" s="147">
        <f t="shared" si="51"/>
        <v>0.17225237606146587</v>
      </c>
      <c r="K103" s="147">
        <f t="shared" si="52"/>
        <v>0.15973732211037095</v>
      </c>
      <c r="L103" s="147">
        <f t="shared" si="53"/>
        <v>0.14457699209753141</v>
      </c>
      <c r="M103" s="147">
        <f t="shared" si="54"/>
        <v>0.14208153593502282</v>
      </c>
      <c r="N103" s="147" t="str">
        <f t="shared" si="55"/>
        <v>:</v>
      </c>
    </row>
    <row r="106" spans="1:14" x14ac:dyDescent="0.25">
      <c r="A106" s="54" t="s">
        <v>584</v>
      </c>
    </row>
    <row r="108" spans="1:14" x14ac:dyDescent="0.25">
      <c r="A108" s="148" t="s">
        <v>80</v>
      </c>
      <c r="B108" s="119"/>
      <c r="C108" s="148" t="s">
        <v>81</v>
      </c>
      <c r="D108" s="148" t="s">
        <v>82</v>
      </c>
      <c r="E108" s="148" t="s">
        <v>83</v>
      </c>
      <c r="F108" s="148" t="s">
        <v>10</v>
      </c>
      <c r="G108" s="148" t="s">
        <v>12</v>
      </c>
      <c r="H108" s="148" t="s">
        <v>13</v>
      </c>
      <c r="I108" s="148" t="s">
        <v>14</v>
      </c>
      <c r="J108" s="148" t="s">
        <v>15</v>
      </c>
      <c r="K108" s="148" t="s">
        <v>16</v>
      </c>
      <c r="L108" s="148" t="s">
        <v>17</v>
      </c>
      <c r="M108" s="148" t="s">
        <v>18</v>
      </c>
      <c r="N108" s="148" t="s">
        <v>19</v>
      </c>
    </row>
    <row r="109" spans="1:14" x14ac:dyDescent="0.25">
      <c r="A109" s="146" t="s">
        <v>22</v>
      </c>
      <c r="B109" s="120" t="s">
        <v>577</v>
      </c>
      <c r="C109" s="147" t="str">
        <f t="shared" ref="C109:N109" si="56">IFERROR(B220/B273,":")</f>
        <v>:</v>
      </c>
      <c r="D109" s="147" t="str">
        <f t="shared" si="56"/>
        <v>:</v>
      </c>
      <c r="E109" s="147" t="str">
        <f t="shared" si="56"/>
        <v>:</v>
      </c>
      <c r="F109" s="147" t="str">
        <f t="shared" si="56"/>
        <v>:</v>
      </c>
      <c r="G109" s="147" t="str">
        <f t="shared" si="56"/>
        <v>:</v>
      </c>
      <c r="H109" s="147" t="str">
        <f t="shared" si="56"/>
        <v>:</v>
      </c>
      <c r="I109" s="147" t="str">
        <f t="shared" si="56"/>
        <v>:</v>
      </c>
      <c r="J109" s="147" t="str">
        <f t="shared" si="56"/>
        <v>:</v>
      </c>
      <c r="K109" s="147" t="str">
        <f t="shared" si="56"/>
        <v>:</v>
      </c>
      <c r="L109" s="147" t="str">
        <f t="shared" si="56"/>
        <v>:</v>
      </c>
      <c r="M109" s="147" t="str">
        <f t="shared" si="56"/>
        <v>:</v>
      </c>
      <c r="N109" s="147" t="str">
        <f t="shared" si="56"/>
        <v>:</v>
      </c>
    </row>
    <row r="110" spans="1:14" x14ac:dyDescent="0.25">
      <c r="A110" s="146" t="s">
        <v>23</v>
      </c>
      <c r="B110" s="120" t="s">
        <v>578</v>
      </c>
      <c r="C110" s="147" t="str">
        <f t="shared" ref="C110:N110" si="57">IFERROR(B221/B274,":")</f>
        <v>:</v>
      </c>
      <c r="D110" s="147" t="str">
        <f t="shared" si="57"/>
        <v>:</v>
      </c>
      <c r="E110" s="147" t="str">
        <f t="shared" si="57"/>
        <v>:</v>
      </c>
      <c r="F110" s="147" t="str">
        <f t="shared" si="57"/>
        <v>:</v>
      </c>
      <c r="G110" s="147" t="str">
        <f t="shared" si="57"/>
        <v>:</v>
      </c>
      <c r="H110" s="147" t="str">
        <f t="shared" si="57"/>
        <v>:</v>
      </c>
      <c r="I110" s="147" t="str">
        <f t="shared" si="57"/>
        <v>:</v>
      </c>
      <c r="J110" s="147" t="str">
        <f t="shared" si="57"/>
        <v>:</v>
      </c>
      <c r="K110" s="147" t="str">
        <f t="shared" si="57"/>
        <v>:</v>
      </c>
      <c r="L110" s="147" t="str">
        <f t="shared" si="57"/>
        <v>:</v>
      </c>
      <c r="M110" s="147" t="str">
        <f t="shared" si="57"/>
        <v>:</v>
      </c>
      <c r="N110" s="147" t="str">
        <f t="shared" si="57"/>
        <v>:</v>
      </c>
    </row>
    <row r="111" spans="1:14" x14ac:dyDescent="0.25">
      <c r="A111" s="146" t="s">
        <v>27</v>
      </c>
      <c r="B111" s="120" t="s">
        <v>579</v>
      </c>
      <c r="C111" s="147" t="str">
        <f t="shared" ref="C111:N111" si="58">IFERROR(B222/B275,":")</f>
        <v>:</v>
      </c>
      <c r="D111" s="147" t="str">
        <f t="shared" si="58"/>
        <v>:</v>
      </c>
      <c r="E111" s="147" t="str">
        <f t="shared" si="58"/>
        <v>:</v>
      </c>
      <c r="F111" s="147" t="str">
        <f t="shared" si="58"/>
        <v>:</v>
      </c>
      <c r="G111" s="147" t="str">
        <f t="shared" si="58"/>
        <v>:</v>
      </c>
      <c r="H111" s="147" t="str">
        <f t="shared" si="58"/>
        <v>:</v>
      </c>
      <c r="I111" s="147" t="str">
        <f t="shared" si="58"/>
        <v>:</v>
      </c>
      <c r="J111" s="147" t="str">
        <f t="shared" si="58"/>
        <v>:</v>
      </c>
      <c r="K111" s="147" t="str">
        <f t="shared" si="58"/>
        <v>:</v>
      </c>
      <c r="L111" s="147" t="str">
        <f t="shared" si="58"/>
        <v>:</v>
      </c>
      <c r="M111" s="147" t="str">
        <f t="shared" si="58"/>
        <v>:</v>
      </c>
      <c r="N111" s="147" t="str">
        <f t="shared" si="58"/>
        <v>:</v>
      </c>
    </row>
    <row r="112" spans="1:14" x14ac:dyDescent="0.25">
      <c r="A112" s="146" t="s">
        <v>29</v>
      </c>
      <c r="B112" s="120" t="s">
        <v>129</v>
      </c>
      <c r="C112" s="147" t="str">
        <f t="shared" ref="C112:N112" si="59">IFERROR(B223/B276,":")</f>
        <v>:</v>
      </c>
      <c r="D112" s="147" t="str">
        <f t="shared" si="59"/>
        <v>:</v>
      </c>
      <c r="E112" s="147" t="str">
        <f t="shared" si="59"/>
        <v>:</v>
      </c>
      <c r="F112" s="147" t="str">
        <f t="shared" si="59"/>
        <v>:</v>
      </c>
      <c r="G112" s="147" t="str">
        <f t="shared" si="59"/>
        <v>:</v>
      </c>
      <c r="H112" s="147">
        <f t="shared" si="59"/>
        <v>0.41145509865563362</v>
      </c>
      <c r="I112" s="147" t="str">
        <f t="shared" si="59"/>
        <v>:</v>
      </c>
      <c r="J112" s="147">
        <f t="shared" si="59"/>
        <v>0.39000345911328099</v>
      </c>
      <c r="K112" s="147" t="str">
        <f t="shared" si="59"/>
        <v>:</v>
      </c>
      <c r="L112" s="147">
        <f t="shared" si="59"/>
        <v>0.43104897117715302</v>
      </c>
      <c r="M112" s="147" t="str">
        <f t="shared" si="59"/>
        <v>:</v>
      </c>
      <c r="N112" s="147" t="str">
        <f t="shared" si="59"/>
        <v>:</v>
      </c>
    </row>
    <row r="113" spans="1:14" x14ac:dyDescent="0.25">
      <c r="A113" s="146" t="s">
        <v>30</v>
      </c>
      <c r="B113" s="120" t="s">
        <v>130</v>
      </c>
      <c r="C113" s="147">
        <f t="shared" ref="C113:N113" si="60">IFERROR(B224/B277,":")</f>
        <v>0.23759078086549426</v>
      </c>
      <c r="D113" s="147">
        <f t="shared" si="60"/>
        <v>0.18783381181951139</v>
      </c>
      <c r="E113" s="147">
        <f t="shared" si="60"/>
        <v>0.12255415874193998</v>
      </c>
      <c r="F113" s="147">
        <f t="shared" si="60"/>
        <v>9.8193838014542179E-2</v>
      </c>
      <c r="G113" s="147">
        <f t="shared" si="60"/>
        <v>0.12654171347484186</v>
      </c>
      <c r="H113" s="147">
        <f t="shared" si="60"/>
        <v>0.13724806550296925</v>
      </c>
      <c r="I113" s="147">
        <f t="shared" si="60"/>
        <v>0.16837732807338043</v>
      </c>
      <c r="J113" s="147">
        <f t="shared" si="60"/>
        <v>0.23920172570014578</v>
      </c>
      <c r="K113" s="147">
        <f t="shared" si="60"/>
        <v>0.26392921259129432</v>
      </c>
      <c r="L113" s="147">
        <f t="shared" si="60"/>
        <v>0.27238511269413723</v>
      </c>
      <c r="M113" s="147">
        <f t="shared" si="60"/>
        <v>0.2635518076155331</v>
      </c>
      <c r="N113" s="147" t="str">
        <f t="shared" si="60"/>
        <v>:</v>
      </c>
    </row>
    <row r="114" spans="1:14" x14ac:dyDescent="0.25">
      <c r="A114" s="146" t="s">
        <v>31</v>
      </c>
      <c r="B114" s="120" t="s">
        <v>155</v>
      </c>
      <c r="C114" s="147">
        <f t="shared" ref="C114:N114" si="61">IFERROR(B225/B278,":")</f>
        <v>0.38566234343088751</v>
      </c>
      <c r="D114" s="147">
        <f t="shared" si="61"/>
        <v>0.40583668222380875</v>
      </c>
      <c r="E114" s="147">
        <f t="shared" si="61"/>
        <v>0.36544873808076023</v>
      </c>
      <c r="F114" s="147">
        <f t="shared" si="61"/>
        <v>0.35118725041526433</v>
      </c>
      <c r="G114" s="147">
        <f t="shared" si="61"/>
        <v>0.33714563557601945</v>
      </c>
      <c r="H114" s="147">
        <f t="shared" si="61"/>
        <v>0.34652777453343153</v>
      </c>
      <c r="I114" s="147">
        <f t="shared" si="61"/>
        <v>0.34046136394079973</v>
      </c>
      <c r="J114" s="147">
        <f t="shared" si="61"/>
        <v>0.31445925735398861</v>
      </c>
      <c r="K114" s="147">
        <f t="shared" si="61"/>
        <v>0.340209174041955</v>
      </c>
      <c r="L114" s="147">
        <f t="shared" si="61"/>
        <v>0.33753866864802379</v>
      </c>
      <c r="M114" s="147">
        <f t="shared" si="61"/>
        <v>0.34455761716946276</v>
      </c>
      <c r="N114" s="147">
        <f t="shared" si="61"/>
        <v>0.32345563117562409</v>
      </c>
    </row>
    <row r="115" spans="1:14" x14ac:dyDescent="0.25">
      <c r="A115" s="146" t="s">
        <v>32</v>
      </c>
      <c r="B115" s="120" t="s">
        <v>169</v>
      </c>
      <c r="C115" s="147" t="str">
        <f t="shared" ref="C115:N115" si="62">IFERROR(B226/B279,":")</f>
        <v>:</v>
      </c>
      <c r="D115" s="147">
        <f t="shared" si="62"/>
        <v>0.57867258582202097</v>
      </c>
      <c r="E115" s="147">
        <f t="shared" si="62"/>
        <v>0.5766709862382734</v>
      </c>
      <c r="F115" s="147">
        <f t="shared" si="62"/>
        <v>0.54543671036690744</v>
      </c>
      <c r="G115" s="147">
        <f t="shared" si="62"/>
        <v>0.54086507073693879</v>
      </c>
      <c r="H115" s="147">
        <f t="shared" si="62"/>
        <v>0.43170094240052959</v>
      </c>
      <c r="I115" s="147">
        <f t="shared" si="62"/>
        <v>0.42938057960774101</v>
      </c>
      <c r="J115" s="147">
        <f t="shared" si="62"/>
        <v>0.43907725539038223</v>
      </c>
      <c r="K115" s="147" t="str">
        <f t="shared" si="62"/>
        <v>:</v>
      </c>
      <c r="L115" s="147">
        <f t="shared" si="62"/>
        <v>0.52018481415246764</v>
      </c>
      <c r="M115" s="147" t="str">
        <f t="shared" si="62"/>
        <v>:</v>
      </c>
      <c r="N115" s="147" t="str">
        <f t="shared" si="62"/>
        <v>:</v>
      </c>
    </row>
    <row r="116" spans="1:14" x14ac:dyDescent="0.25">
      <c r="A116" s="146" t="s">
        <v>33</v>
      </c>
      <c r="B116" s="120" t="s">
        <v>168</v>
      </c>
      <c r="C116" s="147" t="str">
        <f t="shared" ref="C116:N116" si="63">IFERROR(B227/B280,":")</f>
        <v>:</v>
      </c>
      <c r="D116" s="147" t="str">
        <f t="shared" si="63"/>
        <v>:</v>
      </c>
      <c r="E116" s="147" t="str">
        <f t="shared" si="63"/>
        <v>:</v>
      </c>
      <c r="F116" s="147" t="str">
        <f t="shared" si="63"/>
        <v>:</v>
      </c>
      <c r="G116" s="147" t="str">
        <f t="shared" si="63"/>
        <v>:</v>
      </c>
      <c r="H116" s="147" t="str">
        <f t="shared" si="63"/>
        <v>:</v>
      </c>
      <c r="I116" s="147" t="str">
        <f t="shared" si="63"/>
        <v>:</v>
      </c>
      <c r="J116" s="147" t="str">
        <f t="shared" si="63"/>
        <v>:</v>
      </c>
      <c r="K116" s="147" t="str">
        <f t="shared" si="63"/>
        <v>:</v>
      </c>
      <c r="L116" s="147" t="str">
        <f t="shared" si="63"/>
        <v>:</v>
      </c>
      <c r="M116" s="147" t="str">
        <f t="shared" si="63"/>
        <v>:</v>
      </c>
      <c r="N116" s="147" t="str">
        <f t="shared" si="63"/>
        <v>:</v>
      </c>
    </row>
    <row r="117" spans="1:14" x14ac:dyDescent="0.25">
      <c r="A117" s="146" t="s">
        <v>34</v>
      </c>
      <c r="B117" s="120" t="s">
        <v>176</v>
      </c>
      <c r="C117" s="147">
        <f t="shared" ref="C117:N117" si="64">IFERROR(B228/B281,":")</f>
        <v>0.51307206821797846</v>
      </c>
      <c r="D117" s="147">
        <f t="shared" si="64"/>
        <v>0.468618441383433</v>
      </c>
      <c r="E117" s="147">
        <f t="shared" si="64"/>
        <v>0.51820759580683962</v>
      </c>
      <c r="F117" s="147">
        <f t="shared" si="64"/>
        <v>0.64612287259362144</v>
      </c>
      <c r="G117" s="147">
        <f t="shared" si="64"/>
        <v>0.5703121921748382</v>
      </c>
      <c r="H117" s="147">
        <f t="shared" si="64"/>
        <v>0.40857857044273027</v>
      </c>
      <c r="I117" s="147">
        <f t="shared" si="64"/>
        <v>0.43564114725740755</v>
      </c>
      <c r="J117" s="147">
        <f t="shared" si="64"/>
        <v>0.479723928406314</v>
      </c>
      <c r="K117" s="147">
        <f t="shared" si="64"/>
        <v>0.51690463860324043</v>
      </c>
      <c r="L117" s="147">
        <f t="shared" si="64"/>
        <v>0.51025236593059942</v>
      </c>
      <c r="M117" s="147">
        <f t="shared" si="64"/>
        <v>0.51512416584618748</v>
      </c>
      <c r="N117" s="147" t="str">
        <f t="shared" si="64"/>
        <v>:</v>
      </c>
    </row>
    <row r="118" spans="1:14" x14ac:dyDescent="0.25">
      <c r="A118" s="146" t="s">
        <v>35</v>
      </c>
      <c r="B118" s="120" t="s">
        <v>152</v>
      </c>
      <c r="C118" s="147">
        <f t="shared" ref="C118:N118" si="65">IFERROR(B229/B282,":")</f>
        <v>0.38336659502609766</v>
      </c>
      <c r="D118" s="147">
        <f t="shared" si="65"/>
        <v>0.47846872811231062</v>
      </c>
      <c r="E118" s="147">
        <f t="shared" si="65"/>
        <v>0.48166233065680714</v>
      </c>
      <c r="F118" s="147">
        <f t="shared" si="65"/>
        <v>0.51588581717243709</v>
      </c>
      <c r="G118" s="147" t="str">
        <f t="shared" si="65"/>
        <v>:</v>
      </c>
      <c r="H118" s="147">
        <f t="shared" si="65"/>
        <v>0.47806259197906964</v>
      </c>
      <c r="I118" s="147" t="str">
        <f t="shared" si="65"/>
        <v>:</v>
      </c>
      <c r="J118" s="147">
        <f t="shared" si="65"/>
        <v>0.46257277961849008</v>
      </c>
      <c r="K118" s="147" t="str">
        <f t="shared" si="65"/>
        <v>:</v>
      </c>
      <c r="L118" s="147">
        <f t="shared" si="65"/>
        <v>0.49706064811035833</v>
      </c>
      <c r="M118" s="147" t="str">
        <f t="shared" si="65"/>
        <v>:</v>
      </c>
      <c r="N118" s="147" t="str">
        <f t="shared" si="65"/>
        <v>:</v>
      </c>
    </row>
    <row r="119" spans="1:14" x14ac:dyDescent="0.25">
      <c r="A119" s="146" t="s">
        <v>36</v>
      </c>
      <c r="B119" s="120" t="s">
        <v>172</v>
      </c>
      <c r="C119" s="147" t="str">
        <f t="shared" ref="C119:N119" si="66">IFERROR(B230/B283,":")</f>
        <v>:</v>
      </c>
      <c r="D119" s="147" t="str">
        <f t="shared" si="66"/>
        <v>:</v>
      </c>
      <c r="E119" s="147" t="str">
        <f t="shared" si="66"/>
        <v>:</v>
      </c>
      <c r="F119" s="147">
        <f t="shared" si="66"/>
        <v>0.29336106087311559</v>
      </c>
      <c r="G119" s="147" t="str">
        <f t="shared" si="66"/>
        <v>:</v>
      </c>
      <c r="H119" s="147">
        <f t="shared" si="66"/>
        <v>0.26452066290501952</v>
      </c>
      <c r="I119" s="147" t="str">
        <f t="shared" si="66"/>
        <v>:</v>
      </c>
      <c r="J119" s="147">
        <f t="shared" si="66"/>
        <v>0.25019661701353429</v>
      </c>
      <c r="K119" s="147" t="str">
        <f t="shared" si="66"/>
        <v>:</v>
      </c>
      <c r="L119" s="147">
        <f t="shared" si="66"/>
        <v>0.36004670260936111</v>
      </c>
      <c r="M119" s="147" t="str">
        <f t="shared" si="66"/>
        <v>:</v>
      </c>
      <c r="N119" s="147" t="str">
        <f t="shared" si="66"/>
        <v>:</v>
      </c>
    </row>
    <row r="120" spans="1:14" x14ac:dyDescent="0.25">
      <c r="A120" s="146" t="s">
        <v>37</v>
      </c>
      <c r="B120" s="120" t="s">
        <v>166</v>
      </c>
      <c r="C120" s="147" t="str">
        <f t="shared" ref="C120:N120" si="67">IFERROR(B231/B284,":")</f>
        <v>:</v>
      </c>
      <c r="D120" s="147" t="str">
        <f t="shared" si="67"/>
        <v>:</v>
      </c>
      <c r="E120" s="147" t="str">
        <f t="shared" si="67"/>
        <v>:</v>
      </c>
      <c r="F120" s="147" t="str">
        <f t="shared" si="67"/>
        <v>:</v>
      </c>
      <c r="G120" s="147" t="str">
        <f t="shared" si="67"/>
        <v>:</v>
      </c>
      <c r="H120" s="147">
        <f t="shared" si="67"/>
        <v>0.3594186598961957</v>
      </c>
      <c r="I120" s="147">
        <f t="shared" si="67"/>
        <v>0.36839169234637964</v>
      </c>
      <c r="J120" s="147">
        <f t="shared" si="67"/>
        <v>0.37071059823868813</v>
      </c>
      <c r="K120" s="147">
        <f t="shared" si="67"/>
        <v>0.37285067873303168</v>
      </c>
      <c r="L120" s="147">
        <f t="shared" si="67"/>
        <v>0.37573775154661165</v>
      </c>
      <c r="M120" s="147">
        <f t="shared" si="67"/>
        <v>0.37856282617422721</v>
      </c>
      <c r="N120" s="147" t="str">
        <f t="shared" si="67"/>
        <v>:</v>
      </c>
    </row>
    <row r="121" spans="1:14" x14ac:dyDescent="0.25">
      <c r="A121" s="146" t="s">
        <v>38</v>
      </c>
      <c r="B121" s="120" t="s">
        <v>134</v>
      </c>
      <c r="C121" s="147">
        <f t="shared" ref="C121:N121" si="68">IFERROR(B232/B285,":")</f>
        <v>0.35320449800192727</v>
      </c>
      <c r="D121" s="147">
        <f t="shared" si="68"/>
        <v>0.34292280757775251</v>
      </c>
      <c r="E121" s="147">
        <f t="shared" si="68"/>
        <v>0.32785106809403114</v>
      </c>
      <c r="F121" s="147">
        <f t="shared" si="68"/>
        <v>0.34784108553749715</v>
      </c>
      <c r="G121" s="147">
        <f t="shared" si="68"/>
        <v>0.35229254638267776</v>
      </c>
      <c r="H121" s="147">
        <f t="shared" si="68"/>
        <v>0.34498860849441787</v>
      </c>
      <c r="I121" s="147">
        <f t="shared" si="68"/>
        <v>0.34749872476814236</v>
      </c>
      <c r="J121" s="147" t="str">
        <f t="shared" si="68"/>
        <v>:</v>
      </c>
      <c r="K121" s="147">
        <f t="shared" si="68"/>
        <v>0.35462547191720883</v>
      </c>
      <c r="L121" s="147">
        <f t="shared" si="68"/>
        <v>0.35386055667427613</v>
      </c>
      <c r="M121" s="147">
        <f t="shared" si="68"/>
        <v>0.36064114954411153</v>
      </c>
      <c r="N121" s="147" t="str">
        <f t="shared" si="68"/>
        <v>:</v>
      </c>
    </row>
    <row r="122" spans="1:14" x14ac:dyDescent="0.25">
      <c r="A122" s="146" t="s">
        <v>39</v>
      </c>
      <c r="B122" s="120" t="s">
        <v>190</v>
      </c>
      <c r="C122" s="147">
        <f t="shared" ref="C122:N122" si="69">IFERROR(B233/B286,":")</f>
        <v>0.25468354906329022</v>
      </c>
      <c r="D122" s="147">
        <f t="shared" si="69"/>
        <v>0.28621377178027563</v>
      </c>
      <c r="E122" s="147">
        <f t="shared" si="69"/>
        <v>0.2735272002482515</v>
      </c>
      <c r="F122" s="147">
        <f t="shared" si="69"/>
        <v>0.27155865661037004</v>
      </c>
      <c r="G122" s="147">
        <f t="shared" si="69"/>
        <v>0.27393939393939398</v>
      </c>
      <c r="H122" s="147">
        <f t="shared" si="69"/>
        <v>0.32883637265847904</v>
      </c>
      <c r="I122" s="147">
        <f t="shared" si="69"/>
        <v>0.30453985058421629</v>
      </c>
      <c r="J122" s="147">
        <f t="shared" si="69"/>
        <v>0.31208162023857483</v>
      </c>
      <c r="K122" s="147">
        <f t="shared" si="69"/>
        <v>0.32742564439042937</v>
      </c>
      <c r="L122" s="147">
        <f t="shared" si="69"/>
        <v>0.29431876406378021</v>
      </c>
      <c r="M122" s="147">
        <f t="shared" si="69"/>
        <v>0.37323719098525981</v>
      </c>
      <c r="N122" s="147" t="str">
        <f t="shared" si="69"/>
        <v>:</v>
      </c>
    </row>
    <row r="123" spans="1:14" x14ac:dyDescent="0.25">
      <c r="A123" s="146" t="s">
        <v>40</v>
      </c>
      <c r="B123" s="120" t="s">
        <v>141</v>
      </c>
      <c r="C123" s="147">
        <f t="shared" ref="C123:N123" si="70">IFERROR(B234/B287,":")</f>
        <v>0.27725769765384778</v>
      </c>
      <c r="D123" s="147">
        <f t="shared" si="70"/>
        <v>0.25641105731688268</v>
      </c>
      <c r="E123" s="147">
        <f t="shared" si="70"/>
        <v>0.25735672538458793</v>
      </c>
      <c r="F123" s="147">
        <f t="shared" si="70"/>
        <v>0.26941132525011863</v>
      </c>
      <c r="G123" s="147">
        <f t="shared" si="70"/>
        <v>0.25800268259968295</v>
      </c>
      <c r="H123" s="147">
        <f t="shared" si="70"/>
        <v>0.26657166958171102</v>
      </c>
      <c r="I123" s="147">
        <f t="shared" si="70"/>
        <v>0.2851257789087186</v>
      </c>
      <c r="J123" s="147">
        <f t="shared" si="70"/>
        <v>0.30243263979780655</v>
      </c>
      <c r="K123" s="147">
        <f t="shared" si="70"/>
        <v>0.33435084274671956</v>
      </c>
      <c r="L123" s="147">
        <f t="shared" si="70"/>
        <v>0.35729074774151925</v>
      </c>
      <c r="M123" s="147">
        <f t="shared" si="70"/>
        <v>0.37586634688006132</v>
      </c>
      <c r="N123" s="147" t="str">
        <f t="shared" si="70"/>
        <v>:</v>
      </c>
    </row>
    <row r="124" spans="1:14" x14ac:dyDescent="0.25">
      <c r="A124" s="146" t="s">
        <v>41</v>
      </c>
      <c r="B124" s="120" t="s">
        <v>193</v>
      </c>
      <c r="C124" s="147">
        <f t="shared" ref="C124:N124" si="71">IFERROR(B235/B288,":")</f>
        <v>0.19043140462073196</v>
      </c>
      <c r="D124" s="147">
        <f t="shared" si="71"/>
        <v>0.17919458234925531</v>
      </c>
      <c r="E124" s="147">
        <f t="shared" si="71"/>
        <v>0.16993433722360149</v>
      </c>
      <c r="F124" s="147">
        <f t="shared" si="71"/>
        <v>0.15944060612129102</v>
      </c>
      <c r="G124" s="147">
        <f t="shared" si="71"/>
        <v>0.15670049928506127</v>
      </c>
      <c r="H124" s="147">
        <f t="shared" si="71"/>
        <v>0.16310921583646779</v>
      </c>
      <c r="I124" s="147">
        <f t="shared" si="71"/>
        <v>0.17560125557131848</v>
      </c>
      <c r="J124" s="147">
        <f t="shared" si="71"/>
        <v>0.18687709588912602</v>
      </c>
      <c r="K124" s="147">
        <f t="shared" si="71"/>
        <v>0.2955219349289076</v>
      </c>
      <c r="L124" s="147">
        <f t="shared" si="71"/>
        <v>0.32083945778213291</v>
      </c>
      <c r="M124" s="147">
        <f t="shared" si="71"/>
        <v>0.27722638376522385</v>
      </c>
      <c r="N124" s="147" t="str">
        <f t="shared" si="71"/>
        <v>:</v>
      </c>
    </row>
    <row r="125" spans="1:14" x14ac:dyDescent="0.25">
      <c r="A125" s="146" t="s">
        <v>42</v>
      </c>
      <c r="B125" s="120" t="s">
        <v>187</v>
      </c>
      <c r="C125" s="147">
        <f t="shared" ref="C125:N125" si="72">IFERROR(B236/B289,":")</f>
        <v>0.25829507733597007</v>
      </c>
      <c r="D125" s="147">
        <f t="shared" si="72"/>
        <v>0.25375226785419758</v>
      </c>
      <c r="E125" s="147">
        <f t="shared" si="72"/>
        <v>0.31947832009498472</v>
      </c>
      <c r="F125" s="147">
        <f t="shared" si="72"/>
        <v>0.21026078305975984</v>
      </c>
      <c r="G125" s="147">
        <f t="shared" si="72"/>
        <v>0.16020775887957631</v>
      </c>
      <c r="H125" s="147">
        <f t="shared" si="72"/>
        <v>0.19139848031710147</v>
      </c>
      <c r="I125" s="147">
        <f t="shared" si="72"/>
        <v>0.26965601965601965</v>
      </c>
      <c r="J125" s="147">
        <f t="shared" si="72"/>
        <v>0.2135348226018397</v>
      </c>
      <c r="K125" s="147">
        <f t="shared" si="72"/>
        <v>0.24456521739130432</v>
      </c>
      <c r="L125" s="147">
        <f t="shared" si="72"/>
        <v>0.25960841189267581</v>
      </c>
      <c r="M125" s="147">
        <f t="shared" si="72"/>
        <v>0.23737916219119229</v>
      </c>
      <c r="N125" s="147" t="str">
        <f t="shared" si="72"/>
        <v>:</v>
      </c>
    </row>
    <row r="126" spans="1:14" x14ac:dyDescent="0.25">
      <c r="A126" s="146" t="s">
        <v>43</v>
      </c>
      <c r="B126" s="120" t="s">
        <v>179</v>
      </c>
      <c r="C126" s="147">
        <f t="shared" ref="C126:N126" si="73">IFERROR(B237/B290,":")</f>
        <v>0.27345407714000874</v>
      </c>
      <c r="D126" s="147">
        <f t="shared" si="73"/>
        <v>0.29237798193054126</v>
      </c>
      <c r="E126" s="147">
        <f t="shared" si="73"/>
        <v>0.3022951864839018</v>
      </c>
      <c r="F126" s="147">
        <f t="shared" si="73"/>
        <v>0.26739135048709223</v>
      </c>
      <c r="G126" s="147">
        <f t="shared" si="73"/>
        <v>0.23820663813357371</v>
      </c>
      <c r="H126" s="147">
        <f t="shared" si="73"/>
        <v>0.23479812048395735</v>
      </c>
      <c r="I126" s="147">
        <f t="shared" si="73"/>
        <v>0.26876258866800945</v>
      </c>
      <c r="J126" s="147">
        <f t="shared" si="73"/>
        <v>0.23724690122411268</v>
      </c>
      <c r="K126" s="147">
        <f t="shared" si="73"/>
        <v>0.27184596412829809</v>
      </c>
      <c r="L126" s="147">
        <f t="shared" si="73"/>
        <v>0.31524441418188148</v>
      </c>
      <c r="M126" s="147">
        <f t="shared" si="73"/>
        <v>0.30552936153842547</v>
      </c>
      <c r="N126" s="147" t="str">
        <f t="shared" si="73"/>
        <v>:</v>
      </c>
    </row>
    <row r="127" spans="1:14" x14ac:dyDescent="0.25">
      <c r="A127" s="146" t="s">
        <v>44</v>
      </c>
      <c r="B127" s="120" t="s">
        <v>171</v>
      </c>
      <c r="C127" s="147" t="str">
        <f t="shared" ref="C127:N127" si="74">IFERROR(B238/B291,":")</f>
        <v>:</v>
      </c>
      <c r="D127" s="147" t="str">
        <f t="shared" si="74"/>
        <v>:</v>
      </c>
      <c r="E127" s="147" t="str">
        <f t="shared" si="74"/>
        <v>:</v>
      </c>
      <c r="F127" s="147" t="str">
        <f t="shared" si="74"/>
        <v>:</v>
      </c>
      <c r="G127" s="147" t="str">
        <f t="shared" si="74"/>
        <v>:</v>
      </c>
      <c r="H127" s="147" t="str">
        <f t="shared" si="74"/>
        <v>:</v>
      </c>
      <c r="I127" s="147">
        <f t="shared" si="74"/>
        <v>3.1730921783277807E-4</v>
      </c>
      <c r="J127" s="147">
        <f t="shared" si="74"/>
        <v>0.16386430678466077</v>
      </c>
      <c r="K127" s="147" t="str">
        <f t="shared" si="74"/>
        <v>:</v>
      </c>
      <c r="L127" s="147">
        <f t="shared" si="74"/>
        <v>0.2547523241293187</v>
      </c>
      <c r="M127" s="147" t="str">
        <f t="shared" si="74"/>
        <v>:</v>
      </c>
      <c r="N127" s="147" t="str">
        <f t="shared" si="74"/>
        <v>:</v>
      </c>
    </row>
    <row r="128" spans="1:14" x14ac:dyDescent="0.25">
      <c r="A128" s="146" t="s">
        <v>45</v>
      </c>
      <c r="B128" s="120" t="s">
        <v>140</v>
      </c>
      <c r="C128" s="147">
        <f t="shared" ref="C128:N128" si="75">IFERROR(B239/B292,":")</f>
        <v>0.40701691442706689</v>
      </c>
      <c r="D128" s="147">
        <f t="shared" si="75"/>
        <v>0.41275209292649884</v>
      </c>
      <c r="E128" s="147">
        <f t="shared" si="75"/>
        <v>0.44701453635776717</v>
      </c>
      <c r="F128" s="147">
        <f t="shared" si="75"/>
        <v>0.4387633038885832</v>
      </c>
      <c r="G128" s="147">
        <f t="shared" si="75"/>
        <v>0.43485650568028172</v>
      </c>
      <c r="H128" s="147">
        <f t="shared" si="75"/>
        <v>0.48548688112987148</v>
      </c>
      <c r="I128" s="147">
        <f t="shared" si="75"/>
        <v>0.50997463648426955</v>
      </c>
      <c r="J128" s="147">
        <f t="shared" si="75"/>
        <v>0.54334435299996364</v>
      </c>
      <c r="K128" s="147">
        <f t="shared" si="75"/>
        <v>0.52186208460216665</v>
      </c>
      <c r="L128" s="147">
        <f t="shared" si="75"/>
        <v>0.5748180603665991</v>
      </c>
      <c r="M128" s="147">
        <f t="shared" si="75"/>
        <v>0.57881713484857722</v>
      </c>
      <c r="N128" s="147" t="str">
        <f t="shared" si="75"/>
        <v>:</v>
      </c>
    </row>
    <row r="129" spans="1:14" x14ac:dyDescent="0.25">
      <c r="A129" s="146" t="s">
        <v>46</v>
      </c>
      <c r="B129" s="120" t="s">
        <v>46</v>
      </c>
      <c r="C129" s="147">
        <f t="shared" ref="C129:N129" si="76">IFERROR(B240/B293,":")</f>
        <v>0.16909897506501453</v>
      </c>
      <c r="D129" s="147">
        <f t="shared" si="76"/>
        <v>0.18425112559428231</v>
      </c>
      <c r="E129" s="147">
        <f t="shared" si="76"/>
        <v>0.19162274895721457</v>
      </c>
      <c r="F129" s="147">
        <f t="shared" si="76"/>
        <v>0.19290817102034613</v>
      </c>
      <c r="G129" s="147">
        <f t="shared" si="76"/>
        <v>0.15850693858257081</v>
      </c>
      <c r="H129" s="147">
        <f t="shared" si="76"/>
        <v>9.5351790703581407E-2</v>
      </c>
      <c r="I129" s="147">
        <f t="shared" si="76"/>
        <v>9.9852987330481174E-2</v>
      </c>
      <c r="J129" s="147">
        <f t="shared" si="76"/>
        <v>9.3158579401603006E-2</v>
      </c>
      <c r="K129" s="147">
        <f t="shared" si="76"/>
        <v>0.13301080031344759</v>
      </c>
      <c r="L129" s="147">
        <f t="shared" si="76"/>
        <v>0.15268171338429803</v>
      </c>
      <c r="M129" s="147">
        <f t="shared" si="76"/>
        <v>0.14469487846059012</v>
      </c>
      <c r="N129" s="147" t="str">
        <f t="shared" si="76"/>
        <v>:</v>
      </c>
    </row>
    <row r="130" spans="1:14" x14ac:dyDescent="0.25">
      <c r="A130" s="146" t="s">
        <v>47</v>
      </c>
      <c r="B130" s="120" t="s">
        <v>146</v>
      </c>
      <c r="C130" s="147" t="str">
        <f t="shared" ref="C130:N130" si="77">IFERROR(B241/B294,":")</f>
        <v>:</v>
      </c>
      <c r="D130" s="147" t="str">
        <f t="shared" si="77"/>
        <v>:</v>
      </c>
      <c r="E130" s="147" t="str">
        <f t="shared" si="77"/>
        <v>:</v>
      </c>
      <c r="F130" s="147">
        <f t="shared" si="77"/>
        <v>0.30016730280418136</v>
      </c>
      <c r="G130" s="147">
        <f t="shared" si="77"/>
        <v>0.28862389767255703</v>
      </c>
      <c r="H130" s="147" t="str">
        <f t="shared" si="77"/>
        <v>:</v>
      </c>
      <c r="I130" s="147" t="str">
        <f t="shared" si="77"/>
        <v>:</v>
      </c>
      <c r="J130" s="147" t="str">
        <f t="shared" si="77"/>
        <v>:</v>
      </c>
      <c r="K130" s="147" t="str">
        <f t="shared" si="77"/>
        <v>:</v>
      </c>
      <c r="L130" s="147" t="str">
        <f t="shared" si="77"/>
        <v>:</v>
      </c>
      <c r="M130" s="147" t="str">
        <f t="shared" si="77"/>
        <v>:</v>
      </c>
      <c r="N130" s="147" t="str">
        <f t="shared" si="77"/>
        <v>:</v>
      </c>
    </row>
    <row r="131" spans="1:14" x14ac:dyDescent="0.25">
      <c r="A131" s="146" t="s">
        <v>48</v>
      </c>
      <c r="B131" s="120" t="s">
        <v>48</v>
      </c>
      <c r="C131" s="147" t="str">
        <f t="shared" ref="C131:N131" si="78">IFERROR(B242/B295,":")</f>
        <v>:</v>
      </c>
      <c r="D131" s="147">
        <f t="shared" si="78"/>
        <v>0.4521104663327426</v>
      </c>
      <c r="E131" s="147" t="str">
        <f t="shared" si="78"/>
        <v>:</v>
      </c>
      <c r="F131" s="147">
        <f t="shared" si="78"/>
        <v>0.44005287364515822</v>
      </c>
      <c r="G131" s="147" t="str">
        <f t="shared" si="78"/>
        <v>:</v>
      </c>
      <c r="H131" s="147">
        <f t="shared" si="78"/>
        <v>0.43922203943003663</v>
      </c>
      <c r="I131" s="147" t="str">
        <f t="shared" si="78"/>
        <v>:</v>
      </c>
      <c r="J131" s="147">
        <f t="shared" si="78"/>
        <v>0.46231788756914133</v>
      </c>
      <c r="K131" s="147" t="str">
        <f t="shared" si="78"/>
        <v>:</v>
      </c>
      <c r="L131" s="147">
        <f t="shared" si="78"/>
        <v>0.477981725243386</v>
      </c>
      <c r="M131" s="147" t="str">
        <f t="shared" si="78"/>
        <v>:</v>
      </c>
      <c r="N131" s="147" t="str">
        <f t="shared" si="78"/>
        <v>:</v>
      </c>
    </row>
    <row r="132" spans="1:14" x14ac:dyDescent="0.25">
      <c r="A132" s="146" t="s">
        <v>49</v>
      </c>
      <c r="B132" s="120" t="s">
        <v>159</v>
      </c>
      <c r="C132" s="147">
        <f t="shared" ref="C132:N132" si="79">IFERROR(B243/B296,":")</f>
        <v>0.30562404463431997</v>
      </c>
      <c r="D132" s="147">
        <f t="shared" si="79"/>
        <v>0.34096277984776413</v>
      </c>
      <c r="E132" s="147">
        <f t="shared" si="79"/>
        <v>0.29584679607517533</v>
      </c>
      <c r="F132" s="147">
        <f t="shared" si="79"/>
        <v>0.28845606655466099</v>
      </c>
      <c r="G132" s="147">
        <f t="shared" si="79"/>
        <v>0.29698511772519631</v>
      </c>
      <c r="H132" s="147">
        <f t="shared" si="79"/>
        <v>0.44498679387384749</v>
      </c>
      <c r="I132" s="147">
        <f t="shared" si="79"/>
        <v>0.46734330292628185</v>
      </c>
      <c r="J132" s="147">
        <f t="shared" si="79"/>
        <v>0.47797710556774137</v>
      </c>
      <c r="K132" s="147">
        <f t="shared" si="79"/>
        <v>0.54147009409950364</v>
      </c>
      <c r="L132" s="147">
        <f t="shared" si="79"/>
        <v>0.53388243948434011</v>
      </c>
      <c r="M132" s="147">
        <f t="shared" si="79"/>
        <v>0.54217578531754407</v>
      </c>
      <c r="N132" s="147" t="str">
        <f t="shared" si="79"/>
        <v>:</v>
      </c>
    </row>
    <row r="133" spans="1:14" x14ac:dyDescent="0.25">
      <c r="A133" s="146" t="s">
        <v>50</v>
      </c>
      <c r="B133" s="120" t="s">
        <v>50</v>
      </c>
      <c r="C133" s="147">
        <f t="shared" ref="C133:N133" si="80">IFERROR(B244/B297,":")</f>
        <v>0.4552254770171078</v>
      </c>
      <c r="D133" s="147">
        <f t="shared" si="80"/>
        <v>0.4389096550728821</v>
      </c>
      <c r="E133" s="147">
        <f t="shared" si="80"/>
        <v>0.42120211564229909</v>
      </c>
      <c r="F133" s="147">
        <f t="shared" si="80"/>
        <v>0.41370959886224168</v>
      </c>
      <c r="G133" s="147">
        <f t="shared" si="80"/>
        <v>0.40218513335226908</v>
      </c>
      <c r="H133" s="147">
        <f t="shared" si="80"/>
        <v>0.37989949837744208</v>
      </c>
      <c r="I133" s="147">
        <f t="shared" si="80"/>
        <v>0.37420242992605218</v>
      </c>
      <c r="J133" s="147">
        <f t="shared" si="80"/>
        <v>0.37352766104091983</v>
      </c>
      <c r="K133" s="147">
        <f t="shared" si="80"/>
        <v>0.3947946528044976</v>
      </c>
      <c r="L133" s="147">
        <f t="shared" si="80"/>
        <v>0.3958098332753085</v>
      </c>
      <c r="M133" s="147">
        <f t="shared" si="80"/>
        <v>0.38890646397060097</v>
      </c>
      <c r="N133" s="147">
        <f t="shared" si="80"/>
        <v>0.39045357676685838</v>
      </c>
    </row>
    <row r="134" spans="1:14" x14ac:dyDescent="0.25">
      <c r="A134" s="146" t="s">
        <v>51</v>
      </c>
      <c r="B134" s="120" t="s">
        <v>175</v>
      </c>
      <c r="C134" s="147">
        <f t="shared" ref="C134:N134" si="81">IFERROR(B245/B298,":")</f>
        <v>7.97293307025813E-2</v>
      </c>
      <c r="D134" s="147">
        <f t="shared" si="81"/>
        <v>8.8951531516297394E-2</v>
      </c>
      <c r="E134" s="147">
        <f t="shared" si="81"/>
        <v>7.1071659822224867E-2</v>
      </c>
      <c r="F134" s="147">
        <f t="shared" si="81"/>
        <v>0.1742897517686805</v>
      </c>
      <c r="G134" s="147">
        <f t="shared" si="81"/>
        <v>0.17213614793910689</v>
      </c>
      <c r="H134" s="147">
        <f t="shared" si="81"/>
        <v>0.19680548757639812</v>
      </c>
      <c r="I134" s="147">
        <f t="shared" si="81"/>
        <v>0.20680901377103908</v>
      </c>
      <c r="J134" s="147">
        <f t="shared" si="81"/>
        <v>0.20020661209857032</v>
      </c>
      <c r="K134" s="147">
        <f t="shared" si="81"/>
        <v>0.21117022056487678</v>
      </c>
      <c r="L134" s="147">
        <f t="shared" si="81"/>
        <v>0.18711808370356417</v>
      </c>
      <c r="M134" s="147">
        <f t="shared" si="81"/>
        <v>0.15978414668657356</v>
      </c>
      <c r="N134" s="147" t="str">
        <f t="shared" si="81"/>
        <v>:</v>
      </c>
    </row>
    <row r="135" spans="1:14" x14ac:dyDescent="0.25">
      <c r="A135" s="146" t="s">
        <v>52</v>
      </c>
      <c r="B135" s="120" t="s">
        <v>131</v>
      </c>
      <c r="C135" s="147">
        <f t="shared" ref="C135:N135" si="82">IFERROR(B246/B299,":")</f>
        <v>0.18529408427600985</v>
      </c>
      <c r="D135" s="147">
        <f t="shared" si="82"/>
        <v>0.21097700956945084</v>
      </c>
      <c r="E135" s="147">
        <f t="shared" si="82"/>
        <v>0.21955058168061323</v>
      </c>
      <c r="F135" s="147">
        <f t="shared" si="82"/>
        <v>0.23203532044378689</v>
      </c>
      <c r="G135" s="147">
        <f t="shared" si="82"/>
        <v>0.27049378114544126</v>
      </c>
      <c r="H135" s="147">
        <f t="shared" si="82"/>
        <v>0.35537632913585582</v>
      </c>
      <c r="I135" s="147">
        <f t="shared" si="82"/>
        <v>0.25177931146038335</v>
      </c>
      <c r="J135" s="147">
        <f t="shared" si="82"/>
        <v>0.24041136276517552</v>
      </c>
      <c r="K135" s="147">
        <f t="shared" si="82"/>
        <v>0.27704559254045497</v>
      </c>
      <c r="L135" s="147">
        <f t="shared" si="82"/>
        <v>0.38135165420028388</v>
      </c>
      <c r="M135" s="147">
        <f t="shared" si="82"/>
        <v>0.42395970087059376</v>
      </c>
      <c r="N135" s="147" t="str">
        <f t="shared" si="82"/>
        <v>:</v>
      </c>
    </row>
    <row r="136" spans="1:14" x14ac:dyDescent="0.25">
      <c r="A136" s="146" t="s">
        <v>53</v>
      </c>
      <c r="B136" s="120" t="s">
        <v>174</v>
      </c>
      <c r="C136" s="147">
        <f t="shared" ref="C136:N136" si="83">IFERROR(B247/B300,":")</f>
        <v>0.28855398377502772</v>
      </c>
      <c r="D136" s="147">
        <f t="shared" si="83"/>
        <v>0.29297609853660467</v>
      </c>
      <c r="E136" s="147">
        <f t="shared" si="83"/>
        <v>0.30050988426131625</v>
      </c>
      <c r="F136" s="147">
        <f t="shared" si="83"/>
        <v>0.26495872461515801</v>
      </c>
      <c r="G136" s="147">
        <f t="shared" si="83"/>
        <v>0.29201930881284971</v>
      </c>
      <c r="H136" s="147">
        <f t="shared" si="83"/>
        <v>0.32083270581918427</v>
      </c>
      <c r="I136" s="147">
        <f t="shared" si="83"/>
        <v>0.2647678127688044</v>
      </c>
      <c r="J136" s="147">
        <f t="shared" si="83"/>
        <v>0.26954550552588669</v>
      </c>
      <c r="K136" s="147">
        <f t="shared" si="83"/>
        <v>0.35940452690630187</v>
      </c>
      <c r="L136" s="147">
        <f t="shared" si="83"/>
        <v>0.39959944188903201</v>
      </c>
      <c r="M136" s="147">
        <f t="shared" si="83"/>
        <v>0.35813446221903811</v>
      </c>
      <c r="N136" s="147">
        <f t="shared" si="83"/>
        <v>0.36667224661661879</v>
      </c>
    </row>
    <row r="137" spans="1:14" x14ac:dyDescent="0.25">
      <c r="A137" s="146" t="s">
        <v>54</v>
      </c>
      <c r="B137" s="120" t="s">
        <v>170</v>
      </c>
      <c r="C137" s="147" t="str">
        <f t="shared" ref="C137:N137" si="84">IFERROR(B248/B301,":")</f>
        <v>:</v>
      </c>
      <c r="D137" s="147" t="str">
        <f t="shared" si="84"/>
        <v>:</v>
      </c>
      <c r="E137" s="147" t="str">
        <f t="shared" si="84"/>
        <v>:</v>
      </c>
      <c r="F137" s="147" t="str">
        <f t="shared" si="84"/>
        <v>:</v>
      </c>
      <c r="G137" s="147" t="str">
        <f t="shared" si="84"/>
        <v>:</v>
      </c>
      <c r="H137" s="147" t="str">
        <f t="shared" si="84"/>
        <v>:</v>
      </c>
      <c r="I137" s="147" t="str">
        <f t="shared" si="84"/>
        <v>:</v>
      </c>
      <c r="J137" s="147" t="str">
        <f t="shared" si="84"/>
        <v>:</v>
      </c>
      <c r="K137" s="147" t="str">
        <f t="shared" si="84"/>
        <v>:</v>
      </c>
      <c r="L137" s="147" t="str">
        <f t="shared" si="84"/>
        <v>:</v>
      </c>
      <c r="M137" s="147" t="str">
        <f t="shared" si="84"/>
        <v>:</v>
      </c>
      <c r="N137" s="147" t="str">
        <f t="shared" si="84"/>
        <v>:</v>
      </c>
    </row>
    <row r="138" spans="1:14" x14ac:dyDescent="0.25">
      <c r="A138" s="146" t="s">
        <v>55</v>
      </c>
      <c r="B138" s="120" t="s">
        <v>158</v>
      </c>
      <c r="C138" s="147" t="str">
        <f t="shared" ref="C138:N138" si="85">IFERROR(B249/B302,":")</f>
        <v>:</v>
      </c>
      <c r="D138" s="147" t="str">
        <f t="shared" si="85"/>
        <v>:</v>
      </c>
      <c r="E138" s="147" t="str">
        <f t="shared" si="85"/>
        <v>:</v>
      </c>
      <c r="F138" s="147" t="str">
        <f t="shared" si="85"/>
        <v>:</v>
      </c>
      <c r="G138" s="147" t="str">
        <f t="shared" si="85"/>
        <v>:</v>
      </c>
      <c r="H138" s="147" t="str">
        <f t="shared" si="85"/>
        <v>:</v>
      </c>
      <c r="I138" s="147" t="str">
        <f t="shared" si="85"/>
        <v>:</v>
      </c>
      <c r="J138" s="147" t="str">
        <f t="shared" si="85"/>
        <v>:</v>
      </c>
      <c r="K138" s="147" t="str">
        <f t="shared" si="85"/>
        <v>:</v>
      </c>
      <c r="L138" s="147" t="str">
        <f t="shared" si="85"/>
        <v>:</v>
      </c>
      <c r="M138" s="147" t="str">
        <f t="shared" si="85"/>
        <v>:</v>
      </c>
      <c r="N138" s="147" t="str">
        <f t="shared" si="85"/>
        <v>:</v>
      </c>
    </row>
    <row r="139" spans="1:14" x14ac:dyDescent="0.25">
      <c r="A139" s="146" t="s">
        <v>56</v>
      </c>
      <c r="B139" s="120" t="s">
        <v>139</v>
      </c>
      <c r="C139" s="147">
        <f t="shared" ref="C139:N139" si="86">IFERROR(B250/B303,":")</f>
        <v>0.44829257545714918</v>
      </c>
      <c r="D139" s="147">
        <f t="shared" si="86"/>
        <v>0.47739406277337648</v>
      </c>
      <c r="E139" s="147" t="str">
        <f t="shared" si="86"/>
        <v>:</v>
      </c>
      <c r="F139" s="147">
        <f t="shared" si="86"/>
        <v>0.46642417140052433</v>
      </c>
      <c r="G139" s="147" t="str">
        <f t="shared" si="86"/>
        <v>:</v>
      </c>
      <c r="H139" s="147">
        <f t="shared" si="86"/>
        <v>0.43705651739839768</v>
      </c>
      <c r="I139" s="147">
        <f t="shared" si="86"/>
        <v>0.36401763465593245</v>
      </c>
      <c r="J139" s="147">
        <f t="shared" si="86"/>
        <v>0.31347879589965055</v>
      </c>
      <c r="K139" s="147">
        <f t="shared" si="86"/>
        <v>0.3195053587812427</v>
      </c>
      <c r="L139" s="147">
        <f t="shared" si="86"/>
        <v>0.30669454234987631</v>
      </c>
      <c r="M139" s="147">
        <f t="shared" si="86"/>
        <v>0.32547790027308587</v>
      </c>
      <c r="N139" s="147">
        <f t="shared" si="86"/>
        <v>0.31317020587716393</v>
      </c>
    </row>
    <row r="140" spans="1:14" x14ac:dyDescent="0.25">
      <c r="A140" s="146" t="s">
        <v>58</v>
      </c>
      <c r="B140" s="120" t="s">
        <v>142</v>
      </c>
      <c r="C140" s="147" t="str">
        <f t="shared" ref="C140:N140" si="87">IFERROR(B251/B304,":")</f>
        <v>:</v>
      </c>
      <c r="D140" s="147" t="str">
        <f t="shared" si="87"/>
        <v>:</v>
      </c>
      <c r="E140" s="147" t="str">
        <f t="shared" si="87"/>
        <v>:</v>
      </c>
      <c r="F140" s="147" t="str">
        <f t="shared" si="87"/>
        <v>:</v>
      </c>
      <c r="G140" s="147" t="str">
        <f t="shared" si="87"/>
        <v>:</v>
      </c>
      <c r="H140" s="147" t="str">
        <f t="shared" si="87"/>
        <v>:</v>
      </c>
      <c r="I140" s="147" t="str">
        <f t="shared" si="87"/>
        <v>:</v>
      </c>
      <c r="J140" s="147">
        <f t="shared" si="87"/>
        <v>0.40399974076882855</v>
      </c>
      <c r="K140" s="147" t="str">
        <f t="shared" si="87"/>
        <v>:</v>
      </c>
      <c r="L140" s="147">
        <f t="shared" si="87"/>
        <v>0.41832447525330774</v>
      </c>
      <c r="M140" s="147" t="str">
        <f t="shared" si="87"/>
        <v>:</v>
      </c>
      <c r="N140" s="147" t="str">
        <f t="shared" si="87"/>
        <v>:</v>
      </c>
    </row>
    <row r="141" spans="1:14" x14ac:dyDescent="0.25">
      <c r="A141" s="146" t="s">
        <v>59</v>
      </c>
      <c r="B141" s="120" t="s">
        <v>180</v>
      </c>
      <c r="C141" s="147">
        <f t="shared" ref="C141:N141" si="88">IFERROR(B252/B305,":")</f>
        <v>0.41319020373549326</v>
      </c>
      <c r="D141" s="147" t="str">
        <f t="shared" si="88"/>
        <v>:</v>
      </c>
      <c r="E141" s="147" t="str">
        <f t="shared" si="88"/>
        <v>:</v>
      </c>
      <c r="F141" s="147" t="str">
        <f t="shared" si="88"/>
        <v>:</v>
      </c>
      <c r="G141" s="147">
        <f t="shared" si="88"/>
        <v>0.30819870919041331</v>
      </c>
      <c r="H141" s="147" t="str">
        <f t="shared" si="88"/>
        <v>:</v>
      </c>
      <c r="I141" s="147" t="str">
        <f t="shared" si="88"/>
        <v>:</v>
      </c>
      <c r="J141" s="147">
        <f t="shared" si="88"/>
        <v>0.33330472235148001</v>
      </c>
      <c r="K141" s="147" t="str">
        <f t="shared" si="88"/>
        <v>:</v>
      </c>
      <c r="L141" s="147">
        <f t="shared" si="88"/>
        <v>0.26700144429696293</v>
      </c>
      <c r="M141" s="147" t="str">
        <f t="shared" si="88"/>
        <v>:</v>
      </c>
      <c r="N141" s="147" t="str">
        <f t="shared" si="88"/>
        <v>:</v>
      </c>
    </row>
    <row r="142" spans="1:14" x14ac:dyDescent="0.25">
      <c r="A142" s="146" t="s">
        <v>60</v>
      </c>
      <c r="B142" s="120" t="s">
        <v>137</v>
      </c>
      <c r="C142" s="147">
        <f t="shared" ref="C142:N142" si="89">IFERROR(B253/B306,":")</f>
        <v>0.4009911851828365</v>
      </c>
      <c r="D142" s="147">
        <f t="shared" si="89"/>
        <v>0.37557802267572571</v>
      </c>
      <c r="E142" s="147">
        <f t="shared" si="89"/>
        <v>0.35957439296787508</v>
      </c>
      <c r="F142" s="147">
        <f t="shared" si="89"/>
        <v>0.36728671583679345</v>
      </c>
      <c r="G142" s="147">
        <f t="shared" si="89"/>
        <v>0.37502776340084593</v>
      </c>
      <c r="H142" s="147">
        <f t="shared" si="89"/>
        <v>0.37543074067085785</v>
      </c>
      <c r="I142" s="147">
        <f t="shared" si="89"/>
        <v>0.39762937645901725</v>
      </c>
      <c r="J142" s="147">
        <f t="shared" si="89"/>
        <v>0.39039714222157362</v>
      </c>
      <c r="K142" s="147">
        <f t="shared" si="89"/>
        <v>0.37910811796648158</v>
      </c>
      <c r="L142" s="147">
        <f t="shared" si="89"/>
        <v>0.3999241590003334</v>
      </c>
      <c r="M142" s="147">
        <f t="shared" si="89"/>
        <v>0.39665623926025778</v>
      </c>
      <c r="N142" s="147" t="str">
        <f t="shared" si="89"/>
        <v>:</v>
      </c>
    </row>
    <row r="143" spans="1:14" x14ac:dyDescent="0.25">
      <c r="A143" s="146" t="s">
        <v>61</v>
      </c>
      <c r="B143" s="120" t="s">
        <v>61</v>
      </c>
      <c r="C143" s="147" t="str">
        <f t="shared" ref="C143:N143" si="90">IFERROR(B254/B307,":")</f>
        <v>:</v>
      </c>
      <c r="D143" s="147" t="str">
        <f t="shared" si="90"/>
        <v>:</v>
      </c>
      <c r="E143" s="147" t="str">
        <f t="shared" si="90"/>
        <v>:</v>
      </c>
      <c r="F143" s="147" t="str">
        <f t="shared" si="90"/>
        <v>:</v>
      </c>
      <c r="G143" s="147" t="str">
        <f t="shared" si="90"/>
        <v>:</v>
      </c>
      <c r="H143" s="147" t="str">
        <f t="shared" si="90"/>
        <v>:</v>
      </c>
      <c r="I143" s="147" t="str">
        <f t="shared" si="90"/>
        <v>:</v>
      </c>
      <c r="J143" s="147" t="str">
        <f t="shared" si="90"/>
        <v>:</v>
      </c>
      <c r="K143" s="147" t="str">
        <f t="shared" si="90"/>
        <v>:</v>
      </c>
      <c r="L143" s="147">
        <f t="shared" si="90"/>
        <v>0.12757448510297939</v>
      </c>
      <c r="M143" s="147">
        <f t="shared" si="90"/>
        <v>0.32818220519369945</v>
      </c>
      <c r="N143" s="147" t="str">
        <f t="shared" si="90"/>
        <v>:</v>
      </c>
    </row>
    <row r="144" spans="1:14" x14ac:dyDescent="0.25">
      <c r="A144" s="146" t="s">
        <v>62</v>
      </c>
      <c r="B144" s="120" t="s">
        <v>580</v>
      </c>
      <c r="C144" s="147" t="str">
        <f t="shared" ref="C144:N144" si="91">IFERROR(B255/B308,":")</f>
        <v>:</v>
      </c>
      <c r="D144" s="147" t="str">
        <f t="shared" si="91"/>
        <v>:</v>
      </c>
      <c r="E144" s="147" t="str">
        <f t="shared" si="91"/>
        <v>:</v>
      </c>
      <c r="F144" s="147" t="str">
        <f t="shared" si="91"/>
        <v>:</v>
      </c>
      <c r="G144" s="147" t="str">
        <f t="shared" si="91"/>
        <v>:</v>
      </c>
      <c r="H144" s="147" t="str">
        <f t="shared" si="91"/>
        <v>:</v>
      </c>
      <c r="I144" s="147" t="str">
        <f t="shared" si="91"/>
        <v>:</v>
      </c>
      <c r="J144" s="147" t="str">
        <f t="shared" si="91"/>
        <v>:</v>
      </c>
      <c r="K144" s="147">
        <f t="shared" si="91"/>
        <v>0.18496958753088766</v>
      </c>
      <c r="L144" s="147">
        <f t="shared" si="91"/>
        <v>0.14431482782853128</v>
      </c>
      <c r="M144" s="147">
        <f t="shared" si="91"/>
        <v>0.13460111079829032</v>
      </c>
      <c r="N144" s="147">
        <f t="shared" si="91"/>
        <v>0.20907664453832228</v>
      </c>
    </row>
    <row r="145" spans="1:14" x14ac:dyDescent="0.25">
      <c r="A145" s="146" t="s">
        <v>64</v>
      </c>
      <c r="B145" s="120" t="s">
        <v>64</v>
      </c>
      <c r="C145" s="147" t="str">
        <f t="shared" ref="C145:N145" si="92">IFERROR(B256/B309,":")</f>
        <v>:</v>
      </c>
      <c r="D145" s="147">
        <f t="shared" si="92"/>
        <v>0.20428009702155869</v>
      </c>
      <c r="E145" s="147">
        <f t="shared" si="92"/>
        <v>0.26930455310755119</v>
      </c>
      <c r="F145" s="147">
        <f t="shared" si="92"/>
        <v>0.24271223122609636</v>
      </c>
      <c r="G145" s="147" t="str">
        <f t="shared" si="92"/>
        <v>:</v>
      </c>
      <c r="H145" s="147" t="str">
        <f t="shared" si="92"/>
        <v>:</v>
      </c>
      <c r="I145" s="147" t="str">
        <f t="shared" si="92"/>
        <v>:</v>
      </c>
      <c r="J145" s="147">
        <f t="shared" si="92"/>
        <v>0.2643857028007135</v>
      </c>
      <c r="K145" s="147">
        <f t="shared" si="92"/>
        <v>0.3044516237852426</v>
      </c>
      <c r="L145" s="147">
        <f t="shared" si="92"/>
        <v>0.32838999763350951</v>
      </c>
      <c r="M145" s="147">
        <f t="shared" si="92"/>
        <v>0.31491522069513189</v>
      </c>
      <c r="N145" s="147">
        <f t="shared" si="92"/>
        <v>0.28176741403909611</v>
      </c>
    </row>
    <row r="146" spans="1:14" x14ac:dyDescent="0.25">
      <c r="A146" s="146" t="s">
        <v>65</v>
      </c>
      <c r="B146" s="120" t="s">
        <v>151</v>
      </c>
      <c r="C146" s="147" t="str">
        <f t="shared" ref="C146:N146" si="93">IFERROR(B257/B310,":")</f>
        <v>:</v>
      </c>
      <c r="D146" s="147" t="str">
        <f t="shared" si="93"/>
        <v>:</v>
      </c>
      <c r="E146" s="147" t="str">
        <f t="shared" si="93"/>
        <v>:</v>
      </c>
      <c r="F146" s="147" t="str">
        <f t="shared" si="93"/>
        <v>:</v>
      </c>
      <c r="G146" s="147" t="str">
        <f t="shared" si="93"/>
        <v>:</v>
      </c>
      <c r="H146" s="147" t="str">
        <f t="shared" si="93"/>
        <v>:</v>
      </c>
      <c r="I146" s="147" t="str">
        <f t="shared" si="93"/>
        <v>:</v>
      </c>
      <c r="J146" s="147" t="str">
        <f t="shared" si="93"/>
        <v>:</v>
      </c>
      <c r="K146" s="147" t="str">
        <f t="shared" si="93"/>
        <v>:</v>
      </c>
      <c r="L146" s="147" t="str">
        <f t="shared" si="93"/>
        <v>:</v>
      </c>
      <c r="M146" s="147" t="str">
        <f t="shared" si="93"/>
        <v>:</v>
      </c>
      <c r="N146" s="147" t="str">
        <f t="shared" si="93"/>
        <v>:</v>
      </c>
    </row>
    <row r="147" spans="1:14" x14ac:dyDescent="0.25">
      <c r="A147" s="146" t="s">
        <v>66</v>
      </c>
      <c r="B147" s="120" t="s">
        <v>581</v>
      </c>
      <c r="C147" s="147" t="str">
        <f t="shared" ref="C147:N147" si="94">IFERROR(B258/B311,":")</f>
        <v>:</v>
      </c>
      <c r="D147" s="147" t="str">
        <f t="shared" si="94"/>
        <v>:</v>
      </c>
      <c r="E147" s="147" t="str">
        <f t="shared" si="94"/>
        <v>:</v>
      </c>
      <c r="F147" s="147" t="str">
        <f t="shared" si="94"/>
        <v>:</v>
      </c>
      <c r="G147" s="147" t="str">
        <f t="shared" si="94"/>
        <v>:</v>
      </c>
      <c r="H147" s="147" t="str">
        <f t="shared" si="94"/>
        <v>:</v>
      </c>
      <c r="I147" s="147" t="str">
        <f t="shared" si="94"/>
        <v>:</v>
      </c>
      <c r="J147" s="147" t="str">
        <f t="shared" si="94"/>
        <v>:</v>
      </c>
      <c r="K147" s="147" t="str">
        <f t="shared" si="94"/>
        <v>:</v>
      </c>
      <c r="L147" s="147" t="str">
        <f t="shared" si="94"/>
        <v>:</v>
      </c>
      <c r="M147" s="147" t="str">
        <f t="shared" si="94"/>
        <v>:</v>
      </c>
      <c r="N147" s="147">
        <f t="shared" si="94"/>
        <v>0.19847547821084424</v>
      </c>
    </row>
    <row r="148" spans="1:14" x14ac:dyDescent="0.25">
      <c r="A148" s="146" t="s">
        <v>89</v>
      </c>
      <c r="B148" s="120" t="s">
        <v>136</v>
      </c>
      <c r="C148" s="147" t="str">
        <f t="shared" ref="C148:N148" si="95">IFERROR(B259/B312,":")</f>
        <v>:</v>
      </c>
      <c r="D148" s="147" t="str">
        <f t="shared" si="95"/>
        <v>:</v>
      </c>
      <c r="E148" s="147" t="str">
        <f t="shared" si="95"/>
        <v>:</v>
      </c>
      <c r="F148" s="147" t="str">
        <f t="shared" si="95"/>
        <v>:</v>
      </c>
      <c r="G148" s="147" t="str">
        <f t="shared" si="95"/>
        <v>:</v>
      </c>
      <c r="H148" s="147" t="str">
        <f t="shared" si="95"/>
        <v>:</v>
      </c>
      <c r="I148" s="147" t="str">
        <f t="shared" si="95"/>
        <v>:</v>
      </c>
      <c r="J148" s="147" t="str">
        <f t="shared" si="95"/>
        <v>:</v>
      </c>
      <c r="K148" s="147" t="str">
        <f t="shared" si="95"/>
        <v>:</v>
      </c>
      <c r="L148" s="147" t="str">
        <f t="shared" si="95"/>
        <v>:</v>
      </c>
      <c r="M148" s="147" t="str">
        <f t="shared" si="95"/>
        <v>:</v>
      </c>
      <c r="N148" s="147" t="str">
        <f t="shared" si="95"/>
        <v>:</v>
      </c>
    </row>
    <row r="149" spans="1:14" x14ac:dyDescent="0.25">
      <c r="A149" s="146" t="s">
        <v>90</v>
      </c>
      <c r="B149" s="120" t="s">
        <v>145</v>
      </c>
      <c r="C149" s="147">
        <f t="shared" ref="C149:N149" si="96">IFERROR(B260/B313,":")</f>
        <v>0.63774255014778525</v>
      </c>
      <c r="D149" s="147">
        <f t="shared" si="96"/>
        <v>0.62894895531709194</v>
      </c>
      <c r="E149" s="147">
        <f t="shared" si="96"/>
        <v>0.60936177863628593</v>
      </c>
      <c r="F149" s="147">
        <f t="shared" si="96"/>
        <v>0.62848075422645444</v>
      </c>
      <c r="G149" s="147">
        <f t="shared" si="96"/>
        <v>0.62913463552966498</v>
      </c>
      <c r="H149" s="147">
        <f t="shared" si="96"/>
        <v>0.63133350811312283</v>
      </c>
      <c r="I149" s="147">
        <f t="shared" si="96"/>
        <v>0.63274699255253264</v>
      </c>
      <c r="J149" s="147">
        <f t="shared" si="96"/>
        <v>0.63202341395624406</v>
      </c>
      <c r="K149" s="147">
        <f t="shared" si="96"/>
        <v>0.62362415194734</v>
      </c>
      <c r="L149" s="147">
        <f t="shared" si="96"/>
        <v>0.63320971181062491</v>
      </c>
      <c r="M149" s="147">
        <f t="shared" si="96"/>
        <v>0.63371180219595091</v>
      </c>
      <c r="N149" s="147" t="str">
        <f t="shared" si="96"/>
        <v>:</v>
      </c>
    </row>
    <row r="150" spans="1:14" x14ac:dyDescent="0.25">
      <c r="A150" s="146" t="s">
        <v>91</v>
      </c>
      <c r="B150" s="120" t="s">
        <v>196</v>
      </c>
      <c r="C150" s="147">
        <f t="shared" ref="C150:N150" si="97">IFERROR(B261/B314,":")</f>
        <v>0.82756139723348388</v>
      </c>
      <c r="D150" s="147">
        <f t="shared" si="97"/>
        <v>0.82746311430016251</v>
      </c>
      <c r="E150" s="147">
        <f t="shared" si="97"/>
        <v>0.82750192003815604</v>
      </c>
      <c r="F150" s="147">
        <f t="shared" si="97"/>
        <v>0.83421173599697762</v>
      </c>
      <c r="G150" s="147">
        <f t="shared" si="97"/>
        <v>0.83873443548394655</v>
      </c>
      <c r="H150" s="147">
        <f t="shared" si="97"/>
        <v>0.84602613910235092</v>
      </c>
      <c r="I150" s="147">
        <f t="shared" si="97"/>
        <v>0.84541115445300652</v>
      </c>
      <c r="J150" s="147">
        <f t="shared" si="97"/>
        <v>0.84158281438911475</v>
      </c>
      <c r="K150" s="147">
        <f t="shared" si="97"/>
        <v>0.84477732076711809</v>
      </c>
      <c r="L150" s="147">
        <f t="shared" si="97"/>
        <v>0.83956162474838747</v>
      </c>
      <c r="M150" s="147">
        <f t="shared" si="97"/>
        <v>0.83325259286651909</v>
      </c>
      <c r="N150" s="147" t="str">
        <f t="shared" si="97"/>
        <v>:</v>
      </c>
    </row>
    <row r="151" spans="1:14" x14ac:dyDescent="0.25">
      <c r="A151" s="146" t="s">
        <v>92</v>
      </c>
      <c r="B151" s="120" t="s">
        <v>153</v>
      </c>
      <c r="C151" s="147">
        <f t="shared" ref="C151:N151" si="98">IFERROR(B262/B315,":")</f>
        <v>0.6260221179454144</v>
      </c>
      <c r="D151" s="147">
        <f t="shared" si="98"/>
        <v>0.60485993795814774</v>
      </c>
      <c r="E151" s="147">
        <f t="shared" si="98"/>
        <v>0.61941573394429761</v>
      </c>
      <c r="F151" s="147">
        <f t="shared" si="98"/>
        <v>0.62117491146805537</v>
      </c>
      <c r="G151" s="147">
        <f t="shared" si="98"/>
        <v>0.62077167157321222</v>
      </c>
      <c r="H151" s="147">
        <f t="shared" si="98"/>
        <v>0.61833617400014007</v>
      </c>
      <c r="I151" s="147">
        <f t="shared" si="98"/>
        <v>0.63426532335809283</v>
      </c>
      <c r="J151" s="147">
        <f t="shared" si="98"/>
        <v>0.63685615181489508</v>
      </c>
      <c r="K151" s="147">
        <f t="shared" si="98"/>
        <v>0.64039675271455287</v>
      </c>
      <c r="L151" s="147">
        <f t="shared" si="98"/>
        <v>0.63891201897993743</v>
      </c>
      <c r="M151" s="147">
        <f t="shared" si="98"/>
        <v>0.64274864209162863</v>
      </c>
      <c r="N151" s="147" t="str">
        <f t="shared" si="98"/>
        <v>:</v>
      </c>
    </row>
    <row r="152" spans="1:14" x14ac:dyDescent="0.25">
      <c r="A152" s="146" t="s">
        <v>93</v>
      </c>
      <c r="B152" s="120" t="s">
        <v>582</v>
      </c>
      <c r="C152" s="147">
        <f t="shared" ref="C152:N152" si="99">IFERROR(B263/B316,":")</f>
        <v>0.64314046580262219</v>
      </c>
      <c r="D152" s="147">
        <f t="shared" si="99"/>
        <v>0.61972177412362206</v>
      </c>
      <c r="E152" s="147">
        <f t="shared" si="99"/>
        <v>0.61843011173718054</v>
      </c>
      <c r="F152" s="147">
        <f t="shared" si="99"/>
        <v>0.61656463247642401</v>
      </c>
      <c r="G152" s="147">
        <f t="shared" si="99"/>
        <v>0.6262232530693379</v>
      </c>
      <c r="H152" s="147">
        <f t="shared" si="99"/>
        <v>0.62932045237108813</v>
      </c>
      <c r="I152" s="147">
        <f t="shared" si="99"/>
        <v>0.63440155091575312</v>
      </c>
      <c r="J152" s="147">
        <f t="shared" si="99"/>
        <v>0.61936246371053727</v>
      </c>
      <c r="K152" s="147">
        <f t="shared" si="99"/>
        <v>0.61518798582866696</v>
      </c>
      <c r="L152" s="147">
        <f t="shared" si="99"/>
        <v>0.63564791123974329</v>
      </c>
      <c r="M152" s="147">
        <f t="shared" si="99"/>
        <v>0.63833377719774442</v>
      </c>
      <c r="N152" s="147" t="str">
        <f t="shared" si="99"/>
        <v>:</v>
      </c>
    </row>
    <row r="157" spans="1:14" x14ac:dyDescent="0.25">
      <c r="A157" s="40"/>
      <c r="B157" s="39"/>
      <c r="C157" s="39"/>
      <c r="D157" s="39"/>
      <c r="E157" s="39"/>
      <c r="F157" s="39"/>
      <c r="G157" s="39"/>
      <c r="H157" s="39"/>
      <c r="I157" s="39"/>
      <c r="J157" s="39"/>
      <c r="K157" s="39"/>
      <c r="L157" s="39"/>
      <c r="M157" s="39"/>
    </row>
    <row r="158" spans="1:14" s="116" customFormat="1" x14ac:dyDescent="0.25">
      <c r="A158" s="149" t="s">
        <v>585</v>
      </c>
      <c r="B158" s="149"/>
      <c r="C158" s="150"/>
      <c r="D158" s="150"/>
      <c r="E158" s="150"/>
      <c r="F158" s="150"/>
      <c r="G158" s="150"/>
      <c r="H158" s="150"/>
      <c r="I158" s="150"/>
      <c r="J158" s="150"/>
      <c r="K158" s="150"/>
      <c r="L158" s="150"/>
      <c r="M158" s="150"/>
    </row>
    <row r="161" spans="1:27" x14ac:dyDescent="0.25">
      <c r="A161" s="40" t="s">
        <v>124</v>
      </c>
      <c r="B161" s="40" t="s">
        <v>127</v>
      </c>
      <c r="C161" s="39"/>
      <c r="D161" s="39"/>
      <c r="E161" s="39"/>
      <c r="F161" s="39"/>
      <c r="G161" s="39"/>
      <c r="H161" s="39"/>
      <c r="I161" s="39"/>
      <c r="J161" s="39"/>
      <c r="K161" s="39"/>
      <c r="L161" s="39"/>
      <c r="M161" s="39"/>
    </row>
    <row r="162" spans="1:27" x14ac:dyDescent="0.25">
      <c r="A162" s="40" t="s">
        <v>86</v>
      </c>
      <c r="B162" s="40" t="s">
        <v>87</v>
      </c>
      <c r="C162" s="39"/>
      <c r="D162" s="39"/>
      <c r="E162" s="39"/>
      <c r="F162" s="39"/>
      <c r="G162" s="39"/>
      <c r="H162" s="39"/>
      <c r="I162" s="39"/>
      <c r="J162" s="39"/>
      <c r="K162" s="39"/>
      <c r="L162" s="39"/>
      <c r="M162" s="39"/>
    </row>
    <row r="163" spans="1:27" x14ac:dyDescent="0.25">
      <c r="A163" s="40" t="s">
        <v>78</v>
      </c>
      <c r="B163" s="40" t="s">
        <v>125</v>
      </c>
      <c r="C163" s="39"/>
      <c r="D163" s="39"/>
      <c r="E163" s="39"/>
      <c r="F163" s="39"/>
      <c r="G163" s="39"/>
      <c r="H163" s="39"/>
      <c r="I163" s="39"/>
      <c r="J163" s="39"/>
      <c r="K163" s="39"/>
      <c r="L163" s="39"/>
      <c r="M163" s="39"/>
      <c r="O163" s="40" t="s">
        <v>124</v>
      </c>
      <c r="P163" s="40" t="s">
        <v>126</v>
      </c>
      <c r="Q163" s="39"/>
      <c r="R163" s="39"/>
      <c r="S163" s="39"/>
      <c r="T163" s="39"/>
      <c r="U163" s="39"/>
      <c r="V163" s="39"/>
      <c r="W163" s="39"/>
      <c r="X163" s="39"/>
      <c r="Y163" s="39"/>
      <c r="Z163" s="39"/>
      <c r="AA163" s="39"/>
    </row>
    <row r="164" spans="1:27" x14ac:dyDescent="0.25">
      <c r="O164" s="40" t="s">
        <v>86</v>
      </c>
      <c r="P164" s="40" t="s">
        <v>87</v>
      </c>
      <c r="Q164" s="39"/>
      <c r="R164" s="39"/>
      <c r="S164" s="39"/>
      <c r="T164" s="39"/>
      <c r="U164" s="39"/>
      <c r="V164" s="39"/>
      <c r="W164" s="39"/>
      <c r="X164" s="39"/>
      <c r="Y164" s="39"/>
      <c r="Z164" s="39"/>
      <c r="AA164" s="39"/>
    </row>
    <row r="165" spans="1:27" x14ac:dyDescent="0.25">
      <c r="A165" s="41" t="s">
        <v>80</v>
      </c>
      <c r="B165" s="41" t="s">
        <v>81</v>
      </c>
      <c r="C165" s="41" t="s">
        <v>82</v>
      </c>
      <c r="D165" s="41" t="s">
        <v>83</v>
      </c>
      <c r="E165" s="41" t="s">
        <v>10</v>
      </c>
      <c r="F165" s="41" t="s">
        <v>12</v>
      </c>
      <c r="G165" s="41" t="s">
        <v>13</v>
      </c>
      <c r="H165" s="41" t="s">
        <v>14</v>
      </c>
      <c r="I165" s="41" t="s">
        <v>15</v>
      </c>
      <c r="J165" s="41" t="s">
        <v>16</v>
      </c>
      <c r="K165" s="41" t="s">
        <v>17</v>
      </c>
      <c r="L165" s="41" t="s">
        <v>18</v>
      </c>
      <c r="M165" s="41" t="s">
        <v>19</v>
      </c>
      <c r="O165" s="40" t="s">
        <v>78</v>
      </c>
      <c r="P165" s="40" t="s">
        <v>125</v>
      </c>
      <c r="Q165" s="39"/>
      <c r="R165" s="39"/>
      <c r="S165" s="39"/>
      <c r="T165" s="39"/>
      <c r="U165" s="39"/>
      <c r="V165" s="39"/>
      <c r="W165" s="39"/>
      <c r="X165" s="39"/>
      <c r="Y165" s="39"/>
      <c r="Z165" s="39"/>
      <c r="AA165" s="39"/>
    </row>
    <row r="166" spans="1:27" x14ac:dyDescent="0.25">
      <c r="A166" s="41" t="s">
        <v>22</v>
      </c>
      <c r="B166" s="46" t="s">
        <v>24</v>
      </c>
      <c r="C166" s="46" t="s">
        <v>24</v>
      </c>
      <c r="D166" s="46" t="s">
        <v>24</v>
      </c>
      <c r="E166" s="46" t="s">
        <v>24</v>
      </c>
      <c r="F166" s="46" t="s">
        <v>24</v>
      </c>
      <c r="G166" s="46" t="s">
        <v>24</v>
      </c>
      <c r="H166" s="46" t="s">
        <v>24</v>
      </c>
      <c r="I166" s="46" t="s">
        <v>24</v>
      </c>
      <c r="J166" s="46" t="s">
        <v>24</v>
      </c>
      <c r="K166" s="46" t="s">
        <v>24</v>
      </c>
      <c r="L166" s="46" t="s">
        <v>24</v>
      </c>
      <c r="M166" s="46" t="s">
        <v>24</v>
      </c>
    </row>
    <row r="167" spans="1:27" x14ac:dyDescent="0.25">
      <c r="A167" s="41" t="s">
        <v>23</v>
      </c>
      <c r="B167" s="46" t="s">
        <v>24</v>
      </c>
      <c r="C167" s="46" t="s">
        <v>24</v>
      </c>
      <c r="D167" s="46" t="s">
        <v>24</v>
      </c>
      <c r="E167" s="46" t="s">
        <v>24</v>
      </c>
      <c r="F167" s="46" t="s">
        <v>24</v>
      </c>
      <c r="G167" s="46" t="s">
        <v>24</v>
      </c>
      <c r="H167" s="46" t="s">
        <v>24</v>
      </c>
      <c r="I167" s="46" t="s">
        <v>24</v>
      </c>
      <c r="J167" s="46" t="s">
        <v>24</v>
      </c>
      <c r="K167" s="46" t="s">
        <v>24</v>
      </c>
      <c r="L167" s="46" t="s">
        <v>24</v>
      </c>
      <c r="M167" s="46" t="s">
        <v>24</v>
      </c>
      <c r="O167" s="41" t="s">
        <v>80</v>
      </c>
      <c r="P167" s="41" t="s">
        <v>81</v>
      </c>
      <c r="Q167" s="41" t="s">
        <v>82</v>
      </c>
      <c r="R167" s="41" t="s">
        <v>83</v>
      </c>
      <c r="S167" s="41" t="s">
        <v>10</v>
      </c>
      <c r="T167" s="41" t="s">
        <v>12</v>
      </c>
      <c r="U167" s="41" t="s">
        <v>13</v>
      </c>
      <c r="V167" s="41" t="s">
        <v>14</v>
      </c>
      <c r="W167" s="41" t="s">
        <v>15</v>
      </c>
      <c r="X167" s="41" t="s">
        <v>16</v>
      </c>
      <c r="Y167" s="41" t="s">
        <v>17</v>
      </c>
      <c r="Z167" s="41" t="s">
        <v>18</v>
      </c>
      <c r="AA167" s="41" t="s">
        <v>19</v>
      </c>
    </row>
    <row r="168" spans="1:27" x14ac:dyDescent="0.25">
      <c r="A168" s="41" t="s">
        <v>27</v>
      </c>
      <c r="B168" s="46" t="s">
        <v>24</v>
      </c>
      <c r="C168" s="46" t="s">
        <v>24</v>
      </c>
      <c r="D168" s="46" t="s">
        <v>24</v>
      </c>
      <c r="E168" s="46" t="s">
        <v>24</v>
      </c>
      <c r="F168" s="46" t="s">
        <v>24</v>
      </c>
      <c r="G168" s="46" t="s">
        <v>24</v>
      </c>
      <c r="H168" s="46" t="s">
        <v>24</v>
      </c>
      <c r="I168" s="46" t="s">
        <v>24</v>
      </c>
      <c r="J168" s="46" t="s">
        <v>24</v>
      </c>
      <c r="K168" s="46" t="s">
        <v>24</v>
      </c>
      <c r="L168" s="46" t="s">
        <v>24</v>
      </c>
      <c r="M168" s="46" t="s">
        <v>24</v>
      </c>
      <c r="O168" s="41" t="s">
        <v>22</v>
      </c>
      <c r="P168" s="46" t="s">
        <v>24</v>
      </c>
      <c r="Q168" s="46" t="s">
        <v>24</v>
      </c>
      <c r="R168" s="46" t="s">
        <v>24</v>
      </c>
      <c r="S168" s="46" t="s">
        <v>24</v>
      </c>
      <c r="T168" s="46" t="s">
        <v>24</v>
      </c>
      <c r="U168" s="46" t="s">
        <v>24</v>
      </c>
      <c r="V168" s="46" t="s">
        <v>24</v>
      </c>
      <c r="W168" s="46" t="s">
        <v>24</v>
      </c>
      <c r="X168" s="46" t="s">
        <v>24</v>
      </c>
      <c r="Y168" s="46" t="s">
        <v>24</v>
      </c>
      <c r="Z168" s="46" t="s">
        <v>24</v>
      </c>
      <c r="AA168" s="46" t="s">
        <v>24</v>
      </c>
    </row>
    <row r="169" spans="1:27" x14ac:dyDescent="0.25">
      <c r="A169" s="41" t="s">
        <v>29</v>
      </c>
      <c r="B169" s="46" t="s">
        <v>24</v>
      </c>
      <c r="C169" s="46" t="s">
        <v>24</v>
      </c>
      <c r="D169" s="46" t="s">
        <v>24</v>
      </c>
      <c r="E169" s="46" t="s">
        <v>24</v>
      </c>
      <c r="F169" s="46" t="s">
        <v>24</v>
      </c>
      <c r="G169" s="42">
        <v>3576.1350000000002</v>
      </c>
      <c r="H169" s="46" t="s">
        <v>24</v>
      </c>
      <c r="I169" s="42">
        <v>4592.3689999999997</v>
      </c>
      <c r="J169" s="46" t="s">
        <v>24</v>
      </c>
      <c r="K169" s="42">
        <v>5448.3320000000003</v>
      </c>
      <c r="L169" s="46" t="s">
        <v>24</v>
      </c>
      <c r="M169" s="46" t="s">
        <v>24</v>
      </c>
      <c r="O169" s="41" t="s">
        <v>23</v>
      </c>
      <c r="P169" s="46" t="s">
        <v>24</v>
      </c>
      <c r="Q169" s="46" t="s">
        <v>24</v>
      </c>
      <c r="R169" s="46" t="s">
        <v>24</v>
      </c>
      <c r="S169" s="46" t="s">
        <v>24</v>
      </c>
      <c r="T169" s="46" t="s">
        <v>24</v>
      </c>
      <c r="U169" s="46" t="s">
        <v>24</v>
      </c>
      <c r="V169" s="46" t="s">
        <v>24</v>
      </c>
      <c r="W169" s="46" t="s">
        <v>24</v>
      </c>
      <c r="X169" s="46" t="s">
        <v>24</v>
      </c>
      <c r="Y169" s="46" t="s">
        <v>24</v>
      </c>
      <c r="Z169" s="46" t="s">
        <v>24</v>
      </c>
      <c r="AA169" s="46" t="s">
        <v>24</v>
      </c>
    </row>
    <row r="170" spans="1:27" x14ac:dyDescent="0.25">
      <c r="A170" s="41" t="s">
        <v>30</v>
      </c>
      <c r="B170" s="42">
        <v>86.558000000000007</v>
      </c>
      <c r="C170" s="42">
        <v>101.605</v>
      </c>
      <c r="D170" s="42">
        <v>154.078</v>
      </c>
      <c r="E170" s="42">
        <v>159.24199999999999</v>
      </c>
      <c r="F170" s="43">
        <v>187.71</v>
      </c>
      <c r="G170" s="43">
        <v>196.86</v>
      </c>
      <c r="H170" s="42">
        <v>243.917</v>
      </c>
      <c r="I170" s="42">
        <v>291.779</v>
      </c>
      <c r="J170" s="42">
        <v>241.053</v>
      </c>
      <c r="K170" s="42">
        <v>242.53299999999999</v>
      </c>
      <c r="L170" s="42">
        <v>268.56400000000002</v>
      </c>
      <c r="M170" s="46" t="s">
        <v>24</v>
      </c>
      <c r="O170" s="41" t="s">
        <v>27</v>
      </c>
      <c r="P170" s="46" t="s">
        <v>24</v>
      </c>
      <c r="Q170" s="46" t="s">
        <v>24</v>
      </c>
      <c r="R170" s="46" t="s">
        <v>24</v>
      </c>
      <c r="S170" s="46" t="s">
        <v>24</v>
      </c>
      <c r="T170" s="46" t="s">
        <v>24</v>
      </c>
      <c r="U170" s="46" t="s">
        <v>24</v>
      </c>
      <c r="V170" s="46" t="s">
        <v>24</v>
      </c>
      <c r="W170" s="46" t="s">
        <v>24</v>
      </c>
      <c r="X170" s="46" t="s">
        <v>24</v>
      </c>
      <c r="Y170" s="46" t="s">
        <v>24</v>
      </c>
      <c r="Z170" s="46" t="s">
        <v>24</v>
      </c>
      <c r="AA170" s="46" t="s">
        <v>24</v>
      </c>
    </row>
    <row r="171" spans="1:27" x14ac:dyDescent="0.25">
      <c r="A171" s="41" t="s">
        <v>31</v>
      </c>
      <c r="B171" s="42">
        <v>575.255</v>
      </c>
      <c r="C171" s="42">
        <v>503.488</v>
      </c>
      <c r="D171" s="42">
        <v>702.21799999999996</v>
      </c>
      <c r="E171" s="42">
        <v>921.70600000000002</v>
      </c>
      <c r="F171" s="42">
        <v>1043.606</v>
      </c>
      <c r="G171" s="42">
        <v>972.39700000000005</v>
      </c>
      <c r="H171" s="43">
        <v>1081.1400000000001</v>
      </c>
      <c r="I171" s="42">
        <v>1200.345</v>
      </c>
      <c r="J171" s="42">
        <v>1107.7619999999999</v>
      </c>
      <c r="K171" s="42">
        <v>1341.0730000000001</v>
      </c>
      <c r="L171" s="42">
        <v>1591.6089999999999</v>
      </c>
      <c r="M171" s="42">
        <v>1802.0170000000001</v>
      </c>
      <c r="O171" s="41" t="s">
        <v>29</v>
      </c>
      <c r="P171" s="46" t="s">
        <v>24</v>
      </c>
      <c r="Q171" s="46" t="s">
        <v>24</v>
      </c>
      <c r="R171" s="46" t="s">
        <v>24</v>
      </c>
      <c r="S171" s="46" t="s">
        <v>24</v>
      </c>
      <c r="T171" s="46" t="s">
        <v>24</v>
      </c>
      <c r="U171" s="42">
        <v>1813.143</v>
      </c>
      <c r="V171" s="46" t="s">
        <v>24</v>
      </c>
      <c r="W171" s="42">
        <v>1579.6980000000001</v>
      </c>
      <c r="X171" s="46" t="s">
        <v>24</v>
      </c>
      <c r="Y171" s="42">
        <v>1303.9680000000001</v>
      </c>
      <c r="Z171" s="46" t="s">
        <v>24</v>
      </c>
      <c r="AA171" s="46" t="s">
        <v>24</v>
      </c>
    </row>
    <row r="172" spans="1:27" x14ac:dyDescent="0.25">
      <c r="A172" s="41" t="s">
        <v>32</v>
      </c>
      <c r="B172" s="46" t="s">
        <v>24</v>
      </c>
      <c r="C172" s="42">
        <v>1835.655</v>
      </c>
      <c r="D172" s="42">
        <v>1666.078</v>
      </c>
      <c r="E172" s="42">
        <v>1956.348</v>
      </c>
      <c r="F172" s="42">
        <v>2093.6210000000001</v>
      </c>
      <c r="G172" s="42">
        <v>2888.4270000000001</v>
      </c>
      <c r="H172" s="43">
        <v>2982.91</v>
      </c>
      <c r="I172" s="42">
        <v>3081.636</v>
      </c>
      <c r="J172" s="46" t="s">
        <v>24</v>
      </c>
      <c r="K172" s="42">
        <v>2772.9679999999998</v>
      </c>
      <c r="L172" s="46" t="s">
        <v>24</v>
      </c>
      <c r="M172" s="46" t="s">
        <v>24</v>
      </c>
      <c r="O172" s="41" t="s">
        <v>30</v>
      </c>
      <c r="P172" s="42">
        <v>40.466000000000001</v>
      </c>
      <c r="Q172" s="43">
        <v>48.33</v>
      </c>
      <c r="R172" s="42">
        <v>35.073</v>
      </c>
      <c r="S172" s="42">
        <v>38.828000000000003</v>
      </c>
      <c r="T172" s="42">
        <v>33.881999999999998</v>
      </c>
      <c r="U172" s="42">
        <v>33.267000000000003</v>
      </c>
      <c r="V172" s="42">
        <v>38.774000000000001</v>
      </c>
      <c r="W172" s="42">
        <v>39.045000000000002</v>
      </c>
      <c r="X172" s="42">
        <v>35.292999999999999</v>
      </c>
      <c r="Y172" s="42">
        <v>40.296999999999997</v>
      </c>
      <c r="Z172" s="42">
        <v>43.557000000000002</v>
      </c>
      <c r="AA172" s="46" t="s">
        <v>24</v>
      </c>
    </row>
    <row r="173" spans="1:27" x14ac:dyDescent="0.25">
      <c r="A173" s="41" t="s">
        <v>33</v>
      </c>
      <c r="B173" s="46" t="s">
        <v>24</v>
      </c>
      <c r="C173" s="46" t="s">
        <v>24</v>
      </c>
      <c r="D173" s="46" t="s">
        <v>24</v>
      </c>
      <c r="E173" s="46" t="s">
        <v>24</v>
      </c>
      <c r="F173" s="46" t="s">
        <v>24</v>
      </c>
      <c r="G173" s="46" t="s">
        <v>24</v>
      </c>
      <c r="H173" s="46" t="s">
        <v>24</v>
      </c>
      <c r="I173" s="46" t="s">
        <v>24</v>
      </c>
      <c r="J173" s="46" t="s">
        <v>24</v>
      </c>
      <c r="K173" s="46" t="s">
        <v>24</v>
      </c>
      <c r="L173" s="46" t="s">
        <v>24</v>
      </c>
      <c r="M173" s="46" t="s">
        <v>24</v>
      </c>
      <c r="O173" s="41" t="s">
        <v>31</v>
      </c>
      <c r="P173" s="42">
        <v>652.92700000000002</v>
      </c>
      <c r="Q173" s="43">
        <v>639.99</v>
      </c>
      <c r="R173" s="42">
        <v>627.25699999999995</v>
      </c>
      <c r="S173" s="42">
        <v>734.05700000000002</v>
      </c>
      <c r="T173" s="42">
        <v>863.601</v>
      </c>
      <c r="U173" s="42">
        <v>985.84199999999998</v>
      </c>
      <c r="V173" s="42">
        <v>957.27099999999996</v>
      </c>
      <c r="W173" s="43">
        <v>1027.83</v>
      </c>
      <c r="X173" s="42">
        <v>847.37900000000002</v>
      </c>
      <c r="Y173" s="43">
        <v>933.38</v>
      </c>
      <c r="Z173" s="42">
        <v>1034.396</v>
      </c>
      <c r="AA173" s="42">
        <v>1139.8320000000001</v>
      </c>
    </row>
    <row r="174" spans="1:27" x14ac:dyDescent="0.25">
      <c r="A174" s="41" t="s">
        <v>34</v>
      </c>
      <c r="B174" s="42">
        <v>45.881999999999998</v>
      </c>
      <c r="C174" s="42">
        <v>51.048000000000002</v>
      </c>
      <c r="D174" s="43">
        <v>48.84</v>
      </c>
      <c r="E174" s="42">
        <v>62.348999999999997</v>
      </c>
      <c r="F174" s="42">
        <v>82.594999999999999</v>
      </c>
      <c r="G174" s="42">
        <v>104.467</v>
      </c>
      <c r="H174" s="42">
        <v>74.872</v>
      </c>
      <c r="I174" s="43">
        <v>76.75</v>
      </c>
      <c r="J174" s="43">
        <v>55.87</v>
      </c>
      <c r="K174" s="43">
        <v>66.42</v>
      </c>
      <c r="L174" s="43">
        <v>79.27</v>
      </c>
      <c r="M174" s="46" t="s">
        <v>24</v>
      </c>
      <c r="O174" s="41" t="s">
        <v>32</v>
      </c>
      <c r="P174" s="46" t="s">
        <v>24</v>
      </c>
      <c r="Q174" s="42">
        <v>1140.9590000000001</v>
      </c>
      <c r="R174" s="42">
        <v>1336.6410000000001</v>
      </c>
      <c r="S174" s="42">
        <v>1361.6030000000001</v>
      </c>
      <c r="T174" s="42">
        <v>1390.9939999999999</v>
      </c>
      <c r="U174" s="42">
        <v>1479.277</v>
      </c>
      <c r="V174" s="43">
        <v>1560.78</v>
      </c>
      <c r="W174" s="42">
        <v>1596.9269999999999</v>
      </c>
      <c r="X174" s="46" t="s">
        <v>24</v>
      </c>
      <c r="Y174" s="42">
        <v>1650.4449999999999</v>
      </c>
      <c r="Z174" s="46" t="s">
        <v>24</v>
      </c>
      <c r="AA174" s="46" t="s">
        <v>24</v>
      </c>
    </row>
    <row r="175" spans="1:27" x14ac:dyDescent="0.25">
      <c r="A175" s="41" t="s">
        <v>35</v>
      </c>
      <c r="B175" s="44">
        <v>955.2</v>
      </c>
      <c r="C175" s="42">
        <v>861.10299999999995</v>
      </c>
      <c r="D175" s="44">
        <v>866.4</v>
      </c>
      <c r="E175" s="44">
        <v>831.5</v>
      </c>
      <c r="F175" s="46" t="s">
        <v>24</v>
      </c>
      <c r="G175" s="42">
        <v>935.57100000000003</v>
      </c>
      <c r="H175" s="46" t="s">
        <v>24</v>
      </c>
      <c r="I175" s="45">
        <v>1166</v>
      </c>
      <c r="J175" s="46" t="s">
        <v>24</v>
      </c>
      <c r="K175" s="42">
        <v>1095.279</v>
      </c>
      <c r="L175" s="46" t="s">
        <v>24</v>
      </c>
      <c r="M175" s="46" t="s">
        <v>24</v>
      </c>
      <c r="O175" s="41" t="s">
        <v>33</v>
      </c>
      <c r="P175" s="46" t="s">
        <v>24</v>
      </c>
      <c r="Q175" s="46" t="s">
        <v>24</v>
      </c>
      <c r="R175" s="46" t="s">
        <v>24</v>
      </c>
      <c r="S175" s="46" t="s">
        <v>24</v>
      </c>
      <c r="T175" s="46" t="s">
        <v>24</v>
      </c>
      <c r="U175" s="46" t="s">
        <v>24</v>
      </c>
      <c r="V175" s="46" t="s">
        <v>24</v>
      </c>
      <c r="W175" s="46" t="s">
        <v>24</v>
      </c>
      <c r="X175" s="46" t="s">
        <v>24</v>
      </c>
      <c r="Y175" s="46" t="s">
        <v>24</v>
      </c>
      <c r="Z175" s="46" t="s">
        <v>24</v>
      </c>
      <c r="AA175" s="46" t="s">
        <v>24</v>
      </c>
    </row>
    <row r="176" spans="1:27" x14ac:dyDescent="0.25">
      <c r="A176" s="41" t="s">
        <v>36</v>
      </c>
      <c r="B176" s="46" t="s">
        <v>24</v>
      </c>
      <c r="C176" s="46" t="s">
        <v>24</v>
      </c>
      <c r="D176" s="46" t="s">
        <v>24</v>
      </c>
      <c r="E176" s="42">
        <v>570.548</v>
      </c>
      <c r="F176" s="46" t="s">
        <v>24</v>
      </c>
      <c r="G176" s="43">
        <v>570.47</v>
      </c>
      <c r="H176" s="46" t="s">
        <v>24</v>
      </c>
      <c r="I176" s="43">
        <v>666.34</v>
      </c>
      <c r="J176" s="46" t="s">
        <v>24</v>
      </c>
      <c r="K176" s="43">
        <v>666.44</v>
      </c>
      <c r="L176" s="46" t="s">
        <v>24</v>
      </c>
      <c r="M176" s="46" t="s">
        <v>24</v>
      </c>
      <c r="O176" s="41" t="s">
        <v>34</v>
      </c>
      <c r="P176" s="42">
        <v>55.417999999999999</v>
      </c>
      <c r="Q176" s="42">
        <v>53.843000000000004</v>
      </c>
      <c r="R176" s="42">
        <v>63.302</v>
      </c>
      <c r="S176" s="42">
        <v>73.697999999999993</v>
      </c>
      <c r="T176" s="42">
        <v>80.984999999999999</v>
      </c>
      <c r="U176" s="42">
        <v>88.363</v>
      </c>
      <c r="V176" s="43">
        <v>86.95</v>
      </c>
      <c r="W176" s="44">
        <v>80.8</v>
      </c>
      <c r="X176" s="43">
        <v>74.73</v>
      </c>
      <c r="Y176" s="43">
        <v>82.63</v>
      </c>
      <c r="Z176" s="43">
        <v>98.02</v>
      </c>
      <c r="AA176" s="46" t="s">
        <v>24</v>
      </c>
    </row>
    <row r="177" spans="1:27" x14ac:dyDescent="0.25">
      <c r="A177" s="41" t="s">
        <v>37</v>
      </c>
      <c r="B177" s="46" t="s">
        <v>24</v>
      </c>
      <c r="C177" s="46" t="s">
        <v>24</v>
      </c>
      <c r="D177" s="46" t="s">
        <v>24</v>
      </c>
      <c r="E177" s="46" t="s">
        <v>24</v>
      </c>
      <c r="F177" s="46" t="s">
        <v>24</v>
      </c>
      <c r="G177" s="42">
        <v>5341.1220000000003</v>
      </c>
      <c r="H177" s="43">
        <v>5185.99</v>
      </c>
      <c r="I177" s="45">
        <v>5386</v>
      </c>
      <c r="J177" s="45">
        <v>5455</v>
      </c>
      <c r="K177" s="45">
        <v>5789</v>
      </c>
      <c r="L177" s="45">
        <v>6142</v>
      </c>
      <c r="M177" s="46" t="s">
        <v>24</v>
      </c>
      <c r="O177" s="41" t="s">
        <v>35</v>
      </c>
      <c r="P177" s="44">
        <v>651.5</v>
      </c>
      <c r="Q177" s="42">
        <v>565.57399999999996</v>
      </c>
      <c r="R177" s="44">
        <v>517.29999999999995</v>
      </c>
      <c r="S177" s="44">
        <v>459.1</v>
      </c>
      <c r="T177" s="46" t="s">
        <v>24</v>
      </c>
      <c r="U177" s="42">
        <v>532.71299999999997</v>
      </c>
      <c r="V177" s="46" t="s">
        <v>24</v>
      </c>
      <c r="W177" s="45">
        <v>529</v>
      </c>
      <c r="X177" s="46" t="s">
        <v>24</v>
      </c>
      <c r="Y177" s="42">
        <v>739.28499999999997</v>
      </c>
      <c r="Z177" s="46" t="s">
        <v>24</v>
      </c>
      <c r="AA177" s="46" t="s">
        <v>24</v>
      </c>
    </row>
    <row r="178" spans="1:27" x14ac:dyDescent="0.25">
      <c r="A178" s="41" t="s">
        <v>38</v>
      </c>
      <c r="B178" s="42">
        <v>16153.121999999999</v>
      </c>
      <c r="C178" s="42">
        <v>16972.812000000002</v>
      </c>
      <c r="D178" s="42">
        <v>16601.984</v>
      </c>
      <c r="E178" s="42">
        <v>16712.366000000002</v>
      </c>
      <c r="F178" s="42">
        <v>17347.272000000001</v>
      </c>
      <c r="G178" s="42">
        <v>17889.752</v>
      </c>
      <c r="H178" s="44">
        <v>18011.400000000001</v>
      </c>
      <c r="I178" s="46" t="s">
        <v>24</v>
      </c>
      <c r="J178" s="42">
        <v>20969.814999999999</v>
      </c>
      <c r="K178" s="42">
        <v>21195.882000000001</v>
      </c>
      <c r="L178" s="42">
        <v>21391.651000000002</v>
      </c>
      <c r="M178" s="46" t="s">
        <v>24</v>
      </c>
      <c r="O178" s="41" t="s">
        <v>36</v>
      </c>
      <c r="P178" s="46" t="s">
        <v>24</v>
      </c>
      <c r="Q178" s="46" t="s">
        <v>24</v>
      </c>
      <c r="R178" s="46" t="s">
        <v>24</v>
      </c>
      <c r="S178" s="42">
        <v>412.50099999999998</v>
      </c>
      <c r="T178" s="46" t="s">
        <v>24</v>
      </c>
      <c r="U178" s="44">
        <v>507.5</v>
      </c>
      <c r="V178" s="46" t="s">
        <v>24</v>
      </c>
      <c r="W178" s="43">
        <v>611.19000000000005</v>
      </c>
      <c r="X178" s="46" t="s">
        <v>24</v>
      </c>
      <c r="Y178" s="43">
        <v>638.05999999999995</v>
      </c>
      <c r="Z178" s="46" t="s">
        <v>24</v>
      </c>
      <c r="AA178" s="46" t="s">
        <v>24</v>
      </c>
    </row>
    <row r="179" spans="1:27" x14ac:dyDescent="0.25">
      <c r="A179" s="41" t="s">
        <v>39</v>
      </c>
      <c r="B179" s="42">
        <v>170.005</v>
      </c>
      <c r="C179" s="43">
        <v>119.89</v>
      </c>
      <c r="D179" s="42">
        <v>122.161</v>
      </c>
      <c r="E179" s="42">
        <v>124.179</v>
      </c>
      <c r="F179" s="42">
        <v>118.923</v>
      </c>
      <c r="G179" s="42">
        <v>120.322</v>
      </c>
      <c r="H179" s="42">
        <v>117.509</v>
      </c>
      <c r="I179" s="42">
        <v>137.76900000000001</v>
      </c>
      <c r="J179" s="42">
        <v>142.30500000000001</v>
      </c>
      <c r="K179" s="42">
        <v>137.98400000000001</v>
      </c>
      <c r="L179" s="42">
        <v>182.93199999999999</v>
      </c>
      <c r="M179" s="46" t="s">
        <v>24</v>
      </c>
      <c r="O179" s="41" t="s">
        <v>37</v>
      </c>
      <c r="P179" s="46" t="s">
        <v>24</v>
      </c>
      <c r="Q179" s="46" t="s">
        <v>24</v>
      </c>
      <c r="R179" s="46" t="s">
        <v>24</v>
      </c>
      <c r="S179" s="46" t="s">
        <v>24</v>
      </c>
      <c r="T179" s="46" t="s">
        <v>24</v>
      </c>
      <c r="U179" s="42">
        <v>2993.9940000000001</v>
      </c>
      <c r="V179" s="42">
        <v>2911.7069999999999</v>
      </c>
      <c r="W179" s="45">
        <v>2903</v>
      </c>
      <c r="X179" s="45">
        <v>2861</v>
      </c>
      <c r="Y179" s="45">
        <v>2991</v>
      </c>
      <c r="Z179" s="45">
        <v>3146</v>
      </c>
      <c r="AA179" s="46" t="s">
        <v>24</v>
      </c>
    </row>
    <row r="180" spans="1:27" x14ac:dyDescent="0.25">
      <c r="A180" s="41" t="s">
        <v>40</v>
      </c>
      <c r="B180" s="44">
        <v>8699.2999999999993</v>
      </c>
      <c r="C180" s="44">
        <v>9144.7000000000007</v>
      </c>
      <c r="D180" s="45">
        <v>9531</v>
      </c>
      <c r="E180" s="44">
        <v>9714.7999999999993</v>
      </c>
      <c r="F180" s="44">
        <v>10016.6</v>
      </c>
      <c r="G180" s="45">
        <v>10065</v>
      </c>
      <c r="H180" s="42">
        <v>10308.727000000001</v>
      </c>
      <c r="I180" s="44">
        <v>10058.1</v>
      </c>
      <c r="J180" s="42">
        <v>10041.472</v>
      </c>
      <c r="K180" s="42">
        <v>10013.885</v>
      </c>
      <c r="L180" s="42">
        <v>10256.539000000001</v>
      </c>
      <c r="M180" s="46" t="s">
        <v>24</v>
      </c>
      <c r="O180" s="41" t="s">
        <v>38</v>
      </c>
      <c r="P180" s="42">
        <v>10408.391</v>
      </c>
      <c r="Q180" s="42">
        <v>11173.035</v>
      </c>
      <c r="R180" s="42">
        <v>10914.152</v>
      </c>
      <c r="S180" s="43">
        <v>10977.91</v>
      </c>
      <c r="T180" s="42">
        <v>11219.727999999999</v>
      </c>
      <c r="U180" s="42">
        <v>11516.353999999999</v>
      </c>
      <c r="V180" s="44">
        <v>11686.8</v>
      </c>
      <c r="W180" s="46" t="s">
        <v>24</v>
      </c>
      <c r="X180" s="42">
        <v>11073.625</v>
      </c>
      <c r="Y180" s="42">
        <v>11511.264999999999</v>
      </c>
      <c r="Z180" s="42">
        <v>11751.083000000001</v>
      </c>
      <c r="AA180" s="46" t="s">
        <v>24</v>
      </c>
    </row>
    <row r="181" spans="1:27" x14ac:dyDescent="0.25">
      <c r="A181" s="41" t="s">
        <v>41</v>
      </c>
      <c r="B181" s="43">
        <v>45.42</v>
      </c>
      <c r="C181" s="43">
        <v>49.28</v>
      </c>
      <c r="D181" s="42">
        <v>51.598999999999997</v>
      </c>
      <c r="E181" s="42">
        <v>54.731999999999999</v>
      </c>
      <c r="F181" s="42">
        <v>53.261000000000003</v>
      </c>
      <c r="G181" s="42">
        <v>55.402999999999999</v>
      </c>
      <c r="H181" s="42">
        <v>55.914000000000001</v>
      </c>
      <c r="I181" s="42">
        <v>51.834000000000003</v>
      </c>
      <c r="J181" s="42">
        <v>51.898000000000003</v>
      </c>
      <c r="K181" s="42">
        <v>58.487000000000002</v>
      </c>
      <c r="L181" s="42">
        <v>77.087999999999994</v>
      </c>
      <c r="M181" s="46" t="s">
        <v>24</v>
      </c>
      <c r="O181" s="41" t="s">
        <v>39</v>
      </c>
      <c r="P181" s="43">
        <v>147.15</v>
      </c>
      <c r="Q181" s="42">
        <v>151.83199999999999</v>
      </c>
      <c r="R181" s="42">
        <v>121.312</v>
      </c>
      <c r="S181" s="42">
        <v>120.849</v>
      </c>
      <c r="T181" s="42">
        <v>120.676</v>
      </c>
      <c r="U181" s="42">
        <v>117.72799999999999</v>
      </c>
      <c r="V181" s="42">
        <v>118.848</v>
      </c>
      <c r="W181" s="42">
        <v>120.069</v>
      </c>
      <c r="X181" s="42">
        <v>128.31100000000001</v>
      </c>
      <c r="Y181" s="42">
        <v>160.88399999999999</v>
      </c>
      <c r="Z181" s="42">
        <v>131.55099999999999</v>
      </c>
      <c r="AA181" s="46" t="s">
        <v>24</v>
      </c>
    </row>
    <row r="182" spans="1:27" x14ac:dyDescent="0.25">
      <c r="A182" s="41" t="s">
        <v>42</v>
      </c>
      <c r="B182" s="42">
        <v>59.197000000000003</v>
      </c>
      <c r="C182" s="42">
        <v>39.677999999999997</v>
      </c>
      <c r="D182" s="42">
        <v>39.790999999999997</v>
      </c>
      <c r="E182" s="42">
        <v>69.799000000000007</v>
      </c>
      <c r="F182" s="43">
        <v>75.66</v>
      </c>
      <c r="G182" s="43">
        <v>78.95</v>
      </c>
      <c r="H182" s="45">
        <v>71</v>
      </c>
      <c r="I182" s="44">
        <v>67.2</v>
      </c>
      <c r="J182" s="44">
        <v>49.9</v>
      </c>
      <c r="K182" s="44">
        <v>59.5</v>
      </c>
      <c r="L182" s="44">
        <v>75.5</v>
      </c>
      <c r="M182" s="46" t="s">
        <v>24</v>
      </c>
      <c r="O182" s="41" t="s">
        <v>40</v>
      </c>
      <c r="P182" s="44">
        <v>5027.6000000000004</v>
      </c>
      <c r="Q182" s="44">
        <v>5138.8999999999996</v>
      </c>
      <c r="R182" s="44">
        <v>5043.3</v>
      </c>
      <c r="S182" s="44">
        <v>4758.6000000000004</v>
      </c>
      <c r="T182" s="44">
        <v>5196.2</v>
      </c>
      <c r="U182" s="44">
        <v>5324.6</v>
      </c>
      <c r="V182" s="42">
        <v>5262.1450000000004</v>
      </c>
      <c r="W182" s="44">
        <v>5397.9</v>
      </c>
      <c r="X182" s="42">
        <v>5382.692</v>
      </c>
      <c r="Y182" s="42">
        <v>5278.5140000000001</v>
      </c>
      <c r="Z182" s="42">
        <v>5491.7529999999997</v>
      </c>
      <c r="AA182" s="46" t="s">
        <v>24</v>
      </c>
    </row>
    <row r="183" spans="1:27" x14ac:dyDescent="0.25">
      <c r="A183" s="41" t="s">
        <v>43</v>
      </c>
      <c r="B183" s="42">
        <v>100.295</v>
      </c>
      <c r="C183" s="43">
        <v>80.08</v>
      </c>
      <c r="D183" s="42">
        <v>79.471999999999994</v>
      </c>
      <c r="E183" s="43">
        <v>99.34</v>
      </c>
      <c r="F183" s="42">
        <v>132.64599999999999</v>
      </c>
      <c r="G183" s="42">
        <v>151.732</v>
      </c>
      <c r="H183" s="42">
        <v>171.923</v>
      </c>
      <c r="I183" s="42">
        <v>178.81700000000001</v>
      </c>
      <c r="J183" s="42">
        <v>152.58500000000001</v>
      </c>
      <c r="K183" s="42">
        <v>159.20699999999999</v>
      </c>
      <c r="L183" s="42">
        <v>205.708</v>
      </c>
      <c r="M183" s="46" t="s">
        <v>24</v>
      </c>
      <c r="O183" s="41" t="s">
        <v>41</v>
      </c>
      <c r="P183" s="42">
        <v>13.974</v>
      </c>
      <c r="Q183" s="42">
        <v>18.837</v>
      </c>
      <c r="R183" s="42">
        <v>19.951000000000001</v>
      </c>
      <c r="S183" s="43">
        <v>20.82</v>
      </c>
      <c r="T183" s="42">
        <v>18.690999999999999</v>
      </c>
      <c r="U183" s="42">
        <v>17.798999999999999</v>
      </c>
      <c r="V183" s="42">
        <v>17.887</v>
      </c>
      <c r="W183" s="42">
        <v>17.513999999999999</v>
      </c>
      <c r="X183" s="42">
        <v>17.715</v>
      </c>
      <c r="Y183" s="42">
        <v>16.366</v>
      </c>
      <c r="Z183" s="42">
        <v>19.111000000000001</v>
      </c>
      <c r="AA183" s="46" t="s">
        <v>24</v>
      </c>
    </row>
    <row r="184" spans="1:27" x14ac:dyDescent="0.25">
      <c r="A184" s="41" t="s">
        <v>44</v>
      </c>
      <c r="B184" s="46" t="s">
        <v>24</v>
      </c>
      <c r="C184" s="46" t="s">
        <v>24</v>
      </c>
      <c r="D184" s="46" t="s">
        <v>24</v>
      </c>
      <c r="E184" s="46" t="s">
        <v>24</v>
      </c>
      <c r="F184" s="46" t="s">
        <v>24</v>
      </c>
      <c r="G184" s="46" t="s">
        <v>24</v>
      </c>
      <c r="H184" s="44">
        <v>102.5</v>
      </c>
      <c r="I184" s="44">
        <v>313.7</v>
      </c>
      <c r="J184" s="46" t="s">
        <v>24</v>
      </c>
      <c r="K184" s="44">
        <v>273.3</v>
      </c>
      <c r="L184" s="46" t="s">
        <v>24</v>
      </c>
      <c r="M184" s="46" t="s">
        <v>24</v>
      </c>
      <c r="O184" s="41" t="s">
        <v>42</v>
      </c>
      <c r="P184" s="42">
        <v>45.820999999999998</v>
      </c>
      <c r="Q184" s="42">
        <v>23.664999999999999</v>
      </c>
      <c r="R184" s="42">
        <v>34.146999999999998</v>
      </c>
      <c r="S184" s="42">
        <v>41.341000000000001</v>
      </c>
      <c r="T184" s="43">
        <v>47.38</v>
      </c>
      <c r="U184" s="42">
        <v>34.064999999999998</v>
      </c>
      <c r="V184" s="44">
        <v>47.9</v>
      </c>
      <c r="W184" s="44">
        <v>52.5</v>
      </c>
      <c r="X184" s="44">
        <v>33.5</v>
      </c>
      <c r="Y184" s="44">
        <v>42.6</v>
      </c>
      <c r="Z184" s="44">
        <v>66.5</v>
      </c>
      <c r="AA184" s="46" t="s">
        <v>24</v>
      </c>
    </row>
    <row r="185" spans="1:27" x14ac:dyDescent="0.25">
      <c r="A185" s="41" t="s">
        <v>45</v>
      </c>
      <c r="B185" s="42">
        <v>373.47399999999999</v>
      </c>
      <c r="C185" s="43">
        <v>369.99</v>
      </c>
      <c r="D185" s="42">
        <v>356.779</v>
      </c>
      <c r="E185" s="42">
        <v>404.29899999999998</v>
      </c>
      <c r="F185" s="42">
        <v>443.74900000000002</v>
      </c>
      <c r="G185" s="42">
        <v>434.18400000000003</v>
      </c>
      <c r="H185" s="42">
        <v>417.98399999999998</v>
      </c>
      <c r="I185" s="42">
        <v>393.714</v>
      </c>
      <c r="J185" s="42">
        <v>386.33600000000001</v>
      </c>
      <c r="K185" s="42">
        <v>375.65800000000002</v>
      </c>
      <c r="L185" s="42">
        <v>465.42500000000001</v>
      </c>
      <c r="M185" s="46" t="s">
        <v>24</v>
      </c>
      <c r="O185" s="41" t="s">
        <v>43</v>
      </c>
      <c r="P185" s="42">
        <v>87.001999999999995</v>
      </c>
      <c r="Q185" s="42">
        <v>78.052999999999997</v>
      </c>
      <c r="R185" s="42">
        <v>73.736999999999995</v>
      </c>
      <c r="S185" s="42">
        <v>107.768</v>
      </c>
      <c r="T185" s="42">
        <v>94.647999999999996</v>
      </c>
      <c r="U185" s="42">
        <v>102.64100000000001</v>
      </c>
      <c r="V185" s="42">
        <v>103.627</v>
      </c>
      <c r="W185" s="42">
        <v>118.405</v>
      </c>
      <c r="X185" s="42">
        <v>85.966999999999999</v>
      </c>
      <c r="Y185" s="42">
        <v>100.251</v>
      </c>
      <c r="Z185" s="42">
        <v>90.349000000000004</v>
      </c>
      <c r="AA185" s="46" t="s">
        <v>24</v>
      </c>
    </row>
    <row r="186" spans="1:27" x14ac:dyDescent="0.25">
      <c r="A186" s="41" t="s">
        <v>46</v>
      </c>
      <c r="B186" s="42">
        <v>10.329000000000001</v>
      </c>
      <c r="C186" s="42">
        <v>9.2949999999999999</v>
      </c>
      <c r="D186" s="42">
        <v>10.305</v>
      </c>
      <c r="E186" s="42">
        <v>11.022</v>
      </c>
      <c r="F186" s="42">
        <v>10.545</v>
      </c>
      <c r="G186" s="42">
        <v>12.762</v>
      </c>
      <c r="H186" s="43">
        <v>14.44</v>
      </c>
      <c r="I186" s="42">
        <v>16.783000000000001</v>
      </c>
      <c r="J186" s="42">
        <v>19.178999999999998</v>
      </c>
      <c r="K186" s="42">
        <v>21.509</v>
      </c>
      <c r="L186" s="42">
        <v>24.884</v>
      </c>
      <c r="M186" s="46" t="s">
        <v>24</v>
      </c>
      <c r="O186" s="41" t="s">
        <v>44</v>
      </c>
      <c r="P186" s="46" t="s">
        <v>24</v>
      </c>
      <c r="Q186" s="46" t="s">
        <v>24</v>
      </c>
      <c r="R186" s="46" t="s">
        <v>24</v>
      </c>
      <c r="S186" s="46" t="s">
        <v>24</v>
      </c>
      <c r="T186" s="46" t="s">
        <v>24</v>
      </c>
      <c r="U186" s="46" t="s">
        <v>24</v>
      </c>
      <c r="V186" s="44">
        <v>195.7</v>
      </c>
      <c r="W186" s="44">
        <v>253.4</v>
      </c>
      <c r="X186" s="46" t="s">
        <v>24</v>
      </c>
      <c r="Y186" s="44">
        <v>263.7</v>
      </c>
      <c r="Z186" s="46" t="s">
        <v>24</v>
      </c>
      <c r="AA186" s="46" t="s">
        <v>24</v>
      </c>
    </row>
    <row r="187" spans="1:27" x14ac:dyDescent="0.25">
      <c r="A187" s="41" t="s">
        <v>47</v>
      </c>
      <c r="B187" s="46" t="s">
        <v>24</v>
      </c>
      <c r="C187" s="46" t="s">
        <v>24</v>
      </c>
      <c r="D187" s="46" t="s">
        <v>24</v>
      </c>
      <c r="E187" s="42">
        <v>4927.8190000000004</v>
      </c>
      <c r="F187" s="42">
        <v>5423.009</v>
      </c>
      <c r="G187" s="46" t="s">
        <v>24</v>
      </c>
      <c r="H187" s="46" t="s">
        <v>24</v>
      </c>
      <c r="I187" s="46" t="s">
        <v>24</v>
      </c>
      <c r="J187" s="46" t="s">
        <v>24</v>
      </c>
      <c r="K187" s="46" t="s">
        <v>24</v>
      </c>
      <c r="L187" s="46" t="s">
        <v>24</v>
      </c>
      <c r="M187" s="46" t="s">
        <v>24</v>
      </c>
      <c r="O187" s="41" t="s">
        <v>45</v>
      </c>
      <c r="P187" s="42">
        <v>233.40299999999999</v>
      </c>
      <c r="Q187" s="42">
        <v>237.80500000000001</v>
      </c>
      <c r="R187" s="42">
        <v>246.34299999999999</v>
      </c>
      <c r="S187" s="43">
        <v>252.08</v>
      </c>
      <c r="T187" s="42">
        <v>247.721</v>
      </c>
      <c r="U187" s="43">
        <v>275.76</v>
      </c>
      <c r="V187" s="42">
        <v>264.53100000000001</v>
      </c>
      <c r="W187" s="42">
        <v>278.76900000000001</v>
      </c>
      <c r="X187" s="42">
        <v>251.62299999999999</v>
      </c>
      <c r="Y187" s="43">
        <v>318.24</v>
      </c>
      <c r="Z187" s="42">
        <v>381.80700000000002</v>
      </c>
      <c r="AA187" s="46" t="s">
        <v>24</v>
      </c>
    </row>
    <row r="188" spans="1:27" x14ac:dyDescent="0.25">
      <c r="A188" s="41" t="s">
        <v>48</v>
      </c>
      <c r="B188" s="46" t="s">
        <v>24</v>
      </c>
      <c r="C188" s="43">
        <v>2551.94</v>
      </c>
      <c r="D188" s="46" t="s">
        <v>24</v>
      </c>
      <c r="E188" s="42">
        <v>2907.1219999999998</v>
      </c>
      <c r="F188" s="46" t="s">
        <v>24</v>
      </c>
      <c r="G188" s="42">
        <v>3402.9879999999998</v>
      </c>
      <c r="H188" s="46" t="s">
        <v>24</v>
      </c>
      <c r="I188" s="42">
        <v>3624.3150000000001</v>
      </c>
      <c r="J188" s="46" t="s">
        <v>24</v>
      </c>
      <c r="K188" s="42">
        <v>3716.3440000000001</v>
      </c>
      <c r="L188" s="46" t="s">
        <v>24</v>
      </c>
      <c r="M188" s="46" t="s">
        <v>24</v>
      </c>
      <c r="O188" s="41" t="s">
        <v>46</v>
      </c>
      <c r="P188" s="42">
        <v>13.488</v>
      </c>
      <c r="Q188" s="42">
        <v>13.429</v>
      </c>
      <c r="R188" s="42">
        <v>22.061</v>
      </c>
      <c r="S188" s="42">
        <v>26.146999999999998</v>
      </c>
      <c r="T188" s="44">
        <v>39.299999999999997</v>
      </c>
      <c r="U188" s="42">
        <v>40.661999999999999</v>
      </c>
      <c r="V188" s="42">
        <v>40.055</v>
      </c>
      <c r="W188" s="42">
        <v>48.048000000000002</v>
      </c>
      <c r="X188" s="42">
        <v>31.715</v>
      </c>
      <c r="Y188" s="42">
        <v>34.353000000000002</v>
      </c>
      <c r="Z188" s="42">
        <v>38.945</v>
      </c>
      <c r="AA188" s="46" t="s">
        <v>24</v>
      </c>
    </row>
    <row r="189" spans="1:27" x14ac:dyDescent="0.25">
      <c r="A189" s="41" t="s">
        <v>49</v>
      </c>
      <c r="B189" s="42">
        <v>381.25299999999999</v>
      </c>
      <c r="C189" s="42">
        <v>316.50299999999999</v>
      </c>
      <c r="D189" s="42">
        <v>397.85199999999998</v>
      </c>
      <c r="E189" s="42">
        <v>495.70499999999998</v>
      </c>
      <c r="F189" s="42">
        <v>505.89100000000002</v>
      </c>
      <c r="G189" s="42">
        <v>705.82500000000005</v>
      </c>
      <c r="H189" s="43">
        <v>762.78</v>
      </c>
      <c r="I189" s="42">
        <v>877.03499999999997</v>
      </c>
      <c r="J189" s="42">
        <v>647.32299999999998</v>
      </c>
      <c r="K189" s="42">
        <v>850.45799999999997</v>
      </c>
      <c r="L189" s="42">
        <v>796.82100000000003</v>
      </c>
      <c r="M189" s="46" t="s">
        <v>24</v>
      </c>
      <c r="O189" s="41" t="s">
        <v>47</v>
      </c>
      <c r="P189" s="46" t="s">
        <v>24</v>
      </c>
      <c r="Q189" s="46" t="s">
        <v>24</v>
      </c>
      <c r="R189" s="46" t="s">
        <v>24</v>
      </c>
      <c r="S189" s="42">
        <v>3634.8440000000001</v>
      </c>
      <c r="T189" s="42">
        <v>3478.1669999999999</v>
      </c>
      <c r="U189" s="46" t="s">
        <v>24</v>
      </c>
      <c r="V189" s="46" t="s">
        <v>24</v>
      </c>
      <c r="W189" s="46" t="s">
        <v>24</v>
      </c>
      <c r="X189" s="46" t="s">
        <v>24</v>
      </c>
      <c r="Y189" s="46" t="s">
        <v>24</v>
      </c>
      <c r="Z189" s="46" t="s">
        <v>24</v>
      </c>
      <c r="AA189" s="46" t="s">
        <v>24</v>
      </c>
    </row>
    <row r="190" spans="1:27" x14ac:dyDescent="0.25">
      <c r="A190" s="41" t="s">
        <v>50</v>
      </c>
      <c r="B190" s="42">
        <v>898.53300000000002</v>
      </c>
      <c r="C190" s="42">
        <v>961.89499999999998</v>
      </c>
      <c r="D190" s="42">
        <v>972.77700000000004</v>
      </c>
      <c r="E190" s="42">
        <v>984.35299999999995</v>
      </c>
      <c r="F190" s="42">
        <v>900.41600000000005</v>
      </c>
      <c r="G190" s="42">
        <v>886.46199999999999</v>
      </c>
      <c r="H190" s="42">
        <v>878.81700000000001</v>
      </c>
      <c r="I190" s="42">
        <v>883.26199999999994</v>
      </c>
      <c r="J190" s="42">
        <v>899.84299999999996</v>
      </c>
      <c r="K190" s="42">
        <v>995.00900000000001</v>
      </c>
      <c r="L190" s="42">
        <v>1098.6120000000001</v>
      </c>
      <c r="M190" s="42">
        <v>1188.348</v>
      </c>
      <c r="O190" s="41" t="s">
        <v>48</v>
      </c>
      <c r="P190" s="46" t="s">
        <v>24</v>
      </c>
      <c r="Q190" s="42">
        <v>1396.9970000000001</v>
      </c>
      <c r="R190" s="46" t="s">
        <v>24</v>
      </c>
      <c r="S190" s="42">
        <v>1576.5329999999999</v>
      </c>
      <c r="T190" s="46" t="s">
        <v>24</v>
      </c>
      <c r="U190" s="42">
        <v>1806.318</v>
      </c>
      <c r="V190" s="46" t="s">
        <v>24</v>
      </c>
      <c r="W190" s="42">
        <v>1851.982</v>
      </c>
      <c r="X190" s="46" t="s">
        <v>24</v>
      </c>
      <c r="Y190" s="42">
        <v>1982.578</v>
      </c>
      <c r="Z190" s="46" t="s">
        <v>24</v>
      </c>
      <c r="AA190" s="46" t="s">
        <v>24</v>
      </c>
    </row>
    <row r="191" spans="1:27" x14ac:dyDescent="0.25">
      <c r="A191" s="41" t="s">
        <v>51</v>
      </c>
      <c r="B191" s="42">
        <v>344.26799999999997</v>
      </c>
      <c r="C191" s="42">
        <v>271.053</v>
      </c>
      <c r="D191" s="42">
        <v>286.53300000000002</v>
      </c>
      <c r="E191" s="43">
        <v>257.79000000000002</v>
      </c>
      <c r="F191" s="43">
        <v>266.42</v>
      </c>
      <c r="G191" s="42">
        <v>225.88800000000001</v>
      </c>
      <c r="H191" s="42">
        <v>253.268</v>
      </c>
      <c r="I191" s="43">
        <v>391.31</v>
      </c>
      <c r="J191" s="42">
        <v>442.24599999999998</v>
      </c>
      <c r="K191" s="42">
        <v>585.51300000000003</v>
      </c>
      <c r="L191" s="42">
        <v>663.17100000000005</v>
      </c>
      <c r="M191" s="46" t="s">
        <v>24</v>
      </c>
      <c r="O191" s="41" t="s">
        <v>49</v>
      </c>
      <c r="P191" s="42">
        <v>650.80700000000002</v>
      </c>
      <c r="Q191" s="42">
        <v>642.596</v>
      </c>
      <c r="R191" s="42">
        <v>768.99400000000003</v>
      </c>
      <c r="S191" s="42">
        <v>753.21600000000001</v>
      </c>
      <c r="T191" s="42">
        <v>883.88699999999994</v>
      </c>
      <c r="U191" s="42">
        <v>1201.3579999999999</v>
      </c>
      <c r="V191" s="42">
        <v>1295.414</v>
      </c>
      <c r="W191" s="42">
        <v>1376.2819999999999</v>
      </c>
      <c r="X191" s="42">
        <v>1238.3340000000001</v>
      </c>
      <c r="Y191" s="42">
        <v>1402.748</v>
      </c>
      <c r="Z191" s="42">
        <v>1958.5889999999999</v>
      </c>
      <c r="AA191" s="46" t="s">
        <v>24</v>
      </c>
    </row>
    <row r="192" spans="1:27" x14ac:dyDescent="0.25">
      <c r="A192" s="41" t="s">
        <v>52</v>
      </c>
      <c r="B192" s="42">
        <v>428.613</v>
      </c>
      <c r="C192" s="42">
        <v>427.00200000000001</v>
      </c>
      <c r="D192" s="42">
        <v>483.83800000000002</v>
      </c>
      <c r="E192" s="42">
        <v>569.70600000000002</v>
      </c>
      <c r="F192" s="42">
        <v>553.76499999999999</v>
      </c>
      <c r="G192" s="43">
        <v>475.53</v>
      </c>
      <c r="H192" s="42">
        <v>505.41699999999997</v>
      </c>
      <c r="I192" s="42">
        <v>497.26299999999998</v>
      </c>
      <c r="J192" s="42">
        <v>447.25400000000002</v>
      </c>
      <c r="K192" s="42">
        <v>352.75900000000001</v>
      </c>
      <c r="L192" s="42">
        <v>342.39499999999998</v>
      </c>
      <c r="M192" s="46" t="s">
        <v>24</v>
      </c>
      <c r="O192" s="41" t="s">
        <v>50</v>
      </c>
      <c r="P192" s="43">
        <v>509.75</v>
      </c>
      <c r="Q192" s="42">
        <v>593.22299999999996</v>
      </c>
      <c r="R192" s="43">
        <v>623.29</v>
      </c>
      <c r="S192" s="42">
        <v>520.33199999999999</v>
      </c>
      <c r="T192" s="42">
        <v>486.59399999999999</v>
      </c>
      <c r="U192" s="42">
        <v>514.01700000000005</v>
      </c>
      <c r="V192" s="42">
        <v>518.11900000000003</v>
      </c>
      <c r="W192" s="42">
        <v>516.50900000000001</v>
      </c>
      <c r="X192" s="43">
        <v>545.66999999999996</v>
      </c>
      <c r="Y192" s="42">
        <v>566.88199999999995</v>
      </c>
      <c r="Z192" s="42">
        <v>593.55100000000004</v>
      </c>
      <c r="AA192" s="42">
        <v>635.33199999999999</v>
      </c>
    </row>
    <row r="193" spans="1:27" x14ac:dyDescent="0.25">
      <c r="A193" s="41" t="s">
        <v>53</v>
      </c>
      <c r="B193" s="42">
        <v>83.528000000000006</v>
      </c>
      <c r="C193" s="44">
        <v>73.3</v>
      </c>
      <c r="D193" s="42">
        <v>98.572999999999993</v>
      </c>
      <c r="E193" s="42">
        <v>115.392</v>
      </c>
      <c r="F193" s="42">
        <v>137.28200000000001</v>
      </c>
      <c r="G193" s="42">
        <v>145.56299999999999</v>
      </c>
      <c r="H193" s="42">
        <v>190.334</v>
      </c>
      <c r="I193" s="43">
        <v>280.61</v>
      </c>
      <c r="J193" s="42">
        <v>151.66300000000001</v>
      </c>
      <c r="K193" s="42">
        <v>170.92699999999999</v>
      </c>
      <c r="L193" s="42">
        <v>180.78700000000001</v>
      </c>
      <c r="M193" s="42">
        <v>181.72300000000001</v>
      </c>
      <c r="O193" s="41" t="s">
        <v>51</v>
      </c>
      <c r="P193" s="42">
        <v>400.59300000000002</v>
      </c>
      <c r="Q193" s="42">
        <v>235.38800000000001</v>
      </c>
      <c r="R193" s="42">
        <v>245.71600000000001</v>
      </c>
      <c r="S193" s="42">
        <v>285.041</v>
      </c>
      <c r="T193" s="42">
        <v>266.899</v>
      </c>
      <c r="U193" s="42">
        <v>222.108</v>
      </c>
      <c r="V193" s="42">
        <v>202.91200000000001</v>
      </c>
      <c r="W193" s="42">
        <v>234.24199999999999</v>
      </c>
      <c r="X193" s="42">
        <v>203.36799999999999</v>
      </c>
      <c r="Y193" s="42">
        <v>182.584</v>
      </c>
      <c r="Z193" s="42">
        <v>197.857</v>
      </c>
      <c r="AA193" s="46" t="s">
        <v>24</v>
      </c>
    </row>
    <row r="194" spans="1:27" x14ac:dyDescent="0.25">
      <c r="A194" s="41" t="s">
        <v>54</v>
      </c>
      <c r="B194" s="46" t="s">
        <v>24</v>
      </c>
      <c r="C194" s="46" t="s">
        <v>24</v>
      </c>
      <c r="D194" s="46" t="s">
        <v>24</v>
      </c>
      <c r="E194" s="46" t="s">
        <v>24</v>
      </c>
      <c r="F194" s="46" t="s">
        <v>24</v>
      </c>
      <c r="G194" s="46" t="s">
        <v>24</v>
      </c>
      <c r="H194" s="46" t="s">
        <v>24</v>
      </c>
      <c r="I194" s="46" t="s">
        <v>24</v>
      </c>
      <c r="J194" s="46" t="s">
        <v>24</v>
      </c>
      <c r="K194" s="46" t="s">
        <v>24</v>
      </c>
      <c r="L194" s="46" t="s">
        <v>24</v>
      </c>
      <c r="M194" s="46" t="s">
        <v>24</v>
      </c>
      <c r="O194" s="41" t="s">
        <v>52</v>
      </c>
      <c r="P194" s="43">
        <v>74.02</v>
      </c>
      <c r="Q194" s="42">
        <v>91.293000000000006</v>
      </c>
      <c r="R194" s="42">
        <v>98.331999999999994</v>
      </c>
      <c r="S194" s="42">
        <v>117.018</v>
      </c>
      <c r="T194" s="43">
        <v>123.44</v>
      </c>
      <c r="U194" s="42">
        <v>127.196</v>
      </c>
      <c r="V194" s="42">
        <v>160.672</v>
      </c>
      <c r="W194" s="42">
        <v>150.71799999999999</v>
      </c>
      <c r="X194" s="42">
        <v>139.751</v>
      </c>
      <c r="Y194" s="42">
        <v>143.577</v>
      </c>
      <c r="Z194" s="43">
        <v>171.85</v>
      </c>
      <c r="AA194" s="46" t="s">
        <v>24</v>
      </c>
    </row>
    <row r="195" spans="1:27" x14ac:dyDescent="0.25">
      <c r="A195" s="41" t="s">
        <v>55</v>
      </c>
      <c r="B195" s="46" t="s">
        <v>24</v>
      </c>
      <c r="C195" s="46" t="s">
        <v>24</v>
      </c>
      <c r="D195" s="46" t="s">
        <v>24</v>
      </c>
      <c r="E195" s="46" t="s">
        <v>24</v>
      </c>
      <c r="F195" s="46" t="s">
        <v>24</v>
      </c>
      <c r="G195" s="46" t="s">
        <v>24</v>
      </c>
      <c r="H195" s="46" t="s">
        <v>24</v>
      </c>
      <c r="I195" s="46" t="s">
        <v>24</v>
      </c>
      <c r="J195" s="46" t="s">
        <v>24</v>
      </c>
      <c r="K195" s="46" t="s">
        <v>24</v>
      </c>
      <c r="L195" s="46" t="s">
        <v>24</v>
      </c>
      <c r="M195" s="46" t="s">
        <v>24</v>
      </c>
      <c r="O195" s="41" t="s">
        <v>53</v>
      </c>
      <c r="P195" s="42">
        <v>133.43700000000001</v>
      </c>
      <c r="Q195" s="42">
        <v>140.92400000000001</v>
      </c>
      <c r="R195" s="42">
        <v>192.673</v>
      </c>
      <c r="S195" s="42">
        <v>228.93100000000001</v>
      </c>
      <c r="T195" s="42">
        <v>277.04700000000003</v>
      </c>
      <c r="U195" s="42">
        <v>269.32400000000001</v>
      </c>
      <c r="V195" s="42">
        <v>302.00200000000001</v>
      </c>
      <c r="W195" s="42">
        <v>396.721</v>
      </c>
      <c r="X195" s="42">
        <v>258.85199999999998</v>
      </c>
      <c r="Y195" s="42">
        <v>278.74599999999998</v>
      </c>
      <c r="Z195" s="43">
        <v>301.22000000000003</v>
      </c>
      <c r="AA195" s="42">
        <v>310.113</v>
      </c>
    </row>
    <row r="196" spans="1:27" x14ac:dyDescent="0.25">
      <c r="A196" s="41" t="s">
        <v>56</v>
      </c>
      <c r="B196" s="42">
        <v>100.137</v>
      </c>
      <c r="C196" s="42">
        <v>86.897000000000006</v>
      </c>
      <c r="D196" s="46" t="s">
        <v>24</v>
      </c>
      <c r="E196" s="42">
        <v>64.498000000000005</v>
      </c>
      <c r="F196" s="46" t="s">
        <v>24</v>
      </c>
      <c r="G196" s="42">
        <v>61.262999999999998</v>
      </c>
      <c r="H196" s="42">
        <v>105.367</v>
      </c>
      <c r="I196" s="42">
        <v>169.66399999999999</v>
      </c>
      <c r="J196" s="42">
        <v>185.80699999999999</v>
      </c>
      <c r="K196" s="42">
        <v>220.072</v>
      </c>
      <c r="L196" s="42">
        <v>208.459</v>
      </c>
      <c r="M196" s="42">
        <v>258.18799999999999</v>
      </c>
      <c r="O196" s="41" t="s">
        <v>54</v>
      </c>
      <c r="P196" s="46" t="s">
        <v>24</v>
      </c>
      <c r="Q196" s="46" t="s">
        <v>24</v>
      </c>
      <c r="R196" s="46" t="s">
        <v>24</v>
      </c>
      <c r="S196" s="46" t="s">
        <v>24</v>
      </c>
      <c r="T196" s="46" t="s">
        <v>24</v>
      </c>
      <c r="U196" s="46" t="s">
        <v>24</v>
      </c>
      <c r="V196" s="46" t="s">
        <v>24</v>
      </c>
      <c r="W196" s="46" t="s">
        <v>24</v>
      </c>
      <c r="X196" s="46" t="s">
        <v>24</v>
      </c>
      <c r="Y196" s="46" t="s">
        <v>24</v>
      </c>
      <c r="Z196" s="46" t="s">
        <v>24</v>
      </c>
      <c r="AA196" s="46" t="s">
        <v>24</v>
      </c>
    </row>
    <row r="197" spans="1:27" x14ac:dyDescent="0.25">
      <c r="A197" s="41" t="s">
        <v>58</v>
      </c>
      <c r="B197" s="46" t="s">
        <v>24</v>
      </c>
      <c r="C197" s="46" t="s">
        <v>24</v>
      </c>
      <c r="D197" s="46" t="s">
        <v>24</v>
      </c>
      <c r="E197" s="46" t="s">
        <v>24</v>
      </c>
      <c r="F197" s="46" t="s">
        <v>24</v>
      </c>
      <c r="G197" s="46" t="s">
        <v>24</v>
      </c>
      <c r="H197" s="46" t="s">
        <v>24</v>
      </c>
      <c r="I197" s="42">
        <v>2387.3690000000001</v>
      </c>
      <c r="J197" s="46" t="s">
        <v>24</v>
      </c>
      <c r="K197" s="42">
        <v>2591.5940000000001</v>
      </c>
      <c r="L197" s="46" t="s">
        <v>24</v>
      </c>
      <c r="M197" s="46" t="s">
        <v>24</v>
      </c>
      <c r="O197" s="41" t="s">
        <v>55</v>
      </c>
      <c r="P197" s="46" t="s">
        <v>24</v>
      </c>
      <c r="Q197" s="46" t="s">
        <v>24</v>
      </c>
      <c r="R197" s="46" t="s">
        <v>24</v>
      </c>
      <c r="S197" s="46" t="s">
        <v>24</v>
      </c>
      <c r="T197" s="46" t="s">
        <v>24</v>
      </c>
      <c r="U197" s="46" t="s">
        <v>24</v>
      </c>
      <c r="V197" s="46" t="s">
        <v>24</v>
      </c>
      <c r="W197" s="46" t="s">
        <v>24</v>
      </c>
      <c r="X197" s="46" t="s">
        <v>24</v>
      </c>
      <c r="Y197" s="46" t="s">
        <v>24</v>
      </c>
      <c r="Z197" s="46" t="s">
        <v>24</v>
      </c>
      <c r="AA197" s="46" t="s">
        <v>24</v>
      </c>
    </row>
    <row r="198" spans="1:27" x14ac:dyDescent="0.25">
      <c r="A198" s="41" t="s">
        <v>59</v>
      </c>
      <c r="B198" s="42">
        <v>3275.797</v>
      </c>
      <c r="C198" s="46" t="s">
        <v>24</v>
      </c>
      <c r="D198" s="46" t="s">
        <v>24</v>
      </c>
      <c r="E198" s="46" t="s">
        <v>24</v>
      </c>
      <c r="F198" s="42">
        <v>6591.3829999999998</v>
      </c>
      <c r="G198" s="46" t="s">
        <v>24</v>
      </c>
      <c r="H198" s="46" t="s">
        <v>24</v>
      </c>
      <c r="I198" s="42">
        <v>5886.9080000000004</v>
      </c>
      <c r="J198" s="46" t="s">
        <v>24</v>
      </c>
      <c r="K198" s="42">
        <v>6531.3919999999998</v>
      </c>
      <c r="L198" s="46" t="s">
        <v>24</v>
      </c>
      <c r="M198" s="46" t="s">
        <v>24</v>
      </c>
      <c r="O198" s="41" t="s">
        <v>56</v>
      </c>
      <c r="P198" s="42">
        <v>50.115000000000002</v>
      </c>
      <c r="Q198" s="42">
        <v>40.945999999999998</v>
      </c>
      <c r="R198" s="46" t="s">
        <v>24</v>
      </c>
      <c r="S198" s="42">
        <v>65.143000000000001</v>
      </c>
      <c r="T198" s="46" t="s">
        <v>24</v>
      </c>
      <c r="U198" s="42">
        <v>54.216000000000001</v>
      </c>
      <c r="V198" s="42">
        <v>60.451000000000001</v>
      </c>
      <c r="W198" s="42">
        <v>76.837000000000003</v>
      </c>
      <c r="X198" s="42">
        <v>84.147999999999996</v>
      </c>
      <c r="Y198" s="42">
        <v>96.628</v>
      </c>
      <c r="Z198" s="42">
        <v>97.769000000000005</v>
      </c>
      <c r="AA198" s="42">
        <v>96.073999999999998</v>
      </c>
    </row>
    <row r="199" spans="1:27" x14ac:dyDescent="0.25">
      <c r="A199" s="41" t="s">
        <v>60</v>
      </c>
      <c r="B199" s="42">
        <v>14185.232</v>
      </c>
      <c r="C199" s="42">
        <v>13245.931</v>
      </c>
      <c r="D199" s="42">
        <v>14207.508</v>
      </c>
      <c r="E199" s="42">
        <v>14794.791999999999</v>
      </c>
      <c r="F199" s="42">
        <v>15227.402</v>
      </c>
      <c r="G199" s="42">
        <v>15516.896000000001</v>
      </c>
      <c r="H199" s="42">
        <v>16446.967000000001</v>
      </c>
      <c r="I199" s="42">
        <v>19305.181</v>
      </c>
      <c r="J199" s="42">
        <v>17783.893</v>
      </c>
      <c r="K199" s="42">
        <v>16934.298999999999</v>
      </c>
      <c r="L199" s="42">
        <v>17623.488000000001</v>
      </c>
      <c r="M199" s="46" t="s">
        <v>24</v>
      </c>
      <c r="O199" s="41" t="s">
        <v>58</v>
      </c>
      <c r="P199" s="46" t="s">
        <v>24</v>
      </c>
      <c r="Q199" s="46" t="s">
        <v>24</v>
      </c>
      <c r="R199" s="46" t="s">
        <v>24</v>
      </c>
      <c r="S199" s="46" t="s">
        <v>24</v>
      </c>
      <c r="T199" s="46" t="s">
        <v>24</v>
      </c>
      <c r="U199" s="46" t="s">
        <v>24</v>
      </c>
      <c r="V199" s="46" t="s">
        <v>24</v>
      </c>
      <c r="W199" s="42">
        <v>1161.6610000000001</v>
      </c>
      <c r="X199" s="46" t="s">
        <v>24</v>
      </c>
      <c r="Y199" s="42">
        <v>1225.732</v>
      </c>
      <c r="Z199" s="46" t="s">
        <v>24</v>
      </c>
      <c r="AA199" s="46" t="s">
        <v>24</v>
      </c>
    </row>
    <row r="200" spans="1:27" x14ac:dyDescent="0.25">
      <c r="A200" s="41" t="s">
        <v>61</v>
      </c>
      <c r="B200" s="46" t="s">
        <v>24</v>
      </c>
      <c r="C200" s="46" t="s">
        <v>24</v>
      </c>
      <c r="D200" s="46" t="s">
        <v>24</v>
      </c>
      <c r="E200" s="46" t="s">
        <v>24</v>
      </c>
      <c r="F200" s="46" t="s">
        <v>24</v>
      </c>
      <c r="G200" s="46" t="s">
        <v>24</v>
      </c>
      <c r="H200" s="46" t="s">
        <v>24</v>
      </c>
      <c r="I200" s="46" t="s">
        <v>24</v>
      </c>
      <c r="J200" s="46" t="s">
        <v>24</v>
      </c>
      <c r="K200" s="42">
        <v>8.9559999999999995</v>
      </c>
      <c r="L200" s="42">
        <v>10.554</v>
      </c>
      <c r="M200" s="46" t="s">
        <v>24</v>
      </c>
      <c r="O200" s="41" t="s">
        <v>59</v>
      </c>
      <c r="P200" s="43">
        <v>2749.78</v>
      </c>
      <c r="Q200" s="46" t="s">
        <v>24</v>
      </c>
      <c r="R200" s="46" t="s">
        <v>24</v>
      </c>
      <c r="S200" s="46" t="s">
        <v>24</v>
      </c>
      <c r="T200" s="42">
        <v>4865.2430000000004</v>
      </c>
      <c r="U200" s="46" t="s">
        <v>24</v>
      </c>
      <c r="V200" s="46" t="s">
        <v>24</v>
      </c>
      <c r="W200" s="42">
        <v>7884.6189999999997</v>
      </c>
      <c r="X200" s="46" t="s">
        <v>24</v>
      </c>
      <c r="Y200" s="42">
        <v>8456.8189999999995</v>
      </c>
      <c r="Z200" s="46" t="s">
        <v>24</v>
      </c>
      <c r="AA200" s="46" t="s">
        <v>24</v>
      </c>
    </row>
    <row r="201" spans="1:27" x14ac:dyDescent="0.25">
      <c r="A201" s="41" t="s">
        <v>62</v>
      </c>
      <c r="B201" s="46" t="s">
        <v>24</v>
      </c>
      <c r="C201" s="46" t="s">
        <v>24</v>
      </c>
      <c r="D201" s="46" t="s">
        <v>24</v>
      </c>
      <c r="E201" s="46" t="s">
        <v>24</v>
      </c>
      <c r="F201" s="46" t="s">
        <v>24</v>
      </c>
      <c r="G201" s="46" t="s">
        <v>24</v>
      </c>
      <c r="H201" s="46" t="s">
        <v>24</v>
      </c>
      <c r="I201" s="46" t="s">
        <v>24</v>
      </c>
      <c r="J201" s="42">
        <v>26.661000000000001</v>
      </c>
      <c r="K201" s="42">
        <v>21.574999999999999</v>
      </c>
      <c r="L201" s="42">
        <v>24.657</v>
      </c>
      <c r="M201" s="43">
        <v>24.79</v>
      </c>
      <c r="O201" s="41" t="s">
        <v>60</v>
      </c>
      <c r="P201" s="42">
        <v>5103.1019999999999</v>
      </c>
      <c r="Q201" s="43">
        <v>4881.58</v>
      </c>
      <c r="R201" s="42">
        <v>5474.3530000000001</v>
      </c>
      <c r="S201" s="42">
        <v>5165.4570000000003</v>
      </c>
      <c r="T201" s="42">
        <v>5586.509</v>
      </c>
      <c r="U201" s="43">
        <v>5717.65</v>
      </c>
      <c r="V201" s="42">
        <v>6419.0550000000003</v>
      </c>
      <c r="W201" s="42">
        <v>7257.7849999999999</v>
      </c>
      <c r="X201" s="42">
        <v>7316.7790000000005</v>
      </c>
      <c r="Y201" s="42">
        <v>6891.183</v>
      </c>
      <c r="Z201" s="42">
        <v>7659.433</v>
      </c>
      <c r="AA201" s="46" t="s">
        <v>24</v>
      </c>
    </row>
    <row r="202" spans="1:27" x14ac:dyDescent="0.25">
      <c r="A202" s="41" t="s">
        <v>64</v>
      </c>
      <c r="B202" s="46" t="s">
        <v>24</v>
      </c>
      <c r="C202" s="43">
        <v>98.45</v>
      </c>
      <c r="D202" s="43">
        <v>62.94</v>
      </c>
      <c r="E202" s="42">
        <v>81.733999999999995</v>
      </c>
      <c r="F202" s="46" t="s">
        <v>24</v>
      </c>
      <c r="G202" s="46" t="s">
        <v>24</v>
      </c>
      <c r="H202" s="46" t="s">
        <v>24</v>
      </c>
      <c r="I202" s="42">
        <v>107.931</v>
      </c>
      <c r="J202" s="42">
        <v>120.61199999999999</v>
      </c>
      <c r="K202" s="42">
        <v>127.922</v>
      </c>
      <c r="L202" s="43">
        <v>146.47999999999999</v>
      </c>
      <c r="M202" s="42">
        <v>166.87799999999999</v>
      </c>
      <c r="O202" s="41" t="s">
        <v>61</v>
      </c>
      <c r="P202" s="46" t="s">
        <v>24</v>
      </c>
      <c r="Q202" s="46" t="s">
        <v>24</v>
      </c>
      <c r="R202" s="46" t="s">
        <v>24</v>
      </c>
      <c r="S202" s="46" t="s">
        <v>24</v>
      </c>
      <c r="T202" s="46" t="s">
        <v>24</v>
      </c>
      <c r="U202" s="46" t="s">
        <v>24</v>
      </c>
      <c r="V202" s="46" t="s">
        <v>24</v>
      </c>
      <c r="W202" s="46" t="s">
        <v>24</v>
      </c>
      <c r="X202" s="46" t="s">
        <v>24</v>
      </c>
      <c r="Y202" s="42">
        <v>4.1340000000000003</v>
      </c>
      <c r="Z202" s="42">
        <v>5.2270000000000003</v>
      </c>
      <c r="AA202" s="46" t="s">
        <v>24</v>
      </c>
    </row>
    <row r="203" spans="1:27" x14ac:dyDescent="0.25">
      <c r="A203" s="41" t="s">
        <v>65</v>
      </c>
      <c r="B203" s="46" t="s">
        <v>24</v>
      </c>
      <c r="C203" s="46" t="s">
        <v>24</v>
      </c>
      <c r="D203" s="46" t="s">
        <v>24</v>
      </c>
      <c r="E203" s="46" t="s">
        <v>24</v>
      </c>
      <c r="F203" s="46" t="s">
        <v>24</v>
      </c>
      <c r="G203" s="46" t="s">
        <v>24</v>
      </c>
      <c r="H203" s="46" t="s">
        <v>24</v>
      </c>
      <c r="I203" s="46" t="s">
        <v>24</v>
      </c>
      <c r="J203" s="46" t="s">
        <v>24</v>
      </c>
      <c r="K203" s="46" t="s">
        <v>24</v>
      </c>
      <c r="L203" s="46" t="s">
        <v>24</v>
      </c>
      <c r="M203" s="46" t="s">
        <v>24</v>
      </c>
      <c r="O203" s="41" t="s">
        <v>62</v>
      </c>
      <c r="P203" s="46" t="s">
        <v>24</v>
      </c>
      <c r="Q203" s="46" t="s">
        <v>24</v>
      </c>
      <c r="R203" s="46" t="s">
        <v>24</v>
      </c>
      <c r="S203" s="46" t="s">
        <v>24</v>
      </c>
      <c r="T203" s="46" t="s">
        <v>24</v>
      </c>
      <c r="U203" s="46" t="s">
        <v>24</v>
      </c>
      <c r="V203" s="46" t="s">
        <v>24</v>
      </c>
      <c r="W203" s="46" t="s">
        <v>24</v>
      </c>
      <c r="X203" s="42">
        <v>7.6420000000000003</v>
      </c>
      <c r="Y203" s="42">
        <v>8.8659999999999997</v>
      </c>
      <c r="Z203" s="42">
        <v>9.1539999999999999</v>
      </c>
      <c r="AA203" s="42">
        <v>7.9749999999999996</v>
      </c>
    </row>
    <row r="204" spans="1:27" x14ac:dyDescent="0.25">
      <c r="A204" s="41" t="s">
        <v>66</v>
      </c>
      <c r="B204" s="46" t="s">
        <v>24</v>
      </c>
      <c r="C204" s="46" t="s">
        <v>24</v>
      </c>
      <c r="D204" s="46" t="s">
        <v>24</v>
      </c>
      <c r="E204" s="46" t="s">
        <v>24</v>
      </c>
      <c r="F204" s="46" t="s">
        <v>24</v>
      </c>
      <c r="G204" s="46" t="s">
        <v>24</v>
      </c>
      <c r="H204" s="46" t="s">
        <v>24</v>
      </c>
      <c r="I204" s="46" t="s">
        <v>24</v>
      </c>
      <c r="J204" s="46" t="s">
        <v>24</v>
      </c>
      <c r="K204" s="46" t="s">
        <v>24</v>
      </c>
      <c r="L204" s="46" t="s">
        <v>24</v>
      </c>
      <c r="M204" s="42">
        <v>12.619</v>
      </c>
      <c r="O204" s="41" t="s">
        <v>64</v>
      </c>
      <c r="P204" s="46" t="s">
        <v>24</v>
      </c>
      <c r="Q204" s="43">
        <v>112.82</v>
      </c>
      <c r="R204" s="42">
        <v>98.938999999999993</v>
      </c>
      <c r="S204" s="42">
        <v>101.619</v>
      </c>
      <c r="T204" s="46" t="s">
        <v>24</v>
      </c>
      <c r="U204" s="46" t="s">
        <v>24</v>
      </c>
      <c r="V204" s="46" t="s">
        <v>24</v>
      </c>
      <c r="W204" s="42">
        <v>105.26300000000001</v>
      </c>
      <c r="X204" s="43">
        <v>93.82</v>
      </c>
      <c r="Y204" s="42">
        <v>101.95699999999999</v>
      </c>
      <c r="Z204" s="43">
        <v>123.54</v>
      </c>
      <c r="AA204" s="42">
        <v>126.102</v>
      </c>
    </row>
    <row r="205" spans="1:27" x14ac:dyDescent="0.25">
      <c r="A205" s="41" t="s">
        <v>89</v>
      </c>
      <c r="B205" s="46" t="s">
        <v>24</v>
      </c>
      <c r="C205" s="46" t="s">
        <v>24</v>
      </c>
      <c r="D205" s="46" t="s">
        <v>24</v>
      </c>
      <c r="E205" s="46" t="s">
        <v>24</v>
      </c>
      <c r="F205" s="46" t="s">
        <v>24</v>
      </c>
      <c r="G205" s="46" t="s">
        <v>24</v>
      </c>
      <c r="H205" s="46" t="s">
        <v>24</v>
      </c>
      <c r="I205" s="46" t="s">
        <v>24</v>
      </c>
      <c r="J205" s="46" t="s">
        <v>24</v>
      </c>
      <c r="K205" s="46" t="s">
        <v>24</v>
      </c>
      <c r="L205" s="46" t="s">
        <v>24</v>
      </c>
      <c r="M205" s="46" t="s">
        <v>24</v>
      </c>
      <c r="O205" s="41" t="s">
        <v>65</v>
      </c>
      <c r="P205" s="46" t="s">
        <v>24</v>
      </c>
      <c r="Q205" s="46" t="s">
        <v>24</v>
      </c>
      <c r="R205" s="46" t="s">
        <v>24</v>
      </c>
      <c r="S205" s="46" t="s">
        <v>24</v>
      </c>
      <c r="T205" s="46" t="s">
        <v>24</v>
      </c>
      <c r="U205" s="46" t="s">
        <v>24</v>
      </c>
      <c r="V205" s="46" t="s">
        <v>24</v>
      </c>
      <c r="W205" s="46" t="s">
        <v>24</v>
      </c>
      <c r="X205" s="46" t="s">
        <v>24</v>
      </c>
      <c r="Y205" s="46" t="s">
        <v>24</v>
      </c>
      <c r="Z205" s="46" t="s">
        <v>24</v>
      </c>
      <c r="AA205" s="46" t="s">
        <v>24</v>
      </c>
    </row>
    <row r="206" spans="1:27" x14ac:dyDescent="0.25">
      <c r="A206" s="41" t="s">
        <v>90</v>
      </c>
      <c r="B206" s="42">
        <v>50851.917000000001</v>
      </c>
      <c r="C206" s="42">
        <v>54312.446000000004</v>
      </c>
      <c r="D206" s="42">
        <v>62783.434999999998</v>
      </c>
      <c r="E206" s="43">
        <v>60352.73</v>
      </c>
      <c r="F206" s="42">
        <v>67769.303</v>
      </c>
      <c r="G206" s="42">
        <v>66447.557000000001</v>
      </c>
      <c r="H206" s="42">
        <v>69108.017000000007</v>
      </c>
      <c r="I206" s="42">
        <v>87637.675000000003</v>
      </c>
      <c r="J206" s="43">
        <v>94714.97</v>
      </c>
      <c r="K206" s="42">
        <v>96317.606</v>
      </c>
      <c r="L206" s="42">
        <v>97339.543000000005</v>
      </c>
      <c r="M206" s="46" t="s">
        <v>24</v>
      </c>
      <c r="O206" s="41" t="s">
        <v>66</v>
      </c>
      <c r="P206" s="46" t="s">
        <v>24</v>
      </c>
      <c r="Q206" s="46" t="s">
        <v>24</v>
      </c>
      <c r="R206" s="46" t="s">
        <v>24</v>
      </c>
      <c r="S206" s="46" t="s">
        <v>24</v>
      </c>
      <c r="T206" s="46" t="s">
        <v>24</v>
      </c>
      <c r="U206" s="46" t="s">
        <v>24</v>
      </c>
      <c r="V206" s="46" t="s">
        <v>24</v>
      </c>
      <c r="W206" s="46" t="s">
        <v>24</v>
      </c>
      <c r="X206" s="46" t="s">
        <v>24</v>
      </c>
      <c r="Y206" s="46" t="s">
        <v>24</v>
      </c>
      <c r="Z206" s="46" t="s">
        <v>24</v>
      </c>
      <c r="AA206" s="42">
        <v>15.246</v>
      </c>
    </row>
    <row r="207" spans="1:27" x14ac:dyDescent="0.25">
      <c r="A207" s="41" t="s">
        <v>91</v>
      </c>
      <c r="B207" s="42">
        <v>5625.8090000000002</v>
      </c>
      <c r="C207" s="42">
        <v>7670.1790000000001</v>
      </c>
      <c r="D207" s="43">
        <v>9962.8700000000008</v>
      </c>
      <c r="E207" s="42">
        <v>11431.635</v>
      </c>
      <c r="F207" s="42">
        <v>14336.130999999999</v>
      </c>
      <c r="G207" s="42">
        <v>15544.119000000001</v>
      </c>
      <c r="H207" s="42">
        <v>17085.017</v>
      </c>
      <c r="I207" s="42">
        <v>21921.187999999998</v>
      </c>
      <c r="J207" s="42">
        <v>21904.938999999998</v>
      </c>
      <c r="K207" s="42">
        <v>24239.212</v>
      </c>
      <c r="L207" s="42">
        <v>28058.974999999999</v>
      </c>
      <c r="M207" s="46" t="s">
        <v>24</v>
      </c>
      <c r="O207" s="41" t="s">
        <v>89</v>
      </c>
      <c r="P207" s="46" t="s">
        <v>24</v>
      </c>
      <c r="Q207" s="46" t="s">
        <v>24</v>
      </c>
      <c r="R207" s="46" t="s">
        <v>24</v>
      </c>
      <c r="S207" s="46" t="s">
        <v>24</v>
      </c>
      <c r="T207" s="46" t="s">
        <v>24</v>
      </c>
      <c r="U207" s="46" t="s">
        <v>24</v>
      </c>
      <c r="V207" s="46" t="s">
        <v>24</v>
      </c>
      <c r="W207" s="46" t="s">
        <v>24</v>
      </c>
      <c r="X207" s="46" t="s">
        <v>24</v>
      </c>
      <c r="Y207" s="46" t="s">
        <v>24</v>
      </c>
      <c r="Z207" s="46" t="s">
        <v>24</v>
      </c>
      <c r="AA207" s="46" t="s">
        <v>24</v>
      </c>
    </row>
    <row r="208" spans="1:27" x14ac:dyDescent="0.25">
      <c r="A208" s="41" t="s">
        <v>92</v>
      </c>
      <c r="B208" s="42">
        <v>24713.355</v>
      </c>
      <c r="C208" s="42">
        <v>27111.432000000001</v>
      </c>
      <c r="D208" s="42">
        <v>28693.273000000001</v>
      </c>
      <c r="E208" s="42">
        <v>30221.323</v>
      </c>
      <c r="F208" s="42">
        <v>32162.064999999999</v>
      </c>
      <c r="G208" s="42">
        <v>26848.365000000002</v>
      </c>
      <c r="H208" s="42">
        <v>24821.031999999999</v>
      </c>
      <c r="I208" s="42">
        <v>25778.096000000001</v>
      </c>
      <c r="J208" s="42">
        <v>26526.264999999999</v>
      </c>
      <c r="K208" s="42">
        <v>25803.116999999998</v>
      </c>
      <c r="L208" s="42">
        <v>26095.598000000002</v>
      </c>
      <c r="M208" s="46" t="s">
        <v>24</v>
      </c>
      <c r="O208" s="41" t="s">
        <v>90</v>
      </c>
      <c r="P208" s="42">
        <v>49024.341</v>
      </c>
      <c r="Q208" s="42">
        <v>52890.737000000001</v>
      </c>
      <c r="R208" s="42">
        <v>56626.688000000002</v>
      </c>
      <c r="S208" s="42">
        <v>53701.148999999998</v>
      </c>
      <c r="T208" s="42">
        <v>57040.006000000001</v>
      </c>
      <c r="U208" s="42">
        <v>59161.207999999999</v>
      </c>
      <c r="V208" s="42">
        <v>61827.625</v>
      </c>
      <c r="W208" s="42">
        <v>75293.375</v>
      </c>
      <c r="X208" s="42">
        <v>80081.308000000005</v>
      </c>
      <c r="Y208" s="43">
        <v>80953.350000000006</v>
      </c>
      <c r="Z208" s="42">
        <v>81701.948000000004</v>
      </c>
      <c r="AA208" s="46" t="s">
        <v>24</v>
      </c>
    </row>
    <row r="209" spans="1:27" x14ac:dyDescent="0.25">
      <c r="A209" s="41" t="s">
        <v>93</v>
      </c>
      <c r="B209" s="42">
        <v>4217.6149999999998</v>
      </c>
      <c r="C209" s="42">
        <v>4272.2579999999998</v>
      </c>
      <c r="D209" s="42">
        <v>5707.3710000000001</v>
      </c>
      <c r="E209" s="42">
        <v>6563.9380000000001</v>
      </c>
      <c r="F209" s="42">
        <v>7303.1189999999997</v>
      </c>
      <c r="G209" s="43">
        <v>7783.07</v>
      </c>
      <c r="H209" s="42">
        <v>8624.6720000000005</v>
      </c>
      <c r="I209" s="42">
        <v>10938.732</v>
      </c>
      <c r="J209" s="42">
        <v>12164.517</v>
      </c>
      <c r="K209" s="43">
        <v>13562.59</v>
      </c>
      <c r="L209" s="42">
        <v>14490.915000000001</v>
      </c>
      <c r="M209" s="46" t="s">
        <v>24</v>
      </c>
      <c r="O209" s="41" t="s">
        <v>91</v>
      </c>
      <c r="P209" s="42">
        <v>2159.9059999999999</v>
      </c>
      <c r="Q209" s="42">
        <v>2836.8420000000001</v>
      </c>
      <c r="R209" s="42">
        <v>3617.0410000000002</v>
      </c>
      <c r="S209" s="42">
        <v>4577.7489999999998</v>
      </c>
      <c r="T209" s="42">
        <v>6154.1549999999997</v>
      </c>
      <c r="U209" s="42">
        <v>6797.0410000000002</v>
      </c>
      <c r="V209" s="42">
        <v>7495.3010000000004</v>
      </c>
      <c r="W209" s="42">
        <v>10269.499</v>
      </c>
      <c r="X209" s="42">
        <v>11192.458000000001</v>
      </c>
      <c r="Y209" s="42">
        <v>12786.594999999999</v>
      </c>
      <c r="Z209" s="42">
        <v>13964.612999999999</v>
      </c>
      <c r="AA209" s="46" t="s">
        <v>24</v>
      </c>
    </row>
    <row r="210" spans="1:27" x14ac:dyDescent="0.25">
      <c r="O210" s="41" t="s">
        <v>92</v>
      </c>
      <c r="P210" s="42">
        <v>12977.645</v>
      </c>
      <c r="Q210" s="42">
        <v>15121.643</v>
      </c>
      <c r="R210" s="42">
        <v>16379.706</v>
      </c>
      <c r="S210" s="44">
        <v>17617.7</v>
      </c>
      <c r="T210" s="42">
        <v>19308.401000000002</v>
      </c>
      <c r="U210" s="42">
        <v>16241.833000000001</v>
      </c>
      <c r="V210" s="42">
        <v>15263.574000000001</v>
      </c>
      <c r="W210" s="42">
        <v>15463.710999999999</v>
      </c>
      <c r="X210" s="42">
        <v>17687.471000000001</v>
      </c>
      <c r="Y210" s="42">
        <v>18124.370999999999</v>
      </c>
      <c r="Z210" s="42">
        <v>17278.827000000001</v>
      </c>
      <c r="AA210" s="46" t="s">
        <v>24</v>
      </c>
    </row>
    <row r="211" spans="1:27" x14ac:dyDescent="0.25">
      <c r="A211" s="40" t="s">
        <v>84</v>
      </c>
      <c r="B211" s="39"/>
      <c r="C211" s="39"/>
      <c r="D211" s="39"/>
      <c r="E211" s="39"/>
      <c r="F211" s="39"/>
      <c r="G211" s="39"/>
      <c r="H211" s="39"/>
      <c r="I211" s="39"/>
      <c r="J211" s="39"/>
      <c r="K211" s="39"/>
      <c r="L211" s="39"/>
      <c r="M211" s="39"/>
      <c r="O211" s="41" t="s">
        <v>93</v>
      </c>
      <c r="P211" s="42">
        <v>3447.5590000000002</v>
      </c>
      <c r="Q211" s="42">
        <v>3863.2159999999999</v>
      </c>
      <c r="R211" s="42">
        <v>5216.683</v>
      </c>
      <c r="S211" s="42">
        <v>5848.0640000000003</v>
      </c>
      <c r="T211" s="42">
        <v>7013.4570000000003</v>
      </c>
      <c r="U211" s="42">
        <v>7335.9189999999999</v>
      </c>
      <c r="V211" s="42">
        <v>8041.1120000000001</v>
      </c>
      <c r="W211" s="42">
        <v>9042.0190000000002</v>
      </c>
      <c r="X211" s="42">
        <v>8633.2549999999992</v>
      </c>
      <c r="Y211" s="42">
        <v>8922.0229999999992</v>
      </c>
      <c r="Z211" s="42">
        <v>9376.2980000000007</v>
      </c>
      <c r="AA211" s="46" t="s">
        <v>24</v>
      </c>
    </row>
    <row r="212" spans="1:27" x14ac:dyDescent="0.25">
      <c r="A212" s="40" t="s">
        <v>24</v>
      </c>
      <c r="B212" s="40" t="s">
        <v>69</v>
      </c>
      <c r="C212" s="39"/>
      <c r="D212" s="39"/>
      <c r="E212" s="39"/>
      <c r="F212" s="39"/>
      <c r="G212" s="39"/>
      <c r="H212" s="39"/>
      <c r="I212" s="39"/>
      <c r="J212" s="39"/>
      <c r="K212" s="39"/>
      <c r="L212" s="39"/>
      <c r="M212" s="39"/>
    </row>
    <row r="215" spans="1:27" x14ac:dyDescent="0.25">
      <c r="A215" s="136" t="s">
        <v>124</v>
      </c>
      <c r="B215" s="136" t="s">
        <v>128</v>
      </c>
      <c r="C215" s="135"/>
      <c r="D215" s="135"/>
      <c r="E215" s="135"/>
      <c r="F215" s="135"/>
      <c r="G215" s="135"/>
      <c r="H215" s="135"/>
      <c r="I215" s="135"/>
      <c r="J215" s="135"/>
      <c r="K215" s="135"/>
      <c r="L215" s="135"/>
      <c r="M215" s="135"/>
    </row>
    <row r="216" spans="1:27" x14ac:dyDescent="0.25">
      <c r="A216" s="136" t="s">
        <v>86</v>
      </c>
      <c r="B216" s="136" t="s">
        <v>87</v>
      </c>
      <c r="C216" s="135"/>
      <c r="D216" s="135"/>
      <c r="E216" s="135"/>
      <c r="F216" s="135"/>
      <c r="G216" s="135"/>
      <c r="H216" s="135"/>
      <c r="I216" s="135"/>
      <c r="J216" s="135"/>
      <c r="K216" s="135"/>
      <c r="L216" s="135"/>
      <c r="M216" s="135"/>
    </row>
    <row r="217" spans="1:27" x14ac:dyDescent="0.25">
      <c r="A217" s="136" t="s">
        <v>78</v>
      </c>
      <c r="B217" s="136" t="s">
        <v>125</v>
      </c>
      <c r="C217" s="135"/>
      <c r="D217" s="135"/>
      <c r="E217" s="135"/>
      <c r="F217" s="135"/>
      <c r="G217" s="135"/>
      <c r="H217" s="135"/>
      <c r="I217" s="135"/>
      <c r="J217" s="135"/>
      <c r="K217" s="135"/>
      <c r="L217" s="135"/>
      <c r="M217" s="135"/>
    </row>
    <row r="219" spans="1:27" x14ac:dyDescent="0.25">
      <c r="A219" s="137" t="s">
        <v>80</v>
      </c>
      <c r="B219" s="137" t="s">
        <v>81</v>
      </c>
      <c r="C219" s="137" t="s">
        <v>82</v>
      </c>
      <c r="D219" s="137" t="s">
        <v>83</v>
      </c>
      <c r="E219" s="137" t="s">
        <v>10</v>
      </c>
      <c r="F219" s="137" t="s">
        <v>12</v>
      </c>
      <c r="G219" s="137" t="s">
        <v>13</v>
      </c>
      <c r="H219" s="137" t="s">
        <v>14</v>
      </c>
      <c r="I219" s="137" t="s">
        <v>15</v>
      </c>
      <c r="J219" s="137" t="s">
        <v>16</v>
      </c>
      <c r="K219" s="137" t="s">
        <v>17</v>
      </c>
      <c r="L219" s="137" t="s">
        <v>18</v>
      </c>
      <c r="M219" s="137" t="s">
        <v>19</v>
      </c>
    </row>
    <row r="220" spans="1:27" x14ac:dyDescent="0.25">
      <c r="A220" s="137" t="s">
        <v>22</v>
      </c>
      <c r="B220" s="142" t="s">
        <v>24</v>
      </c>
      <c r="C220" s="142" t="s">
        <v>24</v>
      </c>
      <c r="D220" s="142" t="s">
        <v>24</v>
      </c>
      <c r="E220" s="142" t="s">
        <v>24</v>
      </c>
      <c r="F220" s="142" t="s">
        <v>24</v>
      </c>
      <c r="G220" s="142" t="s">
        <v>24</v>
      </c>
      <c r="H220" s="142" t="s">
        <v>24</v>
      </c>
      <c r="I220" s="142" t="s">
        <v>24</v>
      </c>
      <c r="J220" s="142" t="s">
        <v>24</v>
      </c>
      <c r="K220" s="142" t="s">
        <v>24</v>
      </c>
      <c r="L220" s="142" t="s">
        <v>24</v>
      </c>
      <c r="M220" s="142" t="s">
        <v>24</v>
      </c>
    </row>
    <row r="221" spans="1:27" x14ac:dyDescent="0.25">
      <c r="A221" s="137" t="s">
        <v>23</v>
      </c>
      <c r="B221" s="142" t="s">
        <v>24</v>
      </c>
      <c r="C221" s="142" t="s">
        <v>24</v>
      </c>
      <c r="D221" s="142" t="s">
        <v>24</v>
      </c>
      <c r="E221" s="142" t="s">
        <v>24</v>
      </c>
      <c r="F221" s="142" t="s">
        <v>24</v>
      </c>
      <c r="G221" s="142" t="s">
        <v>24</v>
      </c>
      <c r="H221" s="142" t="s">
        <v>24</v>
      </c>
      <c r="I221" s="142" t="s">
        <v>24</v>
      </c>
      <c r="J221" s="142" t="s">
        <v>24</v>
      </c>
      <c r="K221" s="142" t="s">
        <v>24</v>
      </c>
      <c r="L221" s="142" t="s">
        <v>24</v>
      </c>
      <c r="M221" s="142" t="s">
        <v>24</v>
      </c>
    </row>
    <row r="222" spans="1:27" x14ac:dyDescent="0.25">
      <c r="A222" s="137" t="s">
        <v>27</v>
      </c>
      <c r="B222" s="142" t="s">
        <v>24</v>
      </c>
      <c r="C222" s="142" t="s">
        <v>24</v>
      </c>
      <c r="D222" s="142" t="s">
        <v>24</v>
      </c>
      <c r="E222" s="142" t="s">
        <v>24</v>
      </c>
      <c r="F222" s="142" t="s">
        <v>24</v>
      </c>
      <c r="G222" s="142" t="s">
        <v>24</v>
      </c>
      <c r="H222" s="142" t="s">
        <v>24</v>
      </c>
      <c r="I222" s="142" t="s">
        <v>24</v>
      </c>
      <c r="J222" s="142" t="s">
        <v>24</v>
      </c>
      <c r="K222" s="142" t="s">
        <v>24</v>
      </c>
      <c r="L222" s="142" t="s">
        <v>24</v>
      </c>
      <c r="M222" s="142" t="s">
        <v>24</v>
      </c>
    </row>
    <row r="223" spans="1:27" x14ac:dyDescent="0.25">
      <c r="A223" s="137" t="s">
        <v>29</v>
      </c>
      <c r="B223" s="142" t="s">
        <v>24</v>
      </c>
      <c r="C223" s="142" t="s">
        <v>24</v>
      </c>
      <c r="D223" s="142" t="s">
        <v>24</v>
      </c>
      <c r="E223" s="142" t="s">
        <v>24</v>
      </c>
      <c r="F223" s="142" t="s">
        <v>24</v>
      </c>
      <c r="G223" s="138">
        <v>3767.6750000000002</v>
      </c>
      <c r="H223" s="142" t="s">
        <v>24</v>
      </c>
      <c r="I223" s="138">
        <v>3946.1329999999998</v>
      </c>
      <c r="J223" s="142" t="s">
        <v>24</v>
      </c>
      <c r="K223" s="138">
        <v>5115.6809999999996</v>
      </c>
      <c r="L223" s="142" t="s">
        <v>24</v>
      </c>
      <c r="M223" s="142" t="s">
        <v>24</v>
      </c>
    </row>
    <row r="224" spans="1:27" x14ac:dyDescent="0.25">
      <c r="A224" s="137" t="s">
        <v>30</v>
      </c>
      <c r="B224" s="138">
        <v>39.585000000000001</v>
      </c>
      <c r="C224" s="138">
        <v>34.676000000000002</v>
      </c>
      <c r="D224" s="138">
        <v>26.419</v>
      </c>
      <c r="E224" s="138">
        <v>21.567</v>
      </c>
      <c r="F224" s="138">
        <v>32.103000000000002</v>
      </c>
      <c r="G224" s="138">
        <v>36.609000000000002</v>
      </c>
      <c r="H224" s="138">
        <v>57.235999999999997</v>
      </c>
      <c r="I224" s="138">
        <v>104.014</v>
      </c>
      <c r="J224" s="138">
        <v>99.087999999999994</v>
      </c>
      <c r="K224" s="138">
        <v>105.878</v>
      </c>
      <c r="L224" s="138">
        <v>111.69799999999999</v>
      </c>
      <c r="M224" s="142" t="s">
        <v>24</v>
      </c>
    </row>
    <row r="225" spans="1:13" x14ac:dyDescent="0.25">
      <c r="A225" s="137" t="s">
        <v>31</v>
      </c>
      <c r="B225" s="138">
        <v>771.01499999999999</v>
      </c>
      <c r="C225" s="139">
        <v>781.04</v>
      </c>
      <c r="D225" s="138">
        <v>765.66700000000003</v>
      </c>
      <c r="E225" s="138">
        <v>896.226</v>
      </c>
      <c r="F225" s="138">
        <v>970.05700000000002</v>
      </c>
      <c r="G225" s="138">
        <v>1038.4280000000001</v>
      </c>
      <c r="H225" s="138">
        <v>1052.251</v>
      </c>
      <c r="I225" s="138">
        <v>1022.069</v>
      </c>
      <c r="J225" s="138">
        <v>1008.133</v>
      </c>
      <c r="K225" s="138">
        <v>1158.884</v>
      </c>
      <c r="L225" s="138">
        <v>1380.4570000000001</v>
      </c>
      <c r="M225" s="138">
        <v>1406.4970000000001</v>
      </c>
    </row>
    <row r="226" spans="1:13" x14ac:dyDescent="0.25">
      <c r="A226" s="137" t="s">
        <v>32</v>
      </c>
      <c r="B226" s="142" t="s">
        <v>24</v>
      </c>
      <c r="C226" s="138">
        <v>4088.8270000000002</v>
      </c>
      <c r="D226" s="138">
        <v>4090.498</v>
      </c>
      <c r="E226" s="139">
        <v>3981.25</v>
      </c>
      <c r="F226" s="138">
        <v>4104.9489999999996</v>
      </c>
      <c r="G226" s="138">
        <v>3318.0120000000002</v>
      </c>
      <c r="H226" s="139">
        <v>3325.24</v>
      </c>
      <c r="I226" s="138">
        <v>3662.1660000000002</v>
      </c>
      <c r="J226" s="142" t="s">
        <v>24</v>
      </c>
      <c r="K226" s="138">
        <v>4495.201</v>
      </c>
      <c r="L226" s="142" t="s">
        <v>24</v>
      </c>
      <c r="M226" s="142" t="s">
        <v>24</v>
      </c>
    </row>
    <row r="227" spans="1:13" x14ac:dyDescent="0.25">
      <c r="A227" s="137" t="s">
        <v>33</v>
      </c>
      <c r="B227" s="142" t="s">
        <v>24</v>
      </c>
      <c r="C227" s="142" t="s">
        <v>24</v>
      </c>
      <c r="D227" s="142" t="s">
        <v>24</v>
      </c>
      <c r="E227" s="142" t="s">
        <v>24</v>
      </c>
      <c r="F227" s="142" t="s">
        <v>24</v>
      </c>
      <c r="G227" s="142" t="s">
        <v>24</v>
      </c>
      <c r="H227" s="142" t="s">
        <v>24</v>
      </c>
      <c r="I227" s="142" t="s">
        <v>24</v>
      </c>
      <c r="J227" s="142" t="s">
        <v>24</v>
      </c>
      <c r="K227" s="142" t="s">
        <v>24</v>
      </c>
      <c r="L227" s="142" t="s">
        <v>24</v>
      </c>
      <c r="M227" s="142" t="s">
        <v>24</v>
      </c>
    </row>
    <row r="228" spans="1:13" x14ac:dyDescent="0.25">
      <c r="A228" s="137" t="s">
        <v>34</v>
      </c>
      <c r="B228" s="138">
        <v>106.739</v>
      </c>
      <c r="C228" s="138">
        <v>92.501999999999995</v>
      </c>
      <c r="D228" s="138">
        <v>120.61799999999999</v>
      </c>
      <c r="E228" s="140">
        <v>248.4</v>
      </c>
      <c r="F228" s="138">
        <v>217.11500000000001</v>
      </c>
      <c r="G228" s="138">
        <v>133.215</v>
      </c>
      <c r="H228" s="138">
        <v>124.914</v>
      </c>
      <c r="I228" s="139">
        <v>145.27000000000001</v>
      </c>
      <c r="J228" s="139">
        <v>139.74</v>
      </c>
      <c r="K228" s="139">
        <v>155.28</v>
      </c>
      <c r="L228" s="139">
        <v>188.35</v>
      </c>
      <c r="M228" s="142" t="s">
        <v>24</v>
      </c>
    </row>
    <row r="229" spans="1:13" x14ac:dyDescent="0.25">
      <c r="A229" s="137" t="s">
        <v>35</v>
      </c>
      <c r="B229" s="140">
        <v>998.9</v>
      </c>
      <c r="C229" s="138">
        <v>1308.8779999999999</v>
      </c>
      <c r="D229" s="140">
        <v>1285.8</v>
      </c>
      <c r="E229" s="140">
        <v>1375.3</v>
      </c>
      <c r="F229" s="142" t="s">
        <v>24</v>
      </c>
      <c r="G229" s="138">
        <v>1344.857</v>
      </c>
      <c r="H229" s="142" t="s">
        <v>24</v>
      </c>
      <c r="I229" s="141">
        <v>1438</v>
      </c>
      <c r="J229" s="142" t="s">
        <v>24</v>
      </c>
      <c r="K229" s="138">
        <v>1826.847</v>
      </c>
      <c r="L229" s="142" t="s">
        <v>24</v>
      </c>
      <c r="M229" s="142" t="s">
        <v>24</v>
      </c>
    </row>
    <row r="230" spans="1:13" x14ac:dyDescent="0.25">
      <c r="A230" s="137" t="s">
        <v>36</v>
      </c>
      <c r="B230" s="142" t="s">
        <v>24</v>
      </c>
      <c r="C230" s="142" t="s">
        <v>24</v>
      </c>
      <c r="D230" s="142" t="s">
        <v>24</v>
      </c>
      <c r="E230" s="138">
        <v>408.11099999999999</v>
      </c>
      <c r="F230" s="142" t="s">
        <v>24</v>
      </c>
      <c r="G230" s="140">
        <v>387.7</v>
      </c>
      <c r="H230" s="142" t="s">
        <v>24</v>
      </c>
      <c r="I230" s="139">
        <v>426.29</v>
      </c>
      <c r="J230" s="142" t="s">
        <v>24</v>
      </c>
      <c r="K230" s="139">
        <v>733.93</v>
      </c>
      <c r="L230" s="142" t="s">
        <v>24</v>
      </c>
      <c r="M230" s="142" t="s">
        <v>24</v>
      </c>
    </row>
    <row r="231" spans="1:13" x14ac:dyDescent="0.25">
      <c r="A231" s="137" t="s">
        <v>37</v>
      </c>
      <c r="B231" s="142" t="s">
        <v>24</v>
      </c>
      <c r="C231" s="142" t="s">
        <v>24</v>
      </c>
      <c r="D231" s="142" t="s">
        <v>24</v>
      </c>
      <c r="E231" s="142" t="s">
        <v>24</v>
      </c>
      <c r="F231" s="142" t="s">
        <v>24</v>
      </c>
      <c r="G231" s="138">
        <v>4676.683</v>
      </c>
      <c r="H231" s="139">
        <v>4723.0600000000004</v>
      </c>
      <c r="I231" s="141">
        <v>4883</v>
      </c>
      <c r="J231" s="141">
        <v>4944</v>
      </c>
      <c r="K231" s="141">
        <v>5284</v>
      </c>
      <c r="L231" s="141">
        <v>5658</v>
      </c>
      <c r="M231" s="142" t="s">
        <v>24</v>
      </c>
    </row>
    <row r="232" spans="1:13" x14ac:dyDescent="0.25">
      <c r="A232" s="137" t="s">
        <v>38</v>
      </c>
      <c r="B232" s="139">
        <v>14504.81</v>
      </c>
      <c r="C232" s="139">
        <v>14689.07</v>
      </c>
      <c r="D232" s="138">
        <v>14251.303</v>
      </c>
      <c r="E232" s="138">
        <v>15691.638000000001</v>
      </c>
      <c r="F232" s="139">
        <v>16388.310000000001</v>
      </c>
      <c r="G232" s="138">
        <v>16339.366</v>
      </c>
      <c r="H232" s="140">
        <v>16651.7</v>
      </c>
      <c r="I232" s="142" t="s">
        <v>24</v>
      </c>
      <c r="J232" s="138">
        <v>17607.482</v>
      </c>
      <c r="K232" s="138">
        <v>17912.185000000001</v>
      </c>
      <c r="L232" s="138">
        <v>18694.719000000001</v>
      </c>
      <c r="M232" s="142" t="s">
        <v>24</v>
      </c>
    </row>
    <row r="233" spans="1:13" x14ac:dyDescent="0.25">
      <c r="A233" s="137" t="s">
        <v>39</v>
      </c>
      <c r="B233" s="138">
        <v>108.376</v>
      </c>
      <c r="C233" s="138">
        <v>108.955</v>
      </c>
      <c r="D233" s="138">
        <v>91.671000000000006</v>
      </c>
      <c r="E233" s="138">
        <v>91.344999999999999</v>
      </c>
      <c r="F233" s="140">
        <v>90.4</v>
      </c>
      <c r="G233" s="138">
        <v>116.633</v>
      </c>
      <c r="H233" s="140">
        <v>103.5</v>
      </c>
      <c r="I233" s="138">
        <v>116.971</v>
      </c>
      <c r="J233" s="138">
        <v>131.74199999999999</v>
      </c>
      <c r="K233" s="138">
        <v>124.649</v>
      </c>
      <c r="L233" s="138">
        <v>187.274</v>
      </c>
      <c r="M233" s="142" t="s">
        <v>24</v>
      </c>
    </row>
    <row r="234" spans="1:13" x14ac:dyDescent="0.25">
      <c r="A234" s="137" t="s">
        <v>40</v>
      </c>
      <c r="B234" s="140">
        <v>5265.9</v>
      </c>
      <c r="C234" s="140">
        <v>4925.3999999999996</v>
      </c>
      <c r="D234" s="140">
        <v>5050.6000000000004</v>
      </c>
      <c r="E234" s="140">
        <v>5337.2</v>
      </c>
      <c r="F234" s="140">
        <v>5289.7</v>
      </c>
      <c r="G234" s="140">
        <v>5593.5</v>
      </c>
      <c r="H234" s="138">
        <v>6210.4030000000002</v>
      </c>
      <c r="I234" s="141">
        <v>6701</v>
      </c>
      <c r="J234" s="138">
        <v>7747.4480000000003</v>
      </c>
      <c r="K234" s="138">
        <v>8501.2510000000002</v>
      </c>
      <c r="L234" s="138">
        <v>9483.9509999999991</v>
      </c>
      <c r="M234" s="142" t="s">
        <v>24</v>
      </c>
    </row>
    <row r="235" spans="1:13" x14ac:dyDescent="0.25">
      <c r="A235" s="137" t="s">
        <v>41</v>
      </c>
      <c r="B235" s="138">
        <v>13.971</v>
      </c>
      <c r="C235" s="138">
        <v>14.871</v>
      </c>
      <c r="D235" s="138">
        <v>14.648</v>
      </c>
      <c r="E235" s="138">
        <v>14.331</v>
      </c>
      <c r="F235" s="139">
        <v>13.37</v>
      </c>
      <c r="G235" s="138">
        <v>14.266999999999999</v>
      </c>
      <c r="H235" s="139">
        <v>15.72</v>
      </c>
      <c r="I235" s="138">
        <v>15.938000000000001</v>
      </c>
      <c r="J235" s="138">
        <v>29.202000000000002</v>
      </c>
      <c r="K235" s="138">
        <v>35.360999999999997</v>
      </c>
      <c r="L235" s="138">
        <v>36.898000000000003</v>
      </c>
      <c r="M235" s="142" t="s">
        <v>24</v>
      </c>
    </row>
    <row r="236" spans="1:13" x14ac:dyDescent="0.25">
      <c r="A236" s="137" t="s">
        <v>42</v>
      </c>
      <c r="B236" s="138">
        <v>36.572000000000003</v>
      </c>
      <c r="C236" s="138">
        <v>21.539000000000001</v>
      </c>
      <c r="D236" s="138">
        <v>34.710999999999999</v>
      </c>
      <c r="E236" s="139">
        <v>29.59</v>
      </c>
      <c r="F236" s="138">
        <v>23.472999999999999</v>
      </c>
      <c r="G236" s="138">
        <v>26.751000000000001</v>
      </c>
      <c r="H236" s="140">
        <v>43.9</v>
      </c>
      <c r="I236" s="140">
        <v>32.5</v>
      </c>
      <c r="J236" s="141">
        <v>27</v>
      </c>
      <c r="K236" s="140">
        <v>35.799999999999997</v>
      </c>
      <c r="L236" s="140">
        <v>44.2</v>
      </c>
      <c r="M236" s="142" t="s">
        <v>24</v>
      </c>
    </row>
    <row r="237" spans="1:13" x14ac:dyDescent="0.25">
      <c r="A237" s="137" t="s">
        <v>43</v>
      </c>
      <c r="B237" s="138">
        <v>70.494</v>
      </c>
      <c r="C237" s="138">
        <v>65.337999999999994</v>
      </c>
      <c r="D237" s="138">
        <v>66.381</v>
      </c>
      <c r="E237" s="138">
        <v>75.590999999999994</v>
      </c>
      <c r="F237" s="138">
        <v>71.072999999999993</v>
      </c>
      <c r="G237" s="138">
        <v>78.052999999999997</v>
      </c>
      <c r="H237" s="138">
        <v>101.277</v>
      </c>
      <c r="I237" s="138">
        <v>92.447999999999993</v>
      </c>
      <c r="J237" s="139">
        <v>89.06</v>
      </c>
      <c r="K237" s="138">
        <v>119.44799999999999</v>
      </c>
      <c r="L237" s="138">
        <v>130.249</v>
      </c>
      <c r="M237" s="142" t="s">
        <v>24</v>
      </c>
    </row>
    <row r="238" spans="1:13" x14ac:dyDescent="0.25">
      <c r="A238" s="137" t="s">
        <v>44</v>
      </c>
      <c r="B238" s="142" t="s">
        <v>24</v>
      </c>
      <c r="C238" s="142" t="s">
        <v>24</v>
      </c>
      <c r="D238" s="142" t="s">
        <v>24</v>
      </c>
      <c r="E238" s="142" t="s">
        <v>24</v>
      </c>
      <c r="F238" s="142" t="s">
        <v>24</v>
      </c>
      <c r="G238" s="142" t="s">
        <v>24</v>
      </c>
      <c r="H238" s="140">
        <v>0.2</v>
      </c>
      <c r="I238" s="140">
        <v>111.1</v>
      </c>
      <c r="J238" s="142" t="s">
        <v>24</v>
      </c>
      <c r="K238" s="140">
        <v>183.6</v>
      </c>
      <c r="L238" s="142" t="s">
        <v>24</v>
      </c>
      <c r="M238" s="142" t="s">
        <v>24</v>
      </c>
    </row>
    <row r="239" spans="1:13" x14ac:dyDescent="0.25">
      <c r="A239" s="137" t="s">
        <v>45</v>
      </c>
      <c r="B239" s="138">
        <v>431.09399999999999</v>
      </c>
      <c r="C239" s="138">
        <v>440.47500000000002</v>
      </c>
      <c r="D239" s="138">
        <v>503.37099999999998</v>
      </c>
      <c r="E239" s="138">
        <v>528.54700000000003</v>
      </c>
      <c r="F239" s="138">
        <v>546.75900000000001</v>
      </c>
      <c r="G239" s="138">
        <v>687.01199999999994</v>
      </c>
      <c r="H239" s="138">
        <v>728.66399999999999</v>
      </c>
      <c r="I239" s="138">
        <v>820.95799999999997</v>
      </c>
      <c r="J239" s="138">
        <v>715.82100000000003</v>
      </c>
      <c r="K239" s="138">
        <v>961.63900000000001</v>
      </c>
      <c r="L239" s="138">
        <v>1187.3710000000001</v>
      </c>
      <c r="M239" s="142" t="s">
        <v>24</v>
      </c>
    </row>
    <row r="240" spans="1:13" x14ac:dyDescent="0.25">
      <c r="A240" s="137" t="s">
        <v>46</v>
      </c>
      <c r="B240" s="138">
        <v>5.5270000000000001</v>
      </c>
      <c r="C240" s="138">
        <v>5.8520000000000003</v>
      </c>
      <c r="D240" s="138">
        <v>7.6719999999999997</v>
      </c>
      <c r="E240" s="138">
        <v>8.8840000000000003</v>
      </c>
      <c r="F240" s="138">
        <v>9.3889999999999993</v>
      </c>
      <c r="G240" s="138">
        <v>5.6310000000000002</v>
      </c>
      <c r="H240" s="138">
        <v>6.0449999999999999</v>
      </c>
      <c r="I240" s="139">
        <v>6.66</v>
      </c>
      <c r="J240" s="138">
        <v>7.8079999999999998</v>
      </c>
      <c r="K240" s="138">
        <v>10.066000000000001</v>
      </c>
      <c r="L240" s="138">
        <v>10.798</v>
      </c>
      <c r="M240" s="142" t="s">
        <v>24</v>
      </c>
    </row>
    <row r="241" spans="1:13" x14ac:dyDescent="0.25">
      <c r="A241" s="137" t="s">
        <v>47</v>
      </c>
      <c r="B241" s="142" t="s">
        <v>24</v>
      </c>
      <c r="C241" s="142" t="s">
        <v>24</v>
      </c>
      <c r="D241" s="142" t="s">
        <v>24</v>
      </c>
      <c r="E241" s="138">
        <v>3672.6370000000002</v>
      </c>
      <c r="F241" s="139">
        <v>3611.44</v>
      </c>
      <c r="G241" s="142" t="s">
        <v>24</v>
      </c>
      <c r="H241" s="142" t="s">
        <v>24</v>
      </c>
      <c r="I241" s="142" t="s">
        <v>24</v>
      </c>
      <c r="J241" s="142" t="s">
        <v>24</v>
      </c>
      <c r="K241" s="142" t="s">
        <v>24</v>
      </c>
      <c r="L241" s="142" t="s">
        <v>24</v>
      </c>
      <c r="M241" s="142" t="s">
        <v>24</v>
      </c>
    </row>
    <row r="242" spans="1:13" x14ac:dyDescent="0.25">
      <c r="A242" s="137" t="s">
        <v>48</v>
      </c>
      <c r="B242" s="142" t="s">
        <v>24</v>
      </c>
      <c r="C242" s="138">
        <v>3381.6709999999998</v>
      </c>
      <c r="D242" s="142" t="s">
        <v>24</v>
      </c>
      <c r="E242" s="138">
        <v>3642.0250000000001</v>
      </c>
      <c r="F242" s="142" t="s">
        <v>24</v>
      </c>
      <c r="G242" s="138">
        <v>4203.9179999999997</v>
      </c>
      <c r="H242" s="142" t="s">
        <v>24</v>
      </c>
      <c r="I242" s="138">
        <v>4853.9430000000002</v>
      </c>
      <c r="J242" s="142" t="s">
        <v>24</v>
      </c>
      <c r="K242" s="138">
        <v>5396.3090000000002</v>
      </c>
      <c r="L242" s="142" t="s">
        <v>24</v>
      </c>
      <c r="M242" s="142" t="s">
        <v>24</v>
      </c>
    </row>
    <row r="243" spans="1:13" x14ac:dyDescent="0.25">
      <c r="A243" s="137" t="s">
        <v>49</v>
      </c>
      <c r="B243" s="138">
        <v>670.596</v>
      </c>
      <c r="C243" s="138">
        <v>714.59900000000005</v>
      </c>
      <c r="D243" s="138">
        <v>771.42200000000003</v>
      </c>
      <c r="E243" s="138">
        <v>818.10900000000004</v>
      </c>
      <c r="F243" s="138">
        <v>1018.615</v>
      </c>
      <c r="G243" s="138">
        <v>1529.1010000000001</v>
      </c>
      <c r="H243" s="138">
        <v>1805.8219999999999</v>
      </c>
      <c r="I243" s="138">
        <v>2063.192</v>
      </c>
      <c r="J243" s="138">
        <v>2226.7139999999999</v>
      </c>
      <c r="K243" s="138">
        <v>2580.808</v>
      </c>
      <c r="L243" s="138">
        <v>3263.0790000000002</v>
      </c>
      <c r="M243" s="142" t="s">
        <v>24</v>
      </c>
    </row>
    <row r="244" spans="1:13" x14ac:dyDescent="0.25">
      <c r="A244" s="137" t="s">
        <v>50</v>
      </c>
      <c r="B244" s="138">
        <v>1176.7919999999999</v>
      </c>
      <c r="C244" s="138">
        <v>1216.482</v>
      </c>
      <c r="D244" s="138">
        <v>1161.4880000000001</v>
      </c>
      <c r="E244" s="138">
        <v>1061.7650000000001</v>
      </c>
      <c r="F244" s="138">
        <v>933.12300000000005</v>
      </c>
      <c r="G244" s="138">
        <v>857.99199999999996</v>
      </c>
      <c r="H244" s="138">
        <v>835.31299999999999</v>
      </c>
      <c r="I244" s="138">
        <v>834.59900000000005</v>
      </c>
      <c r="J244" s="138">
        <v>942.95399999999995</v>
      </c>
      <c r="K244" s="138">
        <v>1023.208</v>
      </c>
      <c r="L244" s="139">
        <v>1076.9100000000001</v>
      </c>
      <c r="M244" s="138">
        <v>1168.184</v>
      </c>
    </row>
    <row r="245" spans="1:13" x14ac:dyDescent="0.25">
      <c r="A245" s="137" t="s">
        <v>51</v>
      </c>
      <c r="B245" s="138">
        <v>64.533000000000001</v>
      </c>
      <c r="C245" s="138">
        <v>49.447000000000003</v>
      </c>
      <c r="D245" s="138">
        <v>40.722000000000001</v>
      </c>
      <c r="E245" s="139">
        <v>114.58</v>
      </c>
      <c r="F245" s="138">
        <v>110.892</v>
      </c>
      <c r="G245" s="138">
        <v>109.77200000000001</v>
      </c>
      <c r="H245" s="139">
        <v>118.94</v>
      </c>
      <c r="I245" s="139">
        <v>156.59</v>
      </c>
      <c r="J245" s="138">
        <v>172.83099999999999</v>
      </c>
      <c r="K245" s="138">
        <v>176.809</v>
      </c>
      <c r="L245" s="138">
        <v>163.74199999999999</v>
      </c>
      <c r="M245" s="142" t="s">
        <v>24</v>
      </c>
    </row>
    <row r="246" spans="1:13" x14ac:dyDescent="0.25">
      <c r="A246" s="137" t="s">
        <v>52</v>
      </c>
      <c r="B246" s="138">
        <v>114.31699999999999</v>
      </c>
      <c r="C246" s="138">
        <v>138.58699999999999</v>
      </c>
      <c r="D246" s="138">
        <v>163.77199999999999</v>
      </c>
      <c r="E246" s="138">
        <v>207.489</v>
      </c>
      <c r="F246" s="138">
        <v>251.101</v>
      </c>
      <c r="G246" s="138">
        <v>332.279</v>
      </c>
      <c r="H246" s="138">
        <v>224.142</v>
      </c>
      <c r="I246" s="138">
        <v>205.08699999999999</v>
      </c>
      <c r="J246" s="138">
        <v>224.94800000000001</v>
      </c>
      <c r="K246" s="138">
        <v>305.95499999999998</v>
      </c>
      <c r="L246" s="138">
        <v>378.47899999999998</v>
      </c>
      <c r="M246" s="142" t="s">
        <v>24</v>
      </c>
    </row>
    <row r="247" spans="1:13" x14ac:dyDescent="0.25">
      <c r="A247" s="137" t="s">
        <v>53</v>
      </c>
      <c r="B247" s="138">
        <v>87.998000000000005</v>
      </c>
      <c r="C247" s="139">
        <v>88.77</v>
      </c>
      <c r="D247" s="138">
        <v>125.123</v>
      </c>
      <c r="E247" s="138">
        <v>124.117</v>
      </c>
      <c r="F247" s="138">
        <v>170.89699999999999</v>
      </c>
      <c r="G247" s="138">
        <v>195.989</v>
      </c>
      <c r="H247" s="138">
        <v>177.297</v>
      </c>
      <c r="I247" s="138">
        <v>249.94200000000001</v>
      </c>
      <c r="J247" s="138">
        <v>230.31899999999999</v>
      </c>
      <c r="K247" s="138">
        <v>299.28199999999998</v>
      </c>
      <c r="L247" s="139">
        <v>268.94</v>
      </c>
      <c r="M247" s="138">
        <v>284.75400000000002</v>
      </c>
    </row>
    <row r="248" spans="1:13" x14ac:dyDescent="0.25">
      <c r="A248" s="137" t="s">
        <v>54</v>
      </c>
      <c r="B248" s="142" t="s">
        <v>24</v>
      </c>
      <c r="C248" s="142" t="s">
        <v>24</v>
      </c>
      <c r="D248" s="142" t="s">
        <v>24</v>
      </c>
      <c r="E248" s="142" t="s">
        <v>24</v>
      </c>
      <c r="F248" s="142" t="s">
        <v>24</v>
      </c>
      <c r="G248" s="142" t="s">
        <v>24</v>
      </c>
      <c r="H248" s="142" t="s">
        <v>24</v>
      </c>
      <c r="I248" s="142" t="s">
        <v>24</v>
      </c>
      <c r="J248" s="142" t="s">
        <v>24</v>
      </c>
      <c r="K248" s="142" t="s">
        <v>24</v>
      </c>
      <c r="L248" s="142" t="s">
        <v>24</v>
      </c>
      <c r="M248" s="142" t="s">
        <v>24</v>
      </c>
    </row>
    <row r="249" spans="1:13" x14ac:dyDescent="0.25">
      <c r="A249" s="137" t="s">
        <v>55</v>
      </c>
      <c r="B249" s="142" t="s">
        <v>24</v>
      </c>
      <c r="C249" s="142" t="s">
        <v>24</v>
      </c>
      <c r="D249" s="142" t="s">
        <v>24</v>
      </c>
      <c r="E249" s="142" t="s">
        <v>24</v>
      </c>
      <c r="F249" s="142" t="s">
        <v>24</v>
      </c>
      <c r="G249" s="142" t="s">
        <v>24</v>
      </c>
      <c r="H249" s="142" t="s">
        <v>24</v>
      </c>
      <c r="I249" s="142" t="s">
        <v>24</v>
      </c>
      <c r="J249" s="142" t="s">
        <v>24</v>
      </c>
      <c r="K249" s="142" t="s">
        <v>24</v>
      </c>
      <c r="L249" s="142" t="s">
        <v>24</v>
      </c>
      <c r="M249" s="142" t="s">
        <v>24</v>
      </c>
    </row>
    <row r="250" spans="1:13" x14ac:dyDescent="0.25">
      <c r="A250" s="137" t="s">
        <v>56</v>
      </c>
      <c r="B250" s="138">
        <v>122.08799999999999</v>
      </c>
      <c r="C250" s="138">
        <v>116.783</v>
      </c>
      <c r="D250" s="142" t="s">
        <v>24</v>
      </c>
      <c r="E250" s="138">
        <v>122.587</v>
      </c>
      <c r="F250" s="142" t="s">
        <v>24</v>
      </c>
      <c r="G250" s="138">
        <v>89.742999999999995</v>
      </c>
      <c r="H250" s="138">
        <v>94.953999999999994</v>
      </c>
      <c r="I250" s="138">
        <v>108.011</v>
      </c>
      <c r="J250" s="138">
        <v>126.758</v>
      </c>
      <c r="K250" s="138">
        <v>140.095</v>
      </c>
      <c r="L250" s="139">
        <v>144.81</v>
      </c>
      <c r="M250" s="138">
        <v>161.53100000000001</v>
      </c>
    </row>
    <row r="251" spans="1:13" x14ac:dyDescent="0.25">
      <c r="A251" s="137" t="s">
        <v>58</v>
      </c>
      <c r="B251" s="142" t="s">
        <v>24</v>
      </c>
      <c r="C251" s="142" t="s">
        <v>24</v>
      </c>
      <c r="D251" s="142" t="s">
        <v>24</v>
      </c>
      <c r="E251" s="142" t="s">
        <v>24</v>
      </c>
      <c r="F251" s="142" t="s">
        <v>24</v>
      </c>
      <c r="G251" s="142" t="s">
        <v>24</v>
      </c>
      <c r="H251" s="142" t="s">
        <v>24</v>
      </c>
      <c r="I251" s="138">
        <v>2717.9430000000002</v>
      </c>
      <c r="J251" s="142" t="s">
        <v>24</v>
      </c>
      <c r="K251" s="138">
        <v>3102.616</v>
      </c>
      <c r="L251" s="142" t="s">
        <v>24</v>
      </c>
      <c r="M251" s="142" t="s">
        <v>24</v>
      </c>
    </row>
    <row r="252" spans="1:13" x14ac:dyDescent="0.25">
      <c r="A252" s="137" t="s">
        <v>59</v>
      </c>
      <c r="B252" s="138">
        <v>4242.7870000000003</v>
      </c>
      <c r="C252" s="142" t="s">
        <v>24</v>
      </c>
      <c r="D252" s="142" t="s">
        <v>24</v>
      </c>
      <c r="E252" s="142" t="s">
        <v>24</v>
      </c>
      <c r="F252" s="138">
        <v>5103.5780000000004</v>
      </c>
      <c r="G252" s="142" t="s">
        <v>24</v>
      </c>
      <c r="H252" s="142" t="s">
        <v>24</v>
      </c>
      <c r="I252" s="138">
        <v>6884.8770000000004</v>
      </c>
      <c r="J252" s="142" t="s">
        <v>24</v>
      </c>
      <c r="K252" s="138">
        <v>5296.0420000000004</v>
      </c>
      <c r="L252" s="142" t="s">
        <v>24</v>
      </c>
      <c r="M252" s="142" t="s">
        <v>24</v>
      </c>
    </row>
    <row r="253" spans="1:13" x14ac:dyDescent="0.25">
      <c r="A253" s="137" t="s">
        <v>60</v>
      </c>
      <c r="B253" s="138">
        <v>12912.093000000001</v>
      </c>
      <c r="C253" s="138">
        <v>10903.356</v>
      </c>
      <c r="D253" s="138">
        <v>11050.477999999999</v>
      </c>
      <c r="E253" s="138">
        <v>11586.819</v>
      </c>
      <c r="F253" s="138">
        <v>12489.825999999999</v>
      </c>
      <c r="G253" s="138">
        <v>12764.159</v>
      </c>
      <c r="H253" s="138">
        <v>15094.032999999999</v>
      </c>
      <c r="I253" s="139">
        <v>17011.16</v>
      </c>
      <c r="J253" s="138">
        <v>15326.053</v>
      </c>
      <c r="K253" s="138">
        <v>15878.636</v>
      </c>
      <c r="L253" s="138">
        <v>16621.227999999999</v>
      </c>
      <c r="M253" s="142" t="s">
        <v>24</v>
      </c>
    </row>
    <row r="254" spans="1:13" x14ac:dyDescent="0.25">
      <c r="A254" s="137" t="s">
        <v>61</v>
      </c>
      <c r="B254" s="142" t="s">
        <v>24</v>
      </c>
      <c r="C254" s="142" t="s">
        <v>24</v>
      </c>
      <c r="D254" s="142" t="s">
        <v>24</v>
      </c>
      <c r="E254" s="142" t="s">
        <v>24</v>
      </c>
      <c r="F254" s="142" t="s">
        <v>24</v>
      </c>
      <c r="G254" s="142" t="s">
        <v>24</v>
      </c>
      <c r="H254" s="142" t="s">
        <v>24</v>
      </c>
      <c r="I254" s="142" t="s">
        <v>24</v>
      </c>
      <c r="J254" s="142" t="s">
        <v>24</v>
      </c>
      <c r="K254" s="138">
        <v>1.9139999999999999</v>
      </c>
      <c r="L254" s="138">
        <v>7.7089999999999996</v>
      </c>
      <c r="M254" s="142" t="s">
        <v>24</v>
      </c>
    </row>
    <row r="255" spans="1:13" x14ac:dyDescent="0.25">
      <c r="A255" s="137" t="s">
        <v>62</v>
      </c>
      <c r="B255" s="142" t="s">
        <v>24</v>
      </c>
      <c r="C255" s="142" t="s">
        <v>24</v>
      </c>
      <c r="D255" s="142" t="s">
        <v>24</v>
      </c>
      <c r="E255" s="142" t="s">
        <v>24</v>
      </c>
      <c r="F255" s="142" t="s">
        <v>24</v>
      </c>
      <c r="G255" s="142" t="s">
        <v>24</v>
      </c>
      <c r="H255" s="142" t="s">
        <v>24</v>
      </c>
      <c r="I255" s="142" t="s">
        <v>24</v>
      </c>
      <c r="J255" s="138">
        <v>7.7850000000000001</v>
      </c>
      <c r="K255" s="138">
        <v>5.1340000000000003</v>
      </c>
      <c r="L255" s="138">
        <v>5.2590000000000003</v>
      </c>
      <c r="M255" s="138">
        <v>8.6609999999999996</v>
      </c>
    </row>
    <row r="256" spans="1:13" x14ac:dyDescent="0.25">
      <c r="A256" s="137" t="s">
        <v>64</v>
      </c>
      <c r="B256" s="142" t="s">
        <v>24</v>
      </c>
      <c r="C256" s="138">
        <v>54.238</v>
      </c>
      <c r="D256" s="138">
        <v>59.661999999999999</v>
      </c>
      <c r="E256" s="138">
        <v>58.765000000000001</v>
      </c>
      <c r="F256" s="142" t="s">
        <v>24</v>
      </c>
      <c r="G256" s="142" t="s">
        <v>24</v>
      </c>
      <c r="H256" s="142" t="s">
        <v>24</v>
      </c>
      <c r="I256" s="138">
        <v>76.623999999999995</v>
      </c>
      <c r="J256" s="139">
        <v>93.86</v>
      </c>
      <c r="K256" s="138">
        <v>112.401</v>
      </c>
      <c r="L256" s="138">
        <v>124.121</v>
      </c>
      <c r="M256" s="138">
        <v>114.938</v>
      </c>
    </row>
    <row r="257" spans="1:13" x14ac:dyDescent="0.25">
      <c r="A257" s="137" t="s">
        <v>65</v>
      </c>
      <c r="B257" s="142" t="s">
        <v>24</v>
      </c>
      <c r="C257" s="142" t="s">
        <v>24</v>
      </c>
      <c r="D257" s="142" t="s">
        <v>24</v>
      </c>
      <c r="E257" s="142" t="s">
        <v>24</v>
      </c>
      <c r="F257" s="142" t="s">
        <v>24</v>
      </c>
      <c r="G257" s="142" t="s">
        <v>24</v>
      </c>
      <c r="H257" s="142" t="s">
        <v>24</v>
      </c>
      <c r="I257" s="142" t="s">
        <v>24</v>
      </c>
      <c r="J257" s="142" t="s">
        <v>24</v>
      </c>
      <c r="K257" s="142" t="s">
        <v>24</v>
      </c>
      <c r="L257" s="142" t="s">
        <v>24</v>
      </c>
      <c r="M257" s="142" t="s">
        <v>24</v>
      </c>
    </row>
    <row r="258" spans="1:13" x14ac:dyDescent="0.25">
      <c r="A258" s="137" t="s">
        <v>66</v>
      </c>
      <c r="B258" s="142" t="s">
        <v>24</v>
      </c>
      <c r="C258" s="142" t="s">
        <v>24</v>
      </c>
      <c r="D258" s="142" t="s">
        <v>24</v>
      </c>
      <c r="E258" s="142" t="s">
        <v>24</v>
      </c>
      <c r="F258" s="142" t="s">
        <v>24</v>
      </c>
      <c r="G258" s="142" t="s">
        <v>24</v>
      </c>
      <c r="H258" s="142" t="s">
        <v>24</v>
      </c>
      <c r="I258" s="142" t="s">
        <v>24</v>
      </c>
      <c r="J258" s="142" t="s">
        <v>24</v>
      </c>
      <c r="K258" s="142" t="s">
        <v>24</v>
      </c>
      <c r="L258" s="142" t="s">
        <v>24</v>
      </c>
      <c r="M258" s="140">
        <v>6.9</v>
      </c>
    </row>
    <row r="259" spans="1:13" x14ac:dyDescent="0.25">
      <c r="A259" s="137" t="s">
        <v>89</v>
      </c>
      <c r="B259" s="142" t="s">
        <v>24</v>
      </c>
      <c r="C259" s="142" t="s">
        <v>24</v>
      </c>
      <c r="D259" s="142" t="s">
        <v>24</v>
      </c>
      <c r="E259" s="142" t="s">
        <v>24</v>
      </c>
      <c r="F259" s="142" t="s">
        <v>24</v>
      </c>
      <c r="G259" s="142" t="s">
        <v>24</v>
      </c>
      <c r="H259" s="142" t="s">
        <v>24</v>
      </c>
      <c r="I259" s="142" t="s">
        <v>24</v>
      </c>
      <c r="J259" s="142" t="s">
        <v>24</v>
      </c>
      <c r="K259" s="142" t="s">
        <v>24</v>
      </c>
      <c r="L259" s="142" t="s">
        <v>24</v>
      </c>
      <c r="M259" s="142" t="s">
        <v>24</v>
      </c>
    </row>
    <row r="260" spans="1:13" x14ac:dyDescent="0.25">
      <c r="A260" s="137" t="s">
        <v>90</v>
      </c>
      <c r="B260" s="138">
        <v>176579.413</v>
      </c>
      <c r="C260" s="138">
        <v>183257.815</v>
      </c>
      <c r="D260" s="138">
        <v>188500.41500000001</v>
      </c>
      <c r="E260" s="138">
        <v>194048.851</v>
      </c>
      <c r="F260" s="138">
        <v>212689.913</v>
      </c>
      <c r="G260" s="138">
        <v>216207.364</v>
      </c>
      <c r="H260" s="138">
        <v>226931.125</v>
      </c>
      <c r="I260" s="138">
        <v>282028.842</v>
      </c>
      <c r="J260" s="138">
        <v>291045.26199999999</v>
      </c>
      <c r="K260" s="138">
        <v>307711.78200000001</v>
      </c>
      <c r="L260" s="138">
        <v>312055.038</v>
      </c>
      <c r="M260" s="142" t="s">
        <v>24</v>
      </c>
    </row>
    <row r="261" spans="1:13" x14ac:dyDescent="0.25">
      <c r="A261" s="137" t="s">
        <v>91</v>
      </c>
      <c r="B261" s="138">
        <v>37364.934999999998</v>
      </c>
      <c r="C261" s="138">
        <v>50390.224000000002</v>
      </c>
      <c r="D261" s="138">
        <v>65145.087</v>
      </c>
      <c r="E261" s="138">
        <v>80555.858999999997</v>
      </c>
      <c r="F261" s="138">
        <v>106568.996</v>
      </c>
      <c r="G261" s="138">
        <v>122755.94100000001</v>
      </c>
      <c r="H261" s="138">
        <v>134424.16099999999</v>
      </c>
      <c r="I261" s="138">
        <v>171011.30600000001</v>
      </c>
      <c r="J261" s="138">
        <v>180127.87400000001</v>
      </c>
      <c r="K261" s="138">
        <v>193753.18799999999</v>
      </c>
      <c r="L261" s="138">
        <v>209995.84599999999</v>
      </c>
      <c r="M261" s="142" t="s">
        <v>24</v>
      </c>
    </row>
    <row r="262" spans="1:13" x14ac:dyDescent="0.25">
      <c r="A262" s="137" t="s">
        <v>92</v>
      </c>
      <c r="B262" s="139">
        <v>71357.98</v>
      </c>
      <c r="C262" s="139">
        <v>73404.25</v>
      </c>
      <c r="D262" s="139">
        <v>83642.86</v>
      </c>
      <c r="E262" s="138">
        <v>89263.428</v>
      </c>
      <c r="F262" s="138">
        <v>96205.327000000005</v>
      </c>
      <c r="G262" s="138">
        <v>79545.657999999996</v>
      </c>
      <c r="H262" s="138">
        <v>78985.524999999994</v>
      </c>
      <c r="I262" s="138">
        <v>82676.323000000004</v>
      </c>
      <c r="J262" s="138">
        <v>90100.615999999995</v>
      </c>
      <c r="K262" s="138">
        <v>88302.376000000004</v>
      </c>
      <c r="L262" s="138">
        <v>88323.788</v>
      </c>
      <c r="M262" s="142" t="s">
        <v>24</v>
      </c>
    </row>
    <row r="263" spans="1:13" x14ac:dyDescent="0.25">
      <c r="A263" s="137" t="s">
        <v>93</v>
      </c>
      <c r="B263" s="138">
        <v>13814.352999999999</v>
      </c>
      <c r="C263" s="138">
        <v>13258.005999999999</v>
      </c>
      <c r="D263" s="138">
        <v>17705.181</v>
      </c>
      <c r="E263" s="138">
        <v>19958.519</v>
      </c>
      <c r="F263" s="138">
        <v>23985.902999999998</v>
      </c>
      <c r="G263" s="138">
        <v>25668.233</v>
      </c>
      <c r="H263" s="138">
        <v>28919.155999999999</v>
      </c>
      <c r="I263" s="138">
        <v>32512.103999999999</v>
      </c>
      <c r="J263" s="138">
        <v>33248.803</v>
      </c>
      <c r="K263" s="139">
        <v>39226.61</v>
      </c>
      <c r="L263" s="138">
        <v>42125.161999999997</v>
      </c>
      <c r="M263" s="142" t="s">
        <v>24</v>
      </c>
    </row>
    <row r="265" spans="1:13" x14ac:dyDescent="0.25">
      <c r="A265" s="136" t="s">
        <v>84</v>
      </c>
      <c r="B265" s="135"/>
      <c r="C265" s="135"/>
      <c r="D265" s="135"/>
      <c r="E265" s="135"/>
      <c r="F265" s="135"/>
      <c r="G265" s="135"/>
      <c r="H265" s="135"/>
      <c r="I265" s="135"/>
      <c r="J265" s="135"/>
      <c r="K265" s="135"/>
      <c r="L265" s="135"/>
      <c r="M265" s="135"/>
    </row>
    <row r="266" spans="1:13" x14ac:dyDescent="0.25">
      <c r="A266" s="136" t="s">
        <v>24</v>
      </c>
      <c r="B266" s="136" t="s">
        <v>69</v>
      </c>
      <c r="C266" s="135"/>
      <c r="D266" s="135"/>
      <c r="E266" s="135"/>
      <c r="F266" s="135"/>
      <c r="G266" s="135"/>
      <c r="H266" s="135"/>
      <c r="I266" s="135"/>
      <c r="J266" s="135"/>
      <c r="K266" s="135"/>
      <c r="L266" s="135"/>
      <c r="M266" s="135"/>
    </row>
    <row r="270" spans="1:13" x14ac:dyDescent="0.25">
      <c r="A270" s="40" t="s">
        <v>574</v>
      </c>
      <c r="B270" s="40"/>
      <c r="C270" s="39"/>
      <c r="D270" s="39"/>
      <c r="E270" s="39"/>
      <c r="F270" s="39"/>
      <c r="G270" s="39"/>
      <c r="H270" s="39"/>
      <c r="I270" s="39"/>
      <c r="J270" s="39"/>
      <c r="K270" s="39"/>
      <c r="L270" s="39"/>
      <c r="M270" s="39"/>
    </row>
    <row r="272" spans="1:13" x14ac:dyDescent="0.25">
      <c r="A272" s="41" t="s">
        <v>80</v>
      </c>
      <c r="B272" s="41" t="s">
        <v>81</v>
      </c>
      <c r="C272" s="41" t="s">
        <v>82</v>
      </c>
      <c r="D272" s="41" t="s">
        <v>83</v>
      </c>
      <c r="E272" s="41" t="s">
        <v>10</v>
      </c>
      <c r="F272" s="41" t="s">
        <v>12</v>
      </c>
      <c r="G272" s="41" t="s">
        <v>13</v>
      </c>
      <c r="H272" s="41" t="s">
        <v>14</v>
      </c>
      <c r="I272" s="41" t="s">
        <v>15</v>
      </c>
      <c r="J272" s="41" t="s">
        <v>16</v>
      </c>
      <c r="K272" s="41" t="s">
        <v>17</v>
      </c>
      <c r="L272" s="41" t="s">
        <v>18</v>
      </c>
      <c r="M272" s="41" t="s">
        <v>19</v>
      </c>
    </row>
    <row r="273" spans="1:13" x14ac:dyDescent="0.25">
      <c r="A273" s="41" t="s">
        <v>22</v>
      </c>
      <c r="B273" s="42">
        <v>207804.37599999999</v>
      </c>
      <c r="C273" s="42">
        <v>208453.652</v>
      </c>
      <c r="D273" s="43">
        <v>216262.08</v>
      </c>
      <c r="E273" s="42">
        <v>228346.011</v>
      </c>
      <c r="F273" s="42">
        <v>236674.96799999999</v>
      </c>
      <c r="G273" s="42">
        <v>241491.75200000001</v>
      </c>
      <c r="H273" s="42">
        <v>248550.42499999999</v>
      </c>
      <c r="I273" s="42">
        <v>259625.49400000001</v>
      </c>
      <c r="J273" s="42">
        <v>265704.38199999998</v>
      </c>
      <c r="K273" s="42">
        <v>281490.82900000003</v>
      </c>
      <c r="L273" s="42">
        <v>294919.288</v>
      </c>
      <c r="M273" s="42">
        <v>307845.47899999999</v>
      </c>
    </row>
    <row r="274" spans="1:13" x14ac:dyDescent="0.25">
      <c r="A274" s="41" t="s">
        <v>23</v>
      </c>
      <c r="B274" s="42">
        <v>240004.81700000001</v>
      </c>
      <c r="C274" s="43">
        <v>237484.52</v>
      </c>
      <c r="D274" s="42">
        <v>246994.18599999999</v>
      </c>
      <c r="E274" s="42">
        <v>259893.079</v>
      </c>
      <c r="F274" s="42">
        <v>269978.70400000003</v>
      </c>
      <c r="G274" s="42">
        <v>275490.45699999999</v>
      </c>
      <c r="H274" s="42">
        <v>286510.47899999999</v>
      </c>
      <c r="I274" s="42">
        <v>303199.48100000003</v>
      </c>
      <c r="J274" s="42">
        <v>306130.984</v>
      </c>
      <c r="K274" s="42">
        <v>321194.946</v>
      </c>
      <c r="L274" s="42">
        <v>336822.64500000002</v>
      </c>
      <c r="M274" s="42">
        <v>352209.799</v>
      </c>
    </row>
    <row r="275" spans="1:13" x14ac:dyDescent="0.25">
      <c r="A275" s="41" t="s">
        <v>27</v>
      </c>
      <c r="B275" s="42">
        <v>182134.89300000001</v>
      </c>
      <c r="C275" s="42">
        <v>184496.269</v>
      </c>
      <c r="D275" s="42">
        <v>190346.45800000001</v>
      </c>
      <c r="E275" s="42">
        <v>200083.177</v>
      </c>
      <c r="F275" s="42">
        <v>206401.74600000001</v>
      </c>
      <c r="G275" s="43">
        <v>210372.44</v>
      </c>
      <c r="H275" s="42">
        <v>217555.83300000001</v>
      </c>
      <c r="I275" s="42">
        <v>225952.891</v>
      </c>
      <c r="J275" s="42">
        <v>231763.389</v>
      </c>
      <c r="K275" s="42">
        <v>245009.603</v>
      </c>
      <c r="L275" s="43">
        <v>256294.12</v>
      </c>
      <c r="M275" s="42">
        <v>266848.96899999998</v>
      </c>
    </row>
    <row r="276" spans="1:13" x14ac:dyDescent="0.25">
      <c r="A276" s="41" t="s">
        <v>29</v>
      </c>
      <c r="B276" s="42">
        <v>6812.6989999999996</v>
      </c>
      <c r="C276" s="42">
        <v>6924.5910000000003</v>
      </c>
      <c r="D276" s="44">
        <v>7487.5</v>
      </c>
      <c r="E276" s="45">
        <v>8171</v>
      </c>
      <c r="F276" s="42">
        <v>8809.1880000000001</v>
      </c>
      <c r="G276" s="42">
        <v>9156.9529999999995</v>
      </c>
      <c r="H276" s="42">
        <v>9551.2440000000006</v>
      </c>
      <c r="I276" s="44">
        <v>10118.200000000001</v>
      </c>
      <c r="J276" s="42">
        <v>10852.674000000001</v>
      </c>
      <c r="K276" s="42">
        <v>11867.981</v>
      </c>
      <c r="L276" s="42">
        <v>12308.208000000001</v>
      </c>
      <c r="M276" s="42">
        <v>13760.706</v>
      </c>
    </row>
    <row r="277" spans="1:13" x14ac:dyDescent="0.25">
      <c r="A277" s="41" t="s">
        <v>30</v>
      </c>
      <c r="B277" s="43">
        <v>166.61</v>
      </c>
      <c r="C277" s="43">
        <v>184.61</v>
      </c>
      <c r="D277" s="43">
        <v>215.57</v>
      </c>
      <c r="E277" s="42">
        <v>219.637</v>
      </c>
      <c r="F277" s="42">
        <v>253.69499999999999</v>
      </c>
      <c r="G277" s="42">
        <v>266.73599999999999</v>
      </c>
      <c r="H277" s="42">
        <v>339.92700000000002</v>
      </c>
      <c r="I277" s="42">
        <v>434.83800000000002</v>
      </c>
      <c r="J277" s="42">
        <v>375.43400000000003</v>
      </c>
      <c r="K277" s="42">
        <v>388.70699999999999</v>
      </c>
      <c r="L277" s="42">
        <v>423.81799999999998</v>
      </c>
      <c r="M277" s="43">
        <v>512.39</v>
      </c>
    </row>
    <row r="278" spans="1:13" x14ac:dyDescent="0.25">
      <c r="A278" s="41" t="s">
        <v>31</v>
      </c>
      <c r="B278" s="42">
        <v>1999.1969999999999</v>
      </c>
      <c r="C278" s="42">
        <v>1924.518</v>
      </c>
      <c r="D278" s="42">
        <v>2095.1419999999998</v>
      </c>
      <c r="E278" s="42">
        <v>2551.989</v>
      </c>
      <c r="F278" s="42">
        <v>2877.2640000000001</v>
      </c>
      <c r="G278" s="42">
        <v>2996.6660000000002</v>
      </c>
      <c r="H278" s="42">
        <v>3090.6619999999998</v>
      </c>
      <c r="I278" s="42">
        <v>3250.2429999999999</v>
      </c>
      <c r="J278" s="42">
        <v>2963.2739999999999</v>
      </c>
      <c r="K278" s="42">
        <v>3433.337</v>
      </c>
      <c r="L278" s="42">
        <v>4006.462</v>
      </c>
      <c r="M278" s="42">
        <v>4348.3459999999995</v>
      </c>
    </row>
    <row r="279" spans="1:13" x14ac:dyDescent="0.25">
      <c r="A279" s="41" t="s">
        <v>32</v>
      </c>
      <c r="B279" s="42">
        <v>6701.0460000000003</v>
      </c>
      <c r="C279" s="42">
        <v>7065.8729999999996</v>
      </c>
      <c r="D279" s="42">
        <v>7093.2960000000003</v>
      </c>
      <c r="E279" s="42">
        <v>7299.1970000000001</v>
      </c>
      <c r="F279" s="42">
        <v>7589.5990000000002</v>
      </c>
      <c r="G279" s="42">
        <v>7685.9040000000005</v>
      </c>
      <c r="H279" s="42">
        <v>7744.2719999999999</v>
      </c>
      <c r="I279" s="42">
        <v>8340.5959999999995</v>
      </c>
      <c r="J279" s="42">
        <v>8756.1110000000008</v>
      </c>
      <c r="K279" s="42">
        <v>8641.5460000000003</v>
      </c>
      <c r="L279" s="42">
        <v>8967.1550000000007</v>
      </c>
      <c r="M279" s="44">
        <v>9107.7000000000007</v>
      </c>
    </row>
    <row r="280" spans="1:13" x14ac:dyDescent="0.25">
      <c r="A280" s="41" t="s">
        <v>33</v>
      </c>
      <c r="B280" s="42">
        <v>66594.100999999995</v>
      </c>
      <c r="C280" s="42">
        <v>67078.120999999999</v>
      </c>
      <c r="D280" s="42">
        <v>70014.207999999999</v>
      </c>
      <c r="E280" s="42">
        <v>75569.073000000004</v>
      </c>
      <c r="F280" s="42">
        <v>79110.377999999997</v>
      </c>
      <c r="G280" s="42">
        <v>79729.508000000002</v>
      </c>
      <c r="H280" s="42">
        <v>84246.766000000003</v>
      </c>
      <c r="I280" s="42">
        <v>88781.819000000003</v>
      </c>
      <c r="J280" s="42">
        <v>92173.555999999997</v>
      </c>
      <c r="K280" s="42">
        <v>99553.615999999995</v>
      </c>
      <c r="L280" s="42">
        <v>104669.045</v>
      </c>
      <c r="M280" s="44">
        <v>109544.4</v>
      </c>
    </row>
    <row r="281" spans="1:13" x14ac:dyDescent="0.25">
      <c r="A281" s="41" t="s">
        <v>34</v>
      </c>
      <c r="B281" s="42">
        <v>208.03899999999999</v>
      </c>
      <c r="C281" s="42">
        <v>197.393</v>
      </c>
      <c r="D281" s="43">
        <v>232.76</v>
      </c>
      <c r="E281" s="42">
        <v>384.447</v>
      </c>
      <c r="F281" s="42">
        <v>380.69499999999999</v>
      </c>
      <c r="G281" s="42">
        <v>326.04500000000002</v>
      </c>
      <c r="H281" s="42">
        <v>286.73599999999999</v>
      </c>
      <c r="I281" s="43">
        <v>302.82</v>
      </c>
      <c r="J281" s="43">
        <v>270.33999999999997</v>
      </c>
      <c r="K281" s="43">
        <v>304.32</v>
      </c>
      <c r="L281" s="43">
        <v>365.64</v>
      </c>
      <c r="M281" s="43">
        <v>452.96</v>
      </c>
    </row>
    <row r="282" spans="1:13" x14ac:dyDescent="0.25">
      <c r="A282" s="41" t="s">
        <v>35</v>
      </c>
      <c r="B282" s="44">
        <v>2605.6</v>
      </c>
      <c r="C282" s="42">
        <v>2735.556</v>
      </c>
      <c r="D282" s="42">
        <v>2669.5050000000001</v>
      </c>
      <c r="E282" s="44">
        <v>2665.9</v>
      </c>
      <c r="F282" s="42">
        <v>2733.8919999999998</v>
      </c>
      <c r="G282" s="43">
        <v>2813.14</v>
      </c>
      <c r="H282" s="44">
        <v>2967.2</v>
      </c>
      <c r="I282" s="44">
        <v>3108.7</v>
      </c>
      <c r="J282" s="44">
        <v>3175.1</v>
      </c>
      <c r="K282" s="44">
        <v>3675.3</v>
      </c>
      <c r="L282" s="42">
        <v>3716.808</v>
      </c>
      <c r="M282" s="44">
        <v>2771.3</v>
      </c>
    </row>
    <row r="283" spans="1:13" x14ac:dyDescent="0.25">
      <c r="A283" s="41" t="s">
        <v>36</v>
      </c>
      <c r="B283" s="43">
        <v>1601.57</v>
      </c>
      <c r="C283" s="43">
        <v>1485.94</v>
      </c>
      <c r="D283" s="43">
        <v>1352.52</v>
      </c>
      <c r="E283" s="42">
        <v>1391.1559999999999</v>
      </c>
      <c r="F283" s="44">
        <v>1337.6</v>
      </c>
      <c r="G283" s="43">
        <v>1465.67</v>
      </c>
      <c r="H283" s="43">
        <v>1488.74</v>
      </c>
      <c r="I283" s="43">
        <v>1703.82</v>
      </c>
      <c r="J283" s="43">
        <v>1754.18</v>
      </c>
      <c r="K283" s="43">
        <v>2038.43</v>
      </c>
      <c r="L283" s="43">
        <v>2179.31</v>
      </c>
      <c r="M283" s="43">
        <v>2336.58</v>
      </c>
    </row>
    <row r="284" spans="1:13" x14ac:dyDescent="0.25">
      <c r="A284" s="41" t="s">
        <v>37</v>
      </c>
      <c r="B284" s="42">
        <v>14701.393</v>
      </c>
      <c r="C284" s="42">
        <v>14581.675999999999</v>
      </c>
      <c r="D284" s="42">
        <v>14588.455</v>
      </c>
      <c r="E284" s="42">
        <v>14184.295</v>
      </c>
      <c r="F284" s="42">
        <v>13391.607</v>
      </c>
      <c r="G284" s="42">
        <v>13011.798000000001</v>
      </c>
      <c r="H284" s="42">
        <v>12820.755999999999</v>
      </c>
      <c r="I284" s="45">
        <v>13172</v>
      </c>
      <c r="J284" s="45">
        <v>13260</v>
      </c>
      <c r="K284" s="45">
        <v>14063</v>
      </c>
      <c r="L284" s="45">
        <v>14946</v>
      </c>
      <c r="M284" s="45">
        <v>15572</v>
      </c>
    </row>
    <row r="285" spans="1:13" x14ac:dyDescent="0.25">
      <c r="A285" s="41" t="s">
        <v>38</v>
      </c>
      <c r="B285" s="42">
        <v>41066.322999999997</v>
      </c>
      <c r="C285" s="42">
        <v>42834.917000000001</v>
      </c>
      <c r="D285" s="42">
        <v>43468.832000000002</v>
      </c>
      <c r="E285" s="42">
        <v>45111.514000000003</v>
      </c>
      <c r="F285" s="42">
        <v>46519.036999999997</v>
      </c>
      <c r="G285" s="42">
        <v>47362.044999999998</v>
      </c>
      <c r="H285" s="42">
        <v>47918.737000000001</v>
      </c>
      <c r="I285" s="43">
        <v>49839.13</v>
      </c>
      <c r="J285" s="42">
        <v>49650.923000000003</v>
      </c>
      <c r="K285" s="42">
        <v>50619.332000000002</v>
      </c>
      <c r="L285" s="42">
        <v>51837.453999999998</v>
      </c>
      <c r="M285" s="42">
        <v>53158.313999999998</v>
      </c>
    </row>
    <row r="286" spans="1:13" x14ac:dyDescent="0.25">
      <c r="A286" s="41" t="s">
        <v>39</v>
      </c>
      <c r="B286" s="42">
        <v>425.53199999999998</v>
      </c>
      <c r="C286" s="42">
        <v>380.67700000000002</v>
      </c>
      <c r="D286" s="42">
        <v>335.14400000000001</v>
      </c>
      <c r="E286" s="42">
        <v>336.37299999999999</v>
      </c>
      <c r="F286" s="45">
        <v>330</v>
      </c>
      <c r="G286" s="42">
        <v>354.68400000000003</v>
      </c>
      <c r="H286" s="42">
        <v>339.85700000000003</v>
      </c>
      <c r="I286" s="42">
        <v>374.80900000000003</v>
      </c>
      <c r="J286" s="42">
        <v>402.35700000000003</v>
      </c>
      <c r="K286" s="42">
        <v>423.517</v>
      </c>
      <c r="L286" s="42">
        <v>501.75599999999997</v>
      </c>
      <c r="M286" s="42">
        <v>600.75400000000002</v>
      </c>
    </row>
    <row r="287" spans="1:13" x14ac:dyDescent="0.25">
      <c r="A287" s="41" t="s">
        <v>40</v>
      </c>
      <c r="B287" s="44">
        <v>18992.8</v>
      </c>
      <c r="C287" s="45">
        <v>19209</v>
      </c>
      <c r="D287" s="44">
        <v>19624.900000000001</v>
      </c>
      <c r="E287" s="44">
        <v>19810.599999999999</v>
      </c>
      <c r="F287" s="44">
        <v>20502.5</v>
      </c>
      <c r="G287" s="44">
        <v>20983.1</v>
      </c>
      <c r="H287" s="42">
        <v>21781.275000000001</v>
      </c>
      <c r="I287" s="45">
        <v>22157</v>
      </c>
      <c r="J287" s="42">
        <v>23171.612000000001</v>
      </c>
      <c r="K287" s="43">
        <v>23793.65</v>
      </c>
      <c r="L287" s="42">
        <v>25232.242999999999</v>
      </c>
      <c r="M287" s="42">
        <v>25909.550999999999</v>
      </c>
    </row>
    <row r="288" spans="1:13" x14ac:dyDescent="0.25">
      <c r="A288" s="41" t="s">
        <v>41</v>
      </c>
      <c r="B288" s="42">
        <v>73.364999999999995</v>
      </c>
      <c r="C288" s="42">
        <v>82.988</v>
      </c>
      <c r="D288" s="42">
        <v>86.197999999999993</v>
      </c>
      <c r="E288" s="42">
        <v>89.882999999999996</v>
      </c>
      <c r="F288" s="42">
        <v>85.322000000000003</v>
      </c>
      <c r="G288" s="42">
        <v>87.468999999999994</v>
      </c>
      <c r="H288" s="42">
        <v>89.521000000000001</v>
      </c>
      <c r="I288" s="42">
        <v>85.286000000000001</v>
      </c>
      <c r="J288" s="42">
        <v>98.814999999999998</v>
      </c>
      <c r="K288" s="42">
        <v>110.214</v>
      </c>
      <c r="L288" s="42">
        <v>133.09700000000001</v>
      </c>
      <c r="M288" s="44">
        <v>139.69999999999999</v>
      </c>
    </row>
    <row r="289" spans="1:13" x14ac:dyDescent="0.25">
      <c r="A289" s="41" t="s">
        <v>42</v>
      </c>
      <c r="B289" s="43">
        <v>141.59</v>
      </c>
      <c r="C289" s="42">
        <v>84.882000000000005</v>
      </c>
      <c r="D289" s="42">
        <v>108.649</v>
      </c>
      <c r="E289" s="43">
        <v>140.72999999999999</v>
      </c>
      <c r="F289" s="42">
        <v>146.51599999999999</v>
      </c>
      <c r="G289" s="42">
        <v>139.76599999999999</v>
      </c>
      <c r="H289" s="44">
        <v>162.80000000000001</v>
      </c>
      <c r="I289" s="44">
        <v>152.19999999999999</v>
      </c>
      <c r="J289" s="44">
        <v>110.4</v>
      </c>
      <c r="K289" s="44">
        <v>137.9</v>
      </c>
      <c r="L289" s="44">
        <v>186.2</v>
      </c>
      <c r="M289" s="44">
        <v>195.1</v>
      </c>
    </row>
    <row r="290" spans="1:13" x14ac:dyDescent="0.25">
      <c r="A290" s="41" t="s">
        <v>43</v>
      </c>
      <c r="B290" s="42">
        <v>257.791</v>
      </c>
      <c r="C290" s="42">
        <v>223.471</v>
      </c>
      <c r="D290" s="43">
        <v>219.59</v>
      </c>
      <c r="E290" s="42">
        <v>282.69799999999998</v>
      </c>
      <c r="F290" s="42">
        <v>298.36700000000002</v>
      </c>
      <c r="G290" s="42">
        <v>332.42599999999999</v>
      </c>
      <c r="H290" s="42">
        <v>376.827</v>
      </c>
      <c r="I290" s="43">
        <v>389.67</v>
      </c>
      <c r="J290" s="42">
        <v>327.61200000000002</v>
      </c>
      <c r="K290" s="42">
        <v>378.90600000000001</v>
      </c>
      <c r="L290" s="42">
        <v>426.30599999999998</v>
      </c>
      <c r="M290" s="42">
        <v>485.99799999999999</v>
      </c>
    </row>
    <row r="291" spans="1:13" x14ac:dyDescent="0.25">
      <c r="A291" s="41" t="s">
        <v>44</v>
      </c>
      <c r="B291" s="44">
        <v>618.79999999999995</v>
      </c>
      <c r="C291" s="43">
        <v>620.28</v>
      </c>
      <c r="D291" s="44">
        <v>603.70000000000005</v>
      </c>
      <c r="E291" s="44">
        <v>631.4</v>
      </c>
      <c r="F291" s="42">
        <v>561.40300000000002</v>
      </c>
      <c r="G291" s="42">
        <v>605.73099999999999</v>
      </c>
      <c r="H291" s="44">
        <v>630.29999999999995</v>
      </c>
      <c r="I291" s="45">
        <v>678</v>
      </c>
      <c r="J291" s="44">
        <v>712.1</v>
      </c>
      <c r="K291" s="44">
        <v>720.7</v>
      </c>
      <c r="L291" s="44">
        <v>704.5</v>
      </c>
      <c r="M291" s="45">
        <v>757</v>
      </c>
    </row>
    <row r="292" spans="1:13" x14ac:dyDescent="0.25">
      <c r="A292" s="41" t="s">
        <v>45</v>
      </c>
      <c r="B292" s="42">
        <v>1059.155</v>
      </c>
      <c r="C292" s="42">
        <v>1067.1659999999999</v>
      </c>
      <c r="D292" s="42">
        <v>1126.0730000000001</v>
      </c>
      <c r="E292" s="42">
        <v>1204.6289999999999</v>
      </c>
      <c r="F292" s="42">
        <v>1257.3320000000001</v>
      </c>
      <c r="G292" s="42">
        <v>1415.0989999999999</v>
      </c>
      <c r="H292" s="42">
        <v>1428.8240000000001</v>
      </c>
      <c r="I292" s="42">
        <v>1510.9349999999999</v>
      </c>
      <c r="J292" s="42">
        <v>1371.6669999999999</v>
      </c>
      <c r="K292" s="42">
        <v>1672.9449999999999</v>
      </c>
      <c r="L292" s="42">
        <v>2051.375</v>
      </c>
      <c r="M292" s="42">
        <v>2158.6210000000001</v>
      </c>
    </row>
    <row r="293" spans="1:13" x14ac:dyDescent="0.25">
      <c r="A293" s="41" t="s">
        <v>46</v>
      </c>
      <c r="B293" s="42">
        <v>32.685000000000002</v>
      </c>
      <c r="C293" s="42">
        <v>31.760999999999999</v>
      </c>
      <c r="D293" s="42">
        <v>40.036999999999999</v>
      </c>
      <c r="E293" s="42">
        <v>46.052999999999997</v>
      </c>
      <c r="F293" s="42">
        <v>59.234000000000002</v>
      </c>
      <c r="G293" s="42">
        <v>59.055</v>
      </c>
      <c r="H293" s="42">
        <v>60.539000000000001</v>
      </c>
      <c r="I293" s="42">
        <v>71.491</v>
      </c>
      <c r="J293" s="42">
        <v>58.701999999999998</v>
      </c>
      <c r="K293" s="42">
        <v>65.927999999999997</v>
      </c>
      <c r="L293" s="42">
        <v>74.626000000000005</v>
      </c>
      <c r="M293" s="43">
        <v>79.77</v>
      </c>
    </row>
    <row r="294" spans="1:13" x14ac:dyDescent="0.25">
      <c r="A294" s="41" t="s">
        <v>47</v>
      </c>
      <c r="B294" s="45">
        <v>10502</v>
      </c>
      <c r="C294" s="45">
        <v>10408</v>
      </c>
      <c r="D294" s="45">
        <v>10892</v>
      </c>
      <c r="E294" s="44">
        <v>12235.3</v>
      </c>
      <c r="F294" s="42">
        <v>12512.616</v>
      </c>
      <c r="G294" s="45">
        <v>14240</v>
      </c>
      <c r="H294" s="45">
        <v>14595</v>
      </c>
      <c r="I294" s="45">
        <v>14808</v>
      </c>
      <c r="J294" s="45">
        <v>15235</v>
      </c>
      <c r="K294" s="45">
        <v>16081</v>
      </c>
      <c r="L294" s="45">
        <v>16554</v>
      </c>
      <c r="M294" s="45">
        <v>17524</v>
      </c>
    </row>
    <row r="295" spans="1:13" x14ac:dyDescent="0.25">
      <c r="A295" s="41" t="s">
        <v>48</v>
      </c>
      <c r="B295" s="43">
        <v>7548.06</v>
      </c>
      <c r="C295" s="42">
        <v>7479.7449999999999</v>
      </c>
      <c r="D295" s="43">
        <v>8066.44</v>
      </c>
      <c r="E295" s="42">
        <v>8276.3349999999991</v>
      </c>
      <c r="F295" s="43">
        <v>9287.84</v>
      </c>
      <c r="G295" s="42">
        <v>9571.2819999999992</v>
      </c>
      <c r="H295" s="43">
        <v>10275.18</v>
      </c>
      <c r="I295" s="42">
        <v>10499.146000000001</v>
      </c>
      <c r="J295" s="43">
        <v>11145.02</v>
      </c>
      <c r="K295" s="42">
        <v>11289.781000000001</v>
      </c>
      <c r="L295" s="43">
        <v>12110.24</v>
      </c>
      <c r="M295" s="43">
        <v>12688.78</v>
      </c>
    </row>
    <row r="296" spans="1:13" x14ac:dyDescent="0.25">
      <c r="A296" s="41" t="s">
        <v>49</v>
      </c>
      <c r="B296" s="42">
        <v>2194.1860000000001</v>
      </c>
      <c r="C296" s="42">
        <v>2095.8270000000002</v>
      </c>
      <c r="D296" s="42">
        <v>2607.5050000000001</v>
      </c>
      <c r="E296" s="42">
        <v>2836.165</v>
      </c>
      <c r="F296" s="42">
        <v>3429.8519999999999</v>
      </c>
      <c r="G296" s="42">
        <v>3436.2840000000001</v>
      </c>
      <c r="H296" s="42">
        <v>3864.0160000000001</v>
      </c>
      <c r="I296" s="42">
        <v>4316.5079999999998</v>
      </c>
      <c r="J296" s="42">
        <v>4112.3490000000002</v>
      </c>
      <c r="K296" s="42">
        <v>4834.0379999999996</v>
      </c>
      <c r="L296" s="42">
        <v>6018.4889999999996</v>
      </c>
      <c r="M296" s="43">
        <v>7046.91</v>
      </c>
    </row>
    <row r="297" spans="1:13" x14ac:dyDescent="0.25">
      <c r="A297" s="41" t="s">
        <v>50</v>
      </c>
      <c r="B297" s="42">
        <v>2585.0749999999998</v>
      </c>
      <c r="C297" s="44">
        <v>2771.6</v>
      </c>
      <c r="D297" s="42">
        <v>2757.5549999999998</v>
      </c>
      <c r="E297" s="43">
        <v>2566.4499999999998</v>
      </c>
      <c r="F297" s="42">
        <v>2320.1329999999998</v>
      </c>
      <c r="G297" s="42">
        <v>2258.471</v>
      </c>
      <c r="H297" s="42">
        <v>2232.2489999999998</v>
      </c>
      <c r="I297" s="43">
        <v>2234.37</v>
      </c>
      <c r="J297" s="42">
        <v>2388.4670000000001</v>
      </c>
      <c r="K297" s="44">
        <v>2585.1</v>
      </c>
      <c r="L297" s="42">
        <v>2769.0720000000001</v>
      </c>
      <c r="M297" s="42">
        <v>2991.864</v>
      </c>
    </row>
    <row r="298" spans="1:13" x14ac:dyDescent="0.25">
      <c r="A298" s="41" t="s">
        <v>51</v>
      </c>
      <c r="B298" s="42">
        <v>809.40099999999995</v>
      </c>
      <c r="C298" s="42">
        <v>555.88699999999994</v>
      </c>
      <c r="D298" s="42">
        <v>572.971</v>
      </c>
      <c r="E298" s="42">
        <v>657.41099999999994</v>
      </c>
      <c r="F298" s="42">
        <v>644.21100000000001</v>
      </c>
      <c r="G298" s="42">
        <v>557.76900000000001</v>
      </c>
      <c r="H298" s="43">
        <v>575.12</v>
      </c>
      <c r="I298" s="42">
        <v>782.14200000000005</v>
      </c>
      <c r="J298" s="42">
        <v>818.44399999999996</v>
      </c>
      <c r="K298" s="42">
        <v>944.90599999999995</v>
      </c>
      <c r="L298" s="43">
        <v>1024.77</v>
      </c>
      <c r="M298" s="42">
        <v>1067.442</v>
      </c>
    </row>
    <row r="299" spans="1:13" x14ac:dyDescent="0.25">
      <c r="A299" s="41" t="s">
        <v>52</v>
      </c>
      <c r="B299" s="42">
        <v>616.94899999999996</v>
      </c>
      <c r="C299" s="42">
        <v>656.88199999999995</v>
      </c>
      <c r="D299" s="42">
        <v>745.94200000000001</v>
      </c>
      <c r="E299" s="42">
        <v>894.21299999999997</v>
      </c>
      <c r="F299" s="42">
        <v>928.30600000000004</v>
      </c>
      <c r="G299" s="42">
        <v>935.00599999999997</v>
      </c>
      <c r="H299" s="42">
        <v>890.23199999999997</v>
      </c>
      <c r="I299" s="42">
        <v>853.06700000000001</v>
      </c>
      <c r="J299" s="42">
        <v>811.95299999999997</v>
      </c>
      <c r="K299" s="42">
        <v>802.29100000000005</v>
      </c>
      <c r="L299" s="42">
        <v>892.72400000000005</v>
      </c>
      <c r="M299" s="42">
        <v>989.25599999999997</v>
      </c>
    </row>
    <row r="300" spans="1:13" x14ac:dyDescent="0.25">
      <c r="A300" s="41" t="s">
        <v>53</v>
      </c>
      <c r="B300" s="42">
        <v>304.96199999999999</v>
      </c>
      <c r="C300" s="42">
        <v>302.99400000000003</v>
      </c>
      <c r="D300" s="42">
        <v>416.36900000000003</v>
      </c>
      <c r="E300" s="42">
        <v>468.43900000000002</v>
      </c>
      <c r="F300" s="42">
        <v>585.22500000000002</v>
      </c>
      <c r="G300" s="42">
        <v>610.87599999999998</v>
      </c>
      <c r="H300" s="42">
        <v>669.63199999999995</v>
      </c>
      <c r="I300" s="42">
        <v>927.27200000000005</v>
      </c>
      <c r="J300" s="42">
        <v>640.83500000000004</v>
      </c>
      <c r="K300" s="42">
        <v>748.95500000000004</v>
      </c>
      <c r="L300" s="42">
        <v>750.947</v>
      </c>
      <c r="M300" s="43">
        <v>776.59</v>
      </c>
    </row>
    <row r="301" spans="1:13" x14ac:dyDescent="0.25">
      <c r="A301" s="41" t="s">
        <v>54</v>
      </c>
      <c r="B301" s="42">
        <v>6871.0919999999996</v>
      </c>
      <c r="C301" s="42">
        <v>6786.4719999999998</v>
      </c>
      <c r="D301" s="42">
        <v>6971.3010000000004</v>
      </c>
      <c r="E301" s="42">
        <v>7163.692</v>
      </c>
      <c r="F301" s="42">
        <v>6831.8879999999999</v>
      </c>
      <c r="G301" s="44">
        <v>6684.1</v>
      </c>
      <c r="H301" s="44">
        <v>6512.1</v>
      </c>
      <c r="I301" s="44">
        <v>6070.9</v>
      </c>
      <c r="J301" s="44">
        <v>5926.1</v>
      </c>
      <c r="K301" s="44">
        <v>6173.2</v>
      </c>
      <c r="L301" s="44">
        <v>6437.7</v>
      </c>
      <c r="M301" s="44">
        <v>6715.1</v>
      </c>
    </row>
    <row r="302" spans="1:13" x14ac:dyDescent="0.25">
      <c r="A302" s="41" t="s">
        <v>55</v>
      </c>
      <c r="B302" s="42">
        <v>12314.356</v>
      </c>
      <c r="C302" s="42">
        <v>10682.825999999999</v>
      </c>
      <c r="D302" s="42">
        <v>11869.921</v>
      </c>
      <c r="E302" s="42">
        <v>13157.433999999999</v>
      </c>
      <c r="F302" s="43">
        <v>13891.27</v>
      </c>
      <c r="G302" s="42">
        <v>14406.172</v>
      </c>
      <c r="H302" s="42">
        <v>13611.914000000001</v>
      </c>
      <c r="I302" s="42">
        <v>14662.532999999999</v>
      </c>
      <c r="J302" s="42">
        <v>15141.358</v>
      </c>
      <c r="K302" s="43">
        <v>16142.23</v>
      </c>
      <c r="L302" s="42">
        <v>15631.342000000001</v>
      </c>
      <c r="M302" s="42">
        <v>16154.347</v>
      </c>
    </row>
    <row r="303" spans="1:13" x14ac:dyDescent="0.25">
      <c r="A303" s="41" t="s">
        <v>56</v>
      </c>
      <c r="B303" s="43">
        <v>272.33999999999997</v>
      </c>
      <c r="C303" s="42">
        <v>244.626</v>
      </c>
      <c r="D303" s="46" t="s">
        <v>24</v>
      </c>
      <c r="E303" s="42">
        <v>262.82299999999998</v>
      </c>
      <c r="F303" s="46" t="s">
        <v>24</v>
      </c>
      <c r="G303" s="42">
        <v>205.33500000000001</v>
      </c>
      <c r="H303" s="43">
        <v>260.85000000000002</v>
      </c>
      <c r="I303" s="42">
        <v>344.55599999999998</v>
      </c>
      <c r="J303" s="42">
        <v>396.73200000000003</v>
      </c>
      <c r="K303" s="43">
        <v>456.79</v>
      </c>
      <c r="L303" s="42">
        <v>444.91500000000002</v>
      </c>
      <c r="M303" s="42">
        <v>515.79300000000001</v>
      </c>
    </row>
    <row r="304" spans="1:13" x14ac:dyDescent="0.25">
      <c r="A304" s="41" t="s">
        <v>58</v>
      </c>
      <c r="B304" s="42">
        <v>4928.0370000000003</v>
      </c>
      <c r="C304" s="42">
        <v>4798.9759999999997</v>
      </c>
      <c r="D304" s="42">
        <v>5342.0159999999996</v>
      </c>
      <c r="E304" s="42">
        <v>5830.6260000000002</v>
      </c>
      <c r="F304" s="42">
        <v>6427.1379999999999</v>
      </c>
      <c r="G304" s="42">
        <v>6500.5959999999995</v>
      </c>
      <c r="H304" s="42">
        <v>6447.7280000000001</v>
      </c>
      <c r="I304" s="42">
        <v>6727.5860000000002</v>
      </c>
      <c r="J304" s="43">
        <v>6818.16</v>
      </c>
      <c r="K304" s="42">
        <v>7416.7690000000002</v>
      </c>
      <c r="L304" s="42">
        <v>7582.9229999999998</v>
      </c>
      <c r="M304" s="42">
        <v>7799.2309999999998</v>
      </c>
    </row>
    <row r="305" spans="1:13" x14ac:dyDescent="0.25">
      <c r="A305" s="41" t="s">
        <v>59</v>
      </c>
      <c r="B305" s="42">
        <v>10268.362999999999</v>
      </c>
      <c r="C305" s="46" t="s">
        <v>24</v>
      </c>
      <c r="D305" s="46" t="s">
        <v>24</v>
      </c>
      <c r="E305" s="46" t="s">
        <v>24</v>
      </c>
      <c r="F305" s="42">
        <v>16559.375</v>
      </c>
      <c r="G305" s="46" t="s">
        <v>24</v>
      </c>
      <c r="H305" s="46" t="s">
        <v>24</v>
      </c>
      <c r="I305" s="42">
        <v>20656.403999999999</v>
      </c>
      <c r="J305" s="46" t="s">
        <v>24</v>
      </c>
      <c r="K305" s="42">
        <v>19835.256000000001</v>
      </c>
      <c r="L305" s="46" t="s">
        <v>24</v>
      </c>
      <c r="M305" s="46" t="s">
        <v>24</v>
      </c>
    </row>
    <row r="306" spans="1:13" x14ac:dyDescent="0.25">
      <c r="A306" s="41" t="s">
        <v>60</v>
      </c>
      <c r="B306" s="42">
        <v>32200.440999999999</v>
      </c>
      <c r="C306" s="42">
        <v>29030.867999999999</v>
      </c>
      <c r="D306" s="42">
        <v>30732.105</v>
      </c>
      <c r="E306" s="42">
        <v>31547.067999999999</v>
      </c>
      <c r="F306" s="42">
        <v>33303.737000000001</v>
      </c>
      <c r="G306" s="42">
        <v>33998.705000000002</v>
      </c>
      <c r="H306" s="42">
        <v>37960.055</v>
      </c>
      <c r="I306" s="42">
        <v>43573.987000000001</v>
      </c>
      <c r="J306" s="42">
        <v>40426.601999999999</v>
      </c>
      <c r="K306" s="42">
        <v>39704.118000000002</v>
      </c>
      <c r="L306" s="42">
        <v>41903.357000000004</v>
      </c>
      <c r="M306" s="43">
        <v>44364.32</v>
      </c>
    </row>
    <row r="307" spans="1:13" x14ac:dyDescent="0.25">
      <c r="A307" s="41" t="s">
        <v>61</v>
      </c>
      <c r="B307" s="46" t="s">
        <v>24</v>
      </c>
      <c r="C307" s="46" t="s">
        <v>24</v>
      </c>
      <c r="D307" s="46" t="s">
        <v>24</v>
      </c>
      <c r="E307" s="42">
        <v>10.279</v>
      </c>
      <c r="F307" s="46" t="s">
        <v>24</v>
      </c>
      <c r="G307" s="42">
        <v>12.586</v>
      </c>
      <c r="H307" s="42">
        <v>12.558999999999999</v>
      </c>
      <c r="I307" s="43">
        <v>13.67</v>
      </c>
      <c r="J307" s="42">
        <v>12.833</v>
      </c>
      <c r="K307" s="42">
        <v>15.003</v>
      </c>
      <c r="L307" s="43">
        <v>23.49</v>
      </c>
      <c r="M307" s="46" t="s">
        <v>24</v>
      </c>
    </row>
    <row r="308" spans="1:13" x14ac:dyDescent="0.25">
      <c r="A308" s="41" t="s">
        <v>62</v>
      </c>
      <c r="B308" s="46" t="s">
        <v>24</v>
      </c>
      <c r="C308" s="46" t="s">
        <v>24</v>
      </c>
      <c r="D308" s="46" t="s">
        <v>24</v>
      </c>
      <c r="E308" s="46" t="s">
        <v>24</v>
      </c>
      <c r="F308" s="46" t="s">
        <v>24</v>
      </c>
      <c r="G308" s="46" t="s">
        <v>24</v>
      </c>
      <c r="H308" s="46" t="s">
        <v>24</v>
      </c>
      <c r="I308" s="42">
        <v>40.292000000000002</v>
      </c>
      <c r="J308" s="42">
        <v>42.088000000000001</v>
      </c>
      <c r="K308" s="42">
        <v>35.575000000000003</v>
      </c>
      <c r="L308" s="42">
        <v>39.070999999999998</v>
      </c>
      <c r="M308" s="42">
        <v>41.424999999999997</v>
      </c>
    </row>
    <row r="309" spans="1:13" x14ac:dyDescent="0.25">
      <c r="A309" s="41" t="s">
        <v>64</v>
      </c>
      <c r="B309" s="46" t="s">
        <v>24</v>
      </c>
      <c r="C309" s="42">
        <v>265.50799999999998</v>
      </c>
      <c r="D309" s="42">
        <v>221.541</v>
      </c>
      <c r="E309" s="42">
        <v>242.11799999999999</v>
      </c>
      <c r="F309" s="42">
        <v>287.33699999999999</v>
      </c>
      <c r="G309" s="42">
        <v>249.03800000000001</v>
      </c>
      <c r="H309" s="42">
        <v>256.46100000000001</v>
      </c>
      <c r="I309" s="42">
        <v>289.81900000000002</v>
      </c>
      <c r="J309" s="42">
        <v>308.29199999999997</v>
      </c>
      <c r="K309" s="42">
        <v>342.279</v>
      </c>
      <c r="L309" s="42">
        <v>394.14100000000002</v>
      </c>
      <c r="M309" s="42">
        <v>407.91800000000001</v>
      </c>
    </row>
    <row r="310" spans="1:13" x14ac:dyDescent="0.25">
      <c r="A310" s="41" t="s">
        <v>65</v>
      </c>
      <c r="B310" s="42">
        <v>3615.741</v>
      </c>
      <c r="C310" s="42">
        <v>3738.8249999999998</v>
      </c>
      <c r="D310" s="42">
        <v>4641.9179999999997</v>
      </c>
      <c r="E310" s="42">
        <v>4771.2160000000003</v>
      </c>
      <c r="F310" s="42">
        <v>5646.1049999999996</v>
      </c>
      <c r="G310" s="42">
        <v>5844.6109999999999</v>
      </c>
      <c r="H310" s="42">
        <v>6054.7449999999999</v>
      </c>
      <c r="I310" s="42">
        <v>6813.8320000000003</v>
      </c>
      <c r="J310" s="42">
        <v>7370.3379999999997</v>
      </c>
      <c r="K310" s="43">
        <v>7245.42</v>
      </c>
      <c r="L310" s="42">
        <v>6751.1729999999998</v>
      </c>
      <c r="M310" s="42">
        <v>7227.9229999999998</v>
      </c>
    </row>
    <row r="311" spans="1:13" x14ac:dyDescent="0.25">
      <c r="A311" s="41" t="s">
        <v>66</v>
      </c>
      <c r="B311" s="46" t="s">
        <v>24</v>
      </c>
      <c r="C311" s="46" t="s">
        <v>24</v>
      </c>
      <c r="D311" s="46" t="s">
        <v>24</v>
      </c>
      <c r="E311" s="46" t="s">
        <v>24</v>
      </c>
      <c r="F311" s="42">
        <v>35.575000000000003</v>
      </c>
      <c r="G311" s="42">
        <v>43.994999999999997</v>
      </c>
      <c r="H311" s="42">
        <v>36.686</v>
      </c>
      <c r="I311" s="46" t="s">
        <v>24</v>
      </c>
      <c r="J311" s="46" t="s">
        <v>24</v>
      </c>
      <c r="K311" s="46" t="s">
        <v>24</v>
      </c>
      <c r="L311" s="46" t="s">
        <v>24</v>
      </c>
      <c r="M311" s="42">
        <v>34.765000000000001</v>
      </c>
    </row>
    <row r="312" spans="1:13" x14ac:dyDescent="0.25">
      <c r="A312" s="41" t="s">
        <v>89</v>
      </c>
      <c r="B312" s="43">
        <v>11835.94</v>
      </c>
      <c r="C312" s="42">
        <v>11007.266</v>
      </c>
      <c r="D312" s="42">
        <v>12998.994000000001</v>
      </c>
      <c r="E312" s="43">
        <v>14930.48</v>
      </c>
      <c r="F312" s="42">
        <v>17529.085999999999</v>
      </c>
      <c r="G312" s="43">
        <v>17710.22</v>
      </c>
      <c r="H312" s="42">
        <v>16633.897000000001</v>
      </c>
      <c r="I312" s="42">
        <v>13436.789000000001</v>
      </c>
      <c r="J312" s="46" t="s">
        <v>24</v>
      </c>
      <c r="K312" s="42">
        <v>15456.152</v>
      </c>
      <c r="L312" s="42">
        <v>13887.431</v>
      </c>
      <c r="M312" s="42">
        <v>15661.887000000001</v>
      </c>
    </row>
    <row r="313" spans="1:13" x14ac:dyDescent="0.25">
      <c r="A313" s="41" t="s">
        <v>90</v>
      </c>
      <c r="B313" s="42">
        <v>276881.96899999998</v>
      </c>
      <c r="C313" s="42">
        <v>291371.52299999999</v>
      </c>
      <c r="D313" s="42">
        <v>309340.72600000002</v>
      </c>
      <c r="E313" s="42">
        <v>308758.62099999998</v>
      </c>
      <c r="F313" s="42">
        <v>338067.40399999998</v>
      </c>
      <c r="G313" s="42">
        <v>342461.41100000002</v>
      </c>
      <c r="H313" s="42">
        <v>358644.33600000001</v>
      </c>
      <c r="I313" s="42">
        <v>446231.636</v>
      </c>
      <c r="J313" s="42">
        <v>466699.79200000002</v>
      </c>
      <c r="K313" s="42">
        <v>485955.56300000002</v>
      </c>
      <c r="L313" s="42">
        <v>492424.217</v>
      </c>
      <c r="M313" s="46" t="s">
        <v>24</v>
      </c>
    </row>
    <row r="314" spans="1:13" x14ac:dyDescent="0.25">
      <c r="A314" s="41" t="s">
        <v>91</v>
      </c>
      <c r="B314" s="43">
        <v>45150.65</v>
      </c>
      <c r="C314" s="42">
        <v>60897.245000000003</v>
      </c>
      <c r="D314" s="42">
        <v>78724.998000000007</v>
      </c>
      <c r="E314" s="42">
        <v>96565.243000000002</v>
      </c>
      <c r="F314" s="42">
        <v>127059.283</v>
      </c>
      <c r="G314" s="42">
        <v>145097.10200000001</v>
      </c>
      <c r="H314" s="43">
        <v>159004.48000000001</v>
      </c>
      <c r="I314" s="42">
        <v>203201.99400000001</v>
      </c>
      <c r="J314" s="42">
        <v>213225.272</v>
      </c>
      <c r="K314" s="42">
        <v>230778.995</v>
      </c>
      <c r="L314" s="42">
        <v>252019.43299999999</v>
      </c>
      <c r="M314" s="46" t="s">
        <v>24</v>
      </c>
    </row>
    <row r="315" spans="1:13" x14ac:dyDescent="0.25">
      <c r="A315" s="41" t="s">
        <v>92</v>
      </c>
      <c r="B315" s="42">
        <v>113986.356</v>
      </c>
      <c r="C315" s="42">
        <v>121357.43399999999</v>
      </c>
      <c r="D315" s="42">
        <v>135035.09099999999</v>
      </c>
      <c r="E315" s="42">
        <v>143700.95499999999</v>
      </c>
      <c r="F315" s="42">
        <v>154976.99299999999</v>
      </c>
      <c r="G315" s="42">
        <v>128644.678</v>
      </c>
      <c r="H315" s="42">
        <v>124530.732</v>
      </c>
      <c r="I315" s="42">
        <v>129819.462</v>
      </c>
      <c r="J315" s="42">
        <v>140694.992</v>
      </c>
      <c r="K315" s="42">
        <v>138207.41099999999</v>
      </c>
      <c r="L315" s="42">
        <v>137415.75200000001</v>
      </c>
      <c r="M315" s="46" t="s">
        <v>24</v>
      </c>
    </row>
    <row r="316" spans="1:13" x14ac:dyDescent="0.25">
      <c r="A316" s="41" t="s">
        <v>93</v>
      </c>
      <c r="B316" s="42">
        <v>21479.526999999998</v>
      </c>
      <c r="C316" s="42">
        <v>21393.481</v>
      </c>
      <c r="D316" s="42">
        <v>28629.235000000001</v>
      </c>
      <c r="E316" s="42">
        <v>32370.522000000001</v>
      </c>
      <c r="F316" s="42">
        <v>38302.478999999999</v>
      </c>
      <c r="G316" s="42">
        <v>40787.222000000002</v>
      </c>
      <c r="H316" s="42">
        <v>45584.938999999998</v>
      </c>
      <c r="I316" s="42">
        <v>52492.855000000003</v>
      </c>
      <c r="J316" s="42">
        <v>54046.574000000001</v>
      </c>
      <c r="K316" s="42">
        <v>61711.222999999998</v>
      </c>
      <c r="L316" s="42">
        <v>65992.375</v>
      </c>
      <c r="M316" s="46" t="s">
        <v>24</v>
      </c>
    </row>
  </sheetData>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CBC6-CC76-4153-BA44-3B09539228A3}">
  <sheetPr>
    <tabColor rgb="FF00B050"/>
  </sheetPr>
  <dimension ref="A1:W86"/>
  <sheetViews>
    <sheetView topLeftCell="A4" zoomScaleNormal="100" workbookViewId="0">
      <selection activeCell="Q9" sqref="Q9"/>
    </sheetView>
  </sheetViews>
  <sheetFormatPr defaultRowHeight="15" x14ac:dyDescent="0.25"/>
  <cols>
    <col min="1" max="1" width="18" customWidth="1"/>
    <col min="2" max="2" width="18.140625" customWidth="1"/>
    <col min="3" max="3" width="21" customWidth="1"/>
    <col min="4" max="4" width="16.42578125" customWidth="1"/>
  </cols>
  <sheetData>
    <row r="1" spans="1:12" x14ac:dyDescent="0.25">
      <c r="A1" s="60" t="s">
        <v>635</v>
      </c>
      <c r="B1" s="61"/>
      <c r="C1" s="61"/>
      <c r="D1" s="61"/>
      <c r="E1" s="61"/>
      <c r="F1" s="61"/>
      <c r="G1" s="61"/>
      <c r="H1" s="61"/>
      <c r="I1" s="61"/>
      <c r="J1" s="61"/>
      <c r="K1" s="61"/>
      <c r="L1" s="61"/>
    </row>
    <row r="2" spans="1:12" x14ac:dyDescent="0.25">
      <c r="A2" s="54" t="s">
        <v>650</v>
      </c>
    </row>
    <row r="3" spans="1:12" x14ac:dyDescent="0.25">
      <c r="A3" s="54"/>
    </row>
    <row r="4" spans="1:12" ht="75" customHeight="1" x14ac:dyDescent="0.25">
      <c r="A4" s="113"/>
      <c r="B4" s="113"/>
      <c r="C4" s="177" t="s">
        <v>630</v>
      </c>
      <c r="D4" s="177" t="s">
        <v>634</v>
      </c>
      <c r="E4" s="173"/>
    </row>
    <row r="5" spans="1:12" ht="68.25" customHeight="1" x14ac:dyDescent="0.25">
      <c r="A5" s="178" t="s">
        <v>198</v>
      </c>
      <c r="B5" s="178" t="s">
        <v>199</v>
      </c>
      <c r="C5" s="176" t="s">
        <v>1263</v>
      </c>
      <c r="D5" s="176" t="s">
        <v>648</v>
      </c>
      <c r="E5" s="174"/>
    </row>
    <row r="6" spans="1:12" x14ac:dyDescent="0.25">
      <c r="A6" s="113" t="s">
        <v>48</v>
      </c>
      <c r="B6" s="113" t="s">
        <v>48</v>
      </c>
      <c r="C6" s="179">
        <v>9.74</v>
      </c>
      <c r="D6" s="179">
        <f>VLOOKUP(A6,M47:V86,10,FALSE)</f>
        <v>76.440067999999997</v>
      </c>
      <c r="E6" s="175"/>
    </row>
    <row r="7" spans="1:12" x14ac:dyDescent="0.25">
      <c r="A7" s="113" t="s">
        <v>29</v>
      </c>
      <c r="B7" s="113" t="s">
        <v>129</v>
      </c>
      <c r="C7" s="179">
        <v>10.67</v>
      </c>
      <c r="D7" s="179">
        <f t="shared" ref="D7:D34" si="0">VLOOKUP(A7,M48:V87,10,FALSE)</f>
        <v>81.464247999999998</v>
      </c>
    </row>
    <row r="8" spans="1:12" x14ac:dyDescent="0.25">
      <c r="A8" s="113" t="s">
        <v>154</v>
      </c>
      <c r="B8" s="113" t="s">
        <v>155</v>
      </c>
      <c r="C8" s="179">
        <v>5.0199999999999996</v>
      </c>
      <c r="D8" s="179">
        <f t="shared" si="0"/>
        <v>47.372881999999997</v>
      </c>
    </row>
    <row r="9" spans="1:12" x14ac:dyDescent="0.25">
      <c r="A9" s="113" t="s">
        <v>32</v>
      </c>
      <c r="B9" s="113" t="s">
        <v>169</v>
      </c>
      <c r="C9" s="179">
        <v>11.87</v>
      </c>
      <c r="D9" s="179">
        <f t="shared" si="0"/>
        <v>84.571399</v>
      </c>
    </row>
    <row r="10" spans="1:12" x14ac:dyDescent="0.25">
      <c r="A10" s="113" t="s">
        <v>34</v>
      </c>
      <c r="B10" s="113" t="s">
        <v>176</v>
      </c>
      <c r="C10" s="179">
        <v>3.92</v>
      </c>
      <c r="D10" s="179">
        <f t="shared" si="0"/>
        <v>45.772872</v>
      </c>
    </row>
    <row r="11" spans="1:12" x14ac:dyDescent="0.25">
      <c r="A11" s="113" t="s">
        <v>54</v>
      </c>
      <c r="B11" s="113" t="s">
        <v>170</v>
      </c>
      <c r="C11" s="179">
        <v>12.34</v>
      </c>
      <c r="D11" s="179">
        <f t="shared" si="0"/>
        <v>69.153346999999997</v>
      </c>
    </row>
    <row r="12" spans="1:12" x14ac:dyDescent="0.25">
      <c r="A12" s="113" t="s">
        <v>38</v>
      </c>
      <c r="B12" s="113" t="s">
        <v>134</v>
      </c>
      <c r="C12" s="179">
        <v>10.130000000000001</v>
      </c>
      <c r="D12" s="179">
        <f t="shared" si="0"/>
        <v>77.181196999999997</v>
      </c>
    </row>
    <row r="13" spans="1:12" x14ac:dyDescent="0.25">
      <c r="A13" s="113" t="s">
        <v>167</v>
      </c>
      <c r="B13" s="113" t="s">
        <v>168</v>
      </c>
      <c r="C13" s="179">
        <v>8.3699999999999992</v>
      </c>
      <c r="D13" s="179">
        <f t="shared" si="0"/>
        <v>74.192093</v>
      </c>
    </row>
    <row r="14" spans="1:12" x14ac:dyDescent="0.25">
      <c r="A14" s="113" t="s">
        <v>36</v>
      </c>
      <c r="B14" s="113" t="s">
        <v>172</v>
      </c>
      <c r="C14" s="179">
        <v>2.94</v>
      </c>
      <c r="D14" s="179">
        <f t="shared" si="0"/>
        <v>37.195973000000002</v>
      </c>
    </row>
    <row r="15" spans="1:12" x14ac:dyDescent="0.25">
      <c r="A15" s="113" t="s">
        <v>45</v>
      </c>
      <c r="B15" s="113" t="s">
        <v>140</v>
      </c>
      <c r="C15" s="179">
        <v>6.26</v>
      </c>
      <c r="D15" s="179">
        <f t="shared" si="0"/>
        <v>40.878632000000003</v>
      </c>
    </row>
    <row r="16" spans="1:12" x14ac:dyDescent="0.25">
      <c r="A16" s="113" t="s">
        <v>35</v>
      </c>
      <c r="B16" s="113" t="s">
        <v>152</v>
      </c>
      <c r="C16" s="179">
        <v>7.87</v>
      </c>
      <c r="D16" s="179">
        <f t="shared" si="0"/>
        <v>109.471598</v>
      </c>
    </row>
    <row r="17" spans="1:4" x14ac:dyDescent="0.25">
      <c r="A17" s="113" t="s">
        <v>40</v>
      </c>
      <c r="B17" s="113" t="s">
        <v>141</v>
      </c>
      <c r="C17" s="179">
        <v>4.12</v>
      </c>
      <c r="D17" s="179">
        <f t="shared" si="0"/>
        <v>61.260452000000001</v>
      </c>
    </row>
    <row r="18" spans="1:4" x14ac:dyDescent="0.25">
      <c r="A18" s="113" t="s">
        <v>92</v>
      </c>
      <c r="B18" s="113" t="s">
        <v>153</v>
      </c>
      <c r="C18" s="179">
        <v>9.14</v>
      </c>
      <c r="D18" s="179">
        <f t="shared" si="0"/>
        <v>46.79768</v>
      </c>
    </row>
    <row r="19" spans="1:4" x14ac:dyDescent="0.25">
      <c r="A19" s="113" t="s">
        <v>138</v>
      </c>
      <c r="B19" s="113" t="s">
        <v>138</v>
      </c>
      <c r="C19" s="179">
        <v>16.63</v>
      </c>
      <c r="D19" s="179">
        <f t="shared" si="0"/>
        <v>41.493122</v>
      </c>
    </row>
    <row r="20" spans="1:4" x14ac:dyDescent="0.25">
      <c r="A20" s="113" t="s">
        <v>43</v>
      </c>
      <c r="B20" s="113" t="s">
        <v>179</v>
      </c>
      <c r="C20" s="179">
        <v>2.94</v>
      </c>
      <c r="D20" s="179">
        <f t="shared" si="0"/>
        <v>47.754264999999997</v>
      </c>
    </row>
    <row r="21" spans="1:4" x14ac:dyDescent="0.25">
      <c r="A21" s="113" t="s">
        <v>42</v>
      </c>
      <c r="B21" s="113" t="s">
        <v>187</v>
      </c>
      <c r="C21" s="179">
        <v>1.1000000000000001</v>
      </c>
      <c r="D21" s="179">
        <f t="shared" si="0"/>
        <v>41.059320999999997</v>
      </c>
    </row>
    <row r="22" spans="1:4" x14ac:dyDescent="0.25">
      <c r="A22" s="113" t="s">
        <v>44</v>
      </c>
      <c r="B22" s="113" t="s">
        <v>171</v>
      </c>
      <c r="C22" s="179">
        <v>3.33</v>
      </c>
      <c r="D22" s="179">
        <f t="shared" si="0"/>
        <v>107.11368299999999</v>
      </c>
    </row>
    <row r="23" spans="1:4" x14ac:dyDescent="0.25">
      <c r="A23" s="113" t="s">
        <v>183</v>
      </c>
      <c r="B23" s="113" t="s">
        <v>184</v>
      </c>
      <c r="C23" s="179">
        <v>0.61</v>
      </c>
      <c r="D23" s="179">
        <f t="shared" si="0"/>
        <v>22.198291999999999</v>
      </c>
    </row>
    <row r="24" spans="1:4" x14ac:dyDescent="0.25">
      <c r="A24" s="113" t="s">
        <v>47</v>
      </c>
      <c r="B24" s="113" t="s">
        <v>146</v>
      </c>
      <c r="C24" s="179">
        <v>9.99</v>
      </c>
      <c r="D24" s="179">
        <f t="shared" si="0"/>
        <v>74.816416000000004</v>
      </c>
    </row>
    <row r="25" spans="1:4" x14ac:dyDescent="0.25">
      <c r="A25" s="113" t="s">
        <v>58</v>
      </c>
      <c r="B25" s="113" t="s">
        <v>142</v>
      </c>
      <c r="C25" s="179">
        <v>9.81</v>
      </c>
      <c r="D25" s="179">
        <f>VLOOKUP(A25,M66:V105,10,FALSE)</f>
        <v>93.216610000000003</v>
      </c>
    </row>
    <row r="26" spans="1:4" x14ac:dyDescent="0.25">
      <c r="A26" s="113" t="s">
        <v>49</v>
      </c>
      <c r="B26" s="113" t="s">
        <v>159</v>
      </c>
      <c r="C26" s="179">
        <v>4.5</v>
      </c>
      <c r="D26" s="179">
        <f t="shared" si="0"/>
        <v>43.874644000000004</v>
      </c>
    </row>
    <row r="27" spans="1:4" x14ac:dyDescent="0.25">
      <c r="A27" s="113" t="s">
        <v>50</v>
      </c>
      <c r="B27" s="113" t="s">
        <v>50</v>
      </c>
      <c r="C27" s="179">
        <v>5.0999999999999996</v>
      </c>
      <c r="D27" s="179">
        <f t="shared" si="0"/>
        <v>44.553130000000003</v>
      </c>
    </row>
    <row r="28" spans="1:4" x14ac:dyDescent="0.25">
      <c r="A28" s="113" t="s">
        <v>173</v>
      </c>
      <c r="B28" s="113" t="s">
        <v>174</v>
      </c>
      <c r="C28" s="179">
        <v>2.19</v>
      </c>
      <c r="D28" s="179">
        <f t="shared" si="0"/>
        <v>42.904294999999998</v>
      </c>
    </row>
    <row r="29" spans="1:4" x14ac:dyDescent="0.25">
      <c r="A29" s="113" t="s">
        <v>52</v>
      </c>
      <c r="B29" s="113" t="s">
        <v>131</v>
      </c>
      <c r="C29" s="179">
        <v>7.55</v>
      </c>
      <c r="D29" s="179">
        <f t="shared" si="0"/>
        <v>51.323757999999998</v>
      </c>
    </row>
    <row r="30" spans="1:4" x14ac:dyDescent="0.25">
      <c r="A30" s="113" t="s">
        <v>37</v>
      </c>
      <c r="B30" s="113" t="s">
        <v>166</v>
      </c>
      <c r="C30" s="179">
        <v>3.67</v>
      </c>
      <c r="D30" s="179">
        <f t="shared" si="0"/>
        <v>58.135057000000003</v>
      </c>
    </row>
    <row r="31" spans="1:4" x14ac:dyDescent="0.25">
      <c r="A31" s="113" t="s">
        <v>55</v>
      </c>
      <c r="B31" s="113" t="s">
        <v>158</v>
      </c>
      <c r="C31" s="179">
        <v>16.34</v>
      </c>
      <c r="D31" s="179">
        <f t="shared" si="0"/>
        <v>76.017118999999994</v>
      </c>
    </row>
    <row r="32" spans="1:4" x14ac:dyDescent="0.25">
      <c r="A32" s="113" t="s">
        <v>65</v>
      </c>
      <c r="B32" s="113" t="s">
        <v>151</v>
      </c>
      <c r="C32" s="179">
        <v>3.64</v>
      </c>
      <c r="D32" s="179">
        <f t="shared" si="0"/>
        <v>44.308884999999997</v>
      </c>
    </row>
    <row r="33" spans="1:23" x14ac:dyDescent="0.25">
      <c r="A33" s="113" t="s">
        <v>60</v>
      </c>
      <c r="B33" s="113" t="s">
        <v>137</v>
      </c>
      <c r="C33" s="179">
        <v>5.54</v>
      </c>
      <c r="D33" s="179">
        <f t="shared" si="0"/>
        <v>64.286085</v>
      </c>
    </row>
    <row r="34" spans="1:23" x14ac:dyDescent="0.25">
      <c r="A34" s="113" t="s">
        <v>203</v>
      </c>
      <c r="B34" s="113" t="s">
        <v>649</v>
      </c>
      <c r="C34" s="179">
        <v>6.63</v>
      </c>
      <c r="D34" s="179">
        <f t="shared" si="0"/>
        <v>57.160957000000003</v>
      </c>
    </row>
    <row r="38" spans="1:23" s="172" customFormat="1" x14ac:dyDescent="0.25">
      <c r="A38" s="58" t="s">
        <v>646</v>
      </c>
    </row>
    <row r="41" spans="1:23" x14ac:dyDescent="0.25">
      <c r="A41" t="s">
        <v>628</v>
      </c>
      <c r="M41" t="s">
        <v>636</v>
      </c>
    </row>
    <row r="42" spans="1:23" x14ac:dyDescent="0.25">
      <c r="A42" t="s">
        <v>629</v>
      </c>
      <c r="C42" t="s">
        <v>630</v>
      </c>
      <c r="M42" t="s">
        <v>637</v>
      </c>
      <c r="P42" t="s">
        <v>638</v>
      </c>
    </row>
    <row r="43" spans="1:23" x14ac:dyDescent="0.25">
      <c r="A43" t="s">
        <v>631</v>
      </c>
      <c r="C43" t="s">
        <v>632</v>
      </c>
      <c r="M43" t="s">
        <v>639</v>
      </c>
      <c r="P43" t="s">
        <v>640</v>
      </c>
    </row>
    <row r="44" spans="1:23" x14ac:dyDescent="0.25">
      <c r="A44" t="s">
        <v>633</v>
      </c>
      <c r="C44">
        <v>2013</v>
      </c>
      <c r="D44">
        <v>2014</v>
      </c>
      <c r="E44">
        <v>2015</v>
      </c>
      <c r="F44">
        <v>2016</v>
      </c>
      <c r="G44">
        <v>2017</v>
      </c>
      <c r="H44">
        <v>2018</v>
      </c>
      <c r="I44">
        <v>2019</v>
      </c>
      <c r="J44" t="s">
        <v>647</v>
      </c>
      <c r="M44" t="s">
        <v>631</v>
      </c>
      <c r="P44" t="s">
        <v>641</v>
      </c>
    </row>
    <row r="45" spans="1:23" x14ac:dyDescent="0.25">
      <c r="A45" t="s">
        <v>198</v>
      </c>
      <c r="M45" t="s">
        <v>642</v>
      </c>
      <c r="P45" t="s">
        <v>13</v>
      </c>
      <c r="Q45" t="s">
        <v>14</v>
      </c>
      <c r="R45" t="s">
        <v>15</v>
      </c>
      <c r="S45" t="s">
        <v>16</v>
      </c>
      <c r="T45" t="s">
        <v>17</v>
      </c>
      <c r="U45" t="s">
        <v>18</v>
      </c>
      <c r="V45" t="s">
        <v>19</v>
      </c>
      <c r="W45" t="s">
        <v>20</v>
      </c>
    </row>
    <row r="46" spans="1:23" x14ac:dyDescent="0.25">
      <c r="A46" t="s">
        <v>147</v>
      </c>
      <c r="C46">
        <v>4.7300000000000004</v>
      </c>
      <c r="D46" t="s">
        <v>202</v>
      </c>
      <c r="E46">
        <v>3.88</v>
      </c>
      <c r="F46" t="s">
        <v>202</v>
      </c>
      <c r="G46">
        <v>3.91</v>
      </c>
      <c r="H46" t="s">
        <v>202</v>
      </c>
      <c r="I46" t="s">
        <v>202</v>
      </c>
      <c r="M46" t="s">
        <v>198</v>
      </c>
      <c r="O46" t="s">
        <v>643</v>
      </c>
      <c r="P46" t="s">
        <v>11</v>
      </c>
      <c r="Q46" t="s">
        <v>11</v>
      </c>
      <c r="R46" t="s">
        <v>11</v>
      </c>
      <c r="S46" t="s">
        <v>11</v>
      </c>
      <c r="T46" t="s">
        <v>11</v>
      </c>
      <c r="U46" t="s">
        <v>11</v>
      </c>
      <c r="V46" t="s">
        <v>11</v>
      </c>
      <c r="W46" t="s">
        <v>11</v>
      </c>
    </row>
    <row r="47" spans="1:23" x14ac:dyDescent="0.25">
      <c r="A47" t="s">
        <v>48</v>
      </c>
      <c r="C47">
        <v>8.11</v>
      </c>
      <c r="D47">
        <v>8.5299999999999994</v>
      </c>
      <c r="E47">
        <v>8.68</v>
      </c>
      <c r="F47">
        <v>9.1300000000000008</v>
      </c>
      <c r="G47">
        <v>9.08</v>
      </c>
      <c r="H47">
        <v>9.4700000000000006</v>
      </c>
      <c r="I47">
        <v>9.74</v>
      </c>
      <c r="J47">
        <f>I47</f>
        <v>9.74</v>
      </c>
      <c r="M47" t="s">
        <v>147</v>
      </c>
      <c r="O47" t="s">
        <v>11</v>
      </c>
      <c r="P47" s="171">
        <v>54.169271999999999</v>
      </c>
      <c r="Q47" s="171">
        <v>53.920431999999998</v>
      </c>
      <c r="R47" s="171">
        <v>54.203308</v>
      </c>
      <c r="S47" s="171">
        <v>56.987574000000002</v>
      </c>
      <c r="T47" s="171">
        <v>57.672969000000002</v>
      </c>
      <c r="U47" s="171">
        <v>59.834566000000002</v>
      </c>
      <c r="V47" s="171">
        <v>61.307264000000004</v>
      </c>
      <c r="W47" s="171" t="s">
        <v>202</v>
      </c>
    </row>
    <row r="48" spans="1:23" x14ac:dyDescent="0.25">
      <c r="A48" t="s">
        <v>29</v>
      </c>
      <c r="C48">
        <v>7.63</v>
      </c>
      <c r="D48">
        <v>8.7799999999999994</v>
      </c>
      <c r="E48">
        <v>9.0500000000000007</v>
      </c>
      <c r="F48">
        <v>9.2799999999999994</v>
      </c>
      <c r="G48">
        <v>9.09</v>
      </c>
      <c r="H48">
        <v>9.7100000000000009</v>
      </c>
      <c r="I48">
        <v>10.67</v>
      </c>
      <c r="J48">
        <f t="shared" ref="J48:J78" si="1">I48</f>
        <v>10.67</v>
      </c>
      <c r="M48" t="s">
        <v>48</v>
      </c>
      <c r="O48" t="s">
        <v>11</v>
      </c>
      <c r="P48" s="171">
        <v>63.356259999999999</v>
      </c>
      <c r="Q48" s="171">
        <v>64.836816999999996</v>
      </c>
      <c r="R48" s="171">
        <v>67.267651000000001</v>
      </c>
      <c r="S48" s="171">
        <v>70.353960000000001</v>
      </c>
      <c r="T48" s="171">
        <v>72.097264999999993</v>
      </c>
      <c r="U48" s="171">
        <v>74.820783000000006</v>
      </c>
      <c r="V48" s="171">
        <v>76.440067999999997</v>
      </c>
      <c r="W48" s="171" t="s">
        <v>202</v>
      </c>
    </row>
    <row r="49" spans="1:23" x14ac:dyDescent="0.25">
      <c r="A49" t="s">
        <v>154</v>
      </c>
      <c r="C49">
        <v>4</v>
      </c>
      <c r="D49">
        <v>4.3600000000000003</v>
      </c>
      <c r="E49">
        <v>4.5999999999999996</v>
      </c>
      <c r="F49">
        <v>4.54</v>
      </c>
      <c r="G49">
        <v>4.7300000000000004</v>
      </c>
      <c r="H49">
        <v>4.88</v>
      </c>
      <c r="I49">
        <v>5.0199999999999996</v>
      </c>
      <c r="J49">
        <f t="shared" si="1"/>
        <v>5.0199999999999996</v>
      </c>
      <c r="M49" t="s">
        <v>29</v>
      </c>
      <c r="O49" t="s">
        <v>11</v>
      </c>
      <c r="P49" s="171">
        <v>67.417642000000001</v>
      </c>
      <c r="Q49" s="171">
        <v>69.569148999999996</v>
      </c>
      <c r="R49" s="171">
        <v>71.604652999999999</v>
      </c>
      <c r="S49" s="171">
        <v>74.827499000000003</v>
      </c>
      <c r="T49" s="171">
        <v>76.564167999999995</v>
      </c>
      <c r="U49" s="171">
        <v>79.068768000000006</v>
      </c>
      <c r="V49" s="171">
        <v>81.464247999999998</v>
      </c>
      <c r="W49" s="171" t="s">
        <v>202</v>
      </c>
    </row>
    <row r="50" spans="1:23" x14ac:dyDescent="0.25">
      <c r="A50" t="s">
        <v>32</v>
      </c>
      <c r="C50">
        <v>12.88</v>
      </c>
      <c r="D50">
        <v>13.06</v>
      </c>
      <c r="E50">
        <v>13.37</v>
      </c>
      <c r="F50">
        <v>14.08</v>
      </c>
      <c r="G50">
        <v>14.02</v>
      </c>
      <c r="H50">
        <v>14.06</v>
      </c>
      <c r="I50">
        <v>11.87</v>
      </c>
      <c r="J50">
        <f t="shared" si="1"/>
        <v>11.87</v>
      </c>
      <c r="M50" t="s">
        <v>143</v>
      </c>
      <c r="O50" t="s">
        <v>11</v>
      </c>
      <c r="P50" s="171">
        <v>50.329908000000003</v>
      </c>
      <c r="Q50" s="171">
        <v>52.382334999999998</v>
      </c>
      <c r="R50" s="171">
        <v>51.051617</v>
      </c>
      <c r="S50" s="171">
        <v>53.351283000000002</v>
      </c>
      <c r="T50" s="171">
        <v>55.456901999999999</v>
      </c>
      <c r="U50" s="171">
        <v>57.281618999999999</v>
      </c>
      <c r="V50" s="171">
        <v>57.931784999999998</v>
      </c>
      <c r="W50" s="171" t="s">
        <v>202</v>
      </c>
    </row>
    <row r="51" spans="1:23" x14ac:dyDescent="0.25">
      <c r="A51" t="s">
        <v>34</v>
      </c>
      <c r="C51">
        <v>3.07</v>
      </c>
      <c r="D51">
        <v>2.77</v>
      </c>
      <c r="E51">
        <v>2.4500000000000002</v>
      </c>
      <c r="F51">
        <v>2.78</v>
      </c>
      <c r="G51">
        <v>3.22</v>
      </c>
      <c r="H51">
        <v>3.3</v>
      </c>
      <c r="I51">
        <v>3.92</v>
      </c>
      <c r="J51">
        <f t="shared" si="1"/>
        <v>3.92</v>
      </c>
      <c r="M51" t="s">
        <v>177</v>
      </c>
      <c r="O51" t="s">
        <v>11</v>
      </c>
      <c r="P51" s="171">
        <v>25.131042999999998</v>
      </c>
      <c r="Q51" s="171">
        <v>25.730066999999998</v>
      </c>
      <c r="R51" s="171">
        <v>25.557500000000001</v>
      </c>
      <c r="S51" s="171">
        <v>26.642375999999999</v>
      </c>
      <c r="T51" s="171">
        <v>27.949981000000001</v>
      </c>
      <c r="U51" s="171">
        <v>28.459904000000002</v>
      </c>
      <c r="V51" s="171">
        <v>30.247098999999999</v>
      </c>
      <c r="W51" s="171" t="s">
        <v>202</v>
      </c>
    </row>
    <row r="52" spans="1:23" x14ac:dyDescent="0.25">
      <c r="A52" t="s">
        <v>54</v>
      </c>
      <c r="C52">
        <v>12.56</v>
      </c>
      <c r="D52">
        <v>12.12</v>
      </c>
      <c r="E52">
        <v>12.13</v>
      </c>
      <c r="F52">
        <v>11.47</v>
      </c>
      <c r="G52">
        <v>11.51</v>
      </c>
      <c r="H52">
        <v>11.65</v>
      </c>
      <c r="I52">
        <v>12.34</v>
      </c>
      <c r="J52">
        <f t="shared" si="1"/>
        <v>12.34</v>
      </c>
      <c r="M52" t="s">
        <v>154</v>
      </c>
      <c r="O52" t="s">
        <v>11</v>
      </c>
      <c r="P52" s="171">
        <v>36.146732999999998</v>
      </c>
      <c r="Q52" s="171">
        <v>37.749589</v>
      </c>
      <c r="R52" s="171">
        <v>39.390082999999997</v>
      </c>
      <c r="S52" s="171">
        <v>40.841169000000001</v>
      </c>
      <c r="T52" s="171">
        <v>43.313358000000001</v>
      </c>
      <c r="U52" s="171">
        <v>45.228015999999997</v>
      </c>
      <c r="V52" s="171">
        <v>47.372881999999997</v>
      </c>
      <c r="W52" s="171">
        <v>48.248854000000001</v>
      </c>
    </row>
    <row r="53" spans="1:23" x14ac:dyDescent="0.25">
      <c r="A53" t="s">
        <v>38</v>
      </c>
      <c r="C53">
        <v>8.7200000000000006</v>
      </c>
      <c r="D53">
        <v>8.6999999999999993</v>
      </c>
      <c r="E53">
        <v>8.92</v>
      </c>
      <c r="F53">
        <v>9.11</v>
      </c>
      <c r="G53">
        <v>9.51</v>
      </c>
      <c r="H53">
        <v>9.8000000000000007</v>
      </c>
      <c r="I53">
        <v>10.130000000000001</v>
      </c>
      <c r="J53">
        <f t="shared" si="1"/>
        <v>10.130000000000001</v>
      </c>
      <c r="M53" t="s">
        <v>32</v>
      </c>
      <c r="O53" t="s">
        <v>11</v>
      </c>
      <c r="P53" s="171">
        <v>66.525431999999995</v>
      </c>
      <c r="Q53" s="171">
        <v>68.520595999999998</v>
      </c>
      <c r="R53" s="171">
        <v>70.022816000000006</v>
      </c>
      <c r="S53" s="171">
        <v>73.299504999999996</v>
      </c>
      <c r="T53" s="171">
        <v>77.843024</v>
      </c>
      <c r="U53" s="171">
        <v>81.267961</v>
      </c>
      <c r="V53" s="171">
        <v>84.571399</v>
      </c>
      <c r="W53" s="171">
        <v>86.923456999999999</v>
      </c>
    </row>
    <row r="54" spans="1:23" x14ac:dyDescent="0.25">
      <c r="A54" t="s">
        <v>167</v>
      </c>
      <c r="C54">
        <v>6.42</v>
      </c>
      <c r="D54">
        <v>6.36</v>
      </c>
      <c r="E54">
        <v>7.37</v>
      </c>
      <c r="F54">
        <v>7.45</v>
      </c>
      <c r="G54">
        <v>7.9</v>
      </c>
      <c r="H54">
        <v>8.07</v>
      </c>
      <c r="I54">
        <v>8.3699999999999992</v>
      </c>
      <c r="J54">
        <f t="shared" si="1"/>
        <v>8.3699999999999992</v>
      </c>
      <c r="M54" t="s">
        <v>34</v>
      </c>
      <c r="O54" t="s">
        <v>11</v>
      </c>
      <c r="P54" s="171">
        <v>34.119562999999999</v>
      </c>
      <c r="Q54" s="171">
        <v>35.716419000000002</v>
      </c>
      <c r="R54" s="171">
        <v>35.202888000000002</v>
      </c>
      <c r="S54" s="171">
        <v>37.640084000000002</v>
      </c>
      <c r="T54" s="171">
        <v>39.325251000000002</v>
      </c>
      <c r="U54" s="171">
        <v>42.887903000000001</v>
      </c>
      <c r="V54" s="171">
        <v>45.772872</v>
      </c>
      <c r="W54" s="171" t="s">
        <v>202</v>
      </c>
    </row>
    <row r="55" spans="1:23" x14ac:dyDescent="0.25">
      <c r="A55" t="s">
        <v>36</v>
      </c>
      <c r="C55">
        <v>1.28</v>
      </c>
      <c r="D55">
        <v>1.45</v>
      </c>
      <c r="E55">
        <v>1.53</v>
      </c>
      <c r="F55">
        <v>1.64</v>
      </c>
      <c r="G55">
        <v>2.84</v>
      </c>
      <c r="H55">
        <v>2.92</v>
      </c>
      <c r="I55">
        <v>2.94</v>
      </c>
      <c r="J55">
        <f t="shared" si="1"/>
        <v>2.94</v>
      </c>
      <c r="M55" t="s">
        <v>54</v>
      </c>
      <c r="O55" t="s">
        <v>11</v>
      </c>
      <c r="P55" s="171">
        <v>57.029470000000003</v>
      </c>
      <c r="Q55" s="171">
        <v>57.955852999999998</v>
      </c>
      <c r="R55" s="171">
        <v>59.336748</v>
      </c>
      <c r="S55" s="171">
        <v>62.636659000000002</v>
      </c>
      <c r="T55" s="171">
        <v>66.031122999999994</v>
      </c>
      <c r="U55" s="171">
        <v>67.593372000000002</v>
      </c>
      <c r="V55" s="171">
        <v>69.153346999999997</v>
      </c>
      <c r="W55" s="171" t="s">
        <v>202</v>
      </c>
    </row>
    <row r="56" spans="1:23" x14ac:dyDescent="0.25">
      <c r="A56" t="s">
        <v>45</v>
      </c>
      <c r="C56">
        <v>4.72</v>
      </c>
      <c r="D56">
        <v>4.9000000000000004</v>
      </c>
      <c r="E56">
        <v>4.6500000000000004</v>
      </c>
      <c r="F56">
        <v>4.54</v>
      </c>
      <c r="G56">
        <v>5.05</v>
      </c>
      <c r="H56">
        <v>6.03</v>
      </c>
      <c r="I56">
        <v>6.26</v>
      </c>
      <c r="J56">
        <f t="shared" si="1"/>
        <v>6.26</v>
      </c>
      <c r="M56" t="s">
        <v>38</v>
      </c>
      <c r="O56" t="s">
        <v>11</v>
      </c>
      <c r="P56" s="171">
        <v>62.858229999999999</v>
      </c>
      <c r="Q56" s="171">
        <v>64.151481000000004</v>
      </c>
      <c r="R56" s="171">
        <v>65.316731000000004</v>
      </c>
      <c r="S56" s="171">
        <v>68.259810999999999</v>
      </c>
      <c r="T56" s="171">
        <v>70.967408000000006</v>
      </c>
      <c r="U56" s="171">
        <v>73.303319999999999</v>
      </c>
      <c r="V56" s="171">
        <v>77.181196999999997</v>
      </c>
      <c r="W56" s="171">
        <v>77.906428000000005</v>
      </c>
    </row>
    <row r="57" spans="1:23" x14ac:dyDescent="0.25">
      <c r="A57" t="s">
        <v>56</v>
      </c>
      <c r="C57">
        <v>5.29</v>
      </c>
      <c r="D57" t="s">
        <v>202</v>
      </c>
      <c r="E57">
        <v>6.22</v>
      </c>
      <c r="F57" t="s">
        <v>202</v>
      </c>
      <c r="G57">
        <v>6.09</v>
      </c>
      <c r="H57" t="s">
        <v>202</v>
      </c>
      <c r="I57" t="s">
        <v>202</v>
      </c>
      <c r="J57" t="str">
        <f t="shared" si="1"/>
        <v>..</v>
      </c>
      <c r="M57" t="s">
        <v>167</v>
      </c>
      <c r="O57" t="s">
        <v>11</v>
      </c>
      <c r="P57" s="171">
        <v>61.355034000000003</v>
      </c>
      <c r="Q57" s="171">
        <v>63.635348999999998</v>
      </c>
      <c r="R57" s="171">
        <v>64.376152000000005</v>
      </c>
      <c r="S57" s="171">
        <v>68.356357000000003</v>
      </c>
      <c r="T57" s="171">
        <v>71.189228999999997</v>
      </c>
      <c r="U57" s="171">
        <v>73.214867999999996</v>
      </c>
      <c r="V57" s="171">
        <v>74.192093</v>
      </c>
      <c r="W57" s="171">
        <v>75.034025</v>
      </c>
    </row>
    <row r="58" spans="1:23" x14ac:dyDescent="0.25">
      <c r="A58" t="s">
        <v>35</v>
      </c>
      <c r="C58">
        <v>7.69</v>
      </c>
      <c r="D58">
        <v>7.86</v>
      </c>
      <c r="E58">
        <v>7.69</v>
      </c>
      <c r="F58">
        <v>7.36</v>
      </c>
      <c r="G58">
        <v>8.0500000000000007</v>
      </c>
      <c r="H58">
        <v>7.59</v>
      </c>
      <c r="I58">
        <v>7.87</v>
      </c>
      <c r="J58">
        <f t="shared" si="1"/>
        <v>7.87</v>
      </c>
      <c r="M58" t="s">
        <v>36</v>
      </c>
      <c r="O58" t="s">
        <v>11</v>
      </c>
      <c r="P58" s="171">
        <v>33.565843999999998</v>
      </c>
      <c r="Q58" s="171">
        <v>33.690891000000001</v>
      </c>
      <c r="R58" s="171">
        <v>34.409517000000001</v>
      </c>
      <c r="S58" s="171">
        <v>34.088034</v>
      </c>
      <c r="T58" s="171">
        <v>35.401795999999997</v>
      </c>
      <c r="U58" s="171">
        <v>36.118910999999997</v>
      </c>
      <c r="V58" s="171">
        <v>37.195973000000002</v>
      </c>
      <c r="W58" s="171" t="s">
        <v>202</v>
      </c>
    </row>
    <row r="59" spans="1:23" x14ac:dyDescent="0.25">
      <c r="A59" t="s">
        <v>40</v>
      </c>
      <c r="C59">
        <v>2.4</v>
      </c>
      <c r="D59">
        <v>2.48</v>
      </c>
      <c r="E59">
        <v>2.8</v>
      </c>
      <c r="F59">
        <v>3.06</v>
      </c>
      <c r="G59">
        <v>3.35</v>
      </c>
      <c r="H59">
        <v>3.89</v>
      </c>
      <c r="I59">
        <v>4.12</v>
      </c>
      <c r="J59">
        <f t="shared" si="1"/>
        <v>4.12</v>
      </c>
      <c r="M59" t="s">
        <v>45</v>
      </c>
      <c r="O59" t="s">
        <v>11</v>
      </c>
      <c r="P59" s="171">
        <v>34.648699999999998</v>
      </c>
      <c r="Q59" s="171">
        <v>34.296019999999999</v>
      </c>
      <c r="R59" s="171">
        <v>35.003045</v>
      </c>
      <c r="S59" s="171">
        <v>34.790191</v>
      </c>
      <c r="T59" s="171">
        <v>36.201439000000001</v>
      </c>
      <c r="U59" s="171">
        <v>38.58258</v>
      </c>
      <c r="V59" s="171">
        <v>40.878632000000003</v>
      </c>
      <c r="W59" s="171">
        <v>42.830244</v>
      </c>
    </row>
    <row r="60" spans="1:23" x14ac:dyDescent="0.25">
      <c r="A60" t="s">
        <v>92</v>
      </c>
      <c r="C60">
        <v>9.15</v>
      </c>
      <c r="D60">
        <v>9.52</v>
      </c>
      <c r="E60">
        <v>9.16</v>
      </c>
      <c r="F60">
        <v>9.15</v>
      </c>
      <c r="G60">
        <v>9.23</v>
      </c>
      <c r="H60">
        <v>9.18</v>
      </c>
      <c r="I60">
        <v>9.14</v>
      </c>
      <c r="J60">
        <f t="shared" si="1"/>
        <v>9.14</v>
      </c>
      <c r="M60" t="s">
        <v>56</v>
      </c>
      <c r="O60" t="s">
        <v>11</v>
      </c>
      <c r="P60" s="171">
        <v>55.071364000000003</v>
      </c>
      <c r="Q60" s="171">
        <v>56.695445999999997</v>
      </c>
      <c r="R60" s="171">
        <v>59.662657000000003</v>
      </c>
      <c r="S60" s="171">
        <v>62.545231999999999</v>
      </c>
      <c r="T60" s="171">
        <v>64.451926999999998</v>
      </c>
      <c r="U60" s="171">
        <v>67.735686999999999</v>
      </c>
      <c r="V60" s="171">
        <v>72.311728000000002</v>
      </c>
      <c r="W60" s="171">
        <v>73.204931000000002</v>
      </c>
    </row>
    <row r="61" spans="1:23" x14ac:dyDescent="0.25">
      <c r="A61" t="s">
        <v>138</v>
      </c>
      <c r="C61">
        <v>12.44</v>
      </c>
      <c r="D61">
        <v>13.2</v>
      </c>
      <c r="E61">
        <v>13.5</v>
      </c>
      <c r="F61">
        <v>13.63</v>
      </c>
      <c r="G61">
        <v>14.68</v>
      </c>
      <c r="H61">
        <v>15.77</v>
      </c>
      <c r="I61">
        <v>16.63</v>
      </c>
      <c r="J61">
        <f t="shared" si="1"/>
        <v>16.63</v>
      </c>
      <c r="M61" t="s">
        <v>35</v>
      </c>
      <c r="O61" t="s">
        <v>11</v>
      </c>
      <c r="P61" s="171">
        <v>67.341853</v>
      </c>
      <c r="Q61" s="171">
        <v>70.017356000000007</v>
      </c>
      <c r="R61" s="171">
        <v>91.363264000000001</v>
      </c>
      <c r="S61" s="171">
        <v>92.916842000000003</v>
      </c>
      <c r="T61" s="171">
        <v>99.368583999999998</v>
      </c>
      <c r="U61" s="171">
        <v>104.856916</v>
      </c>
      <c r="V61" s="171">
        <v>109.471598</v>
      </c>
      <c r="W61" s="171">
        <v>114.780528</v>
      </c>
    </row>
    <row r="62" spans="1:23" x14ac:dyDescent="0.25">
      <c r="A62" t="s">
        <v>43</v>
      </c>
      <c r="C62">
        <v>1.79</v>
      </c>
      <c r="D62">
        <v>2.4</v>
      </c>
      <c r="E62">
        <v>1.85</v>
      </c>
      <c r="F62">
        <v>1.88</v>
      </c>
      <c r="G62">
        <v>2.4700000000000002</v>
      </c>
      <c r="H62">
        <v>2.69</v>
      </c>
      <c r="I62">
        <v>2.94</v>
      </c>
      <c r="J62">
        <f t="shared" si="1"/>
        <v>2.94</v>
      </c>
      <c r="M62" t="s">
        <v>162</v>
      </c>
      <c r="O62" t="s">
        <v>11</v>
      </c>
      <c r="P62" s="171">
        <v>38.535024</v>
      </c>
      <c r="Q62" s="171">
        <v>38.630862999999998</v>
      </c>
      <c r="R62" s="171">
        <v>39.857776000000001</v>
      </c>
      <c r="S62" s="171">
        <v>41.757430999999997</v>
      </c>
      <c r="T62" s="171">
        <v>42.718795999999998</v>
      </c>
      <c r="U62" s="171">
        <v>44.646180000000001</v>
      </c>
      <c r="V62" s="171">
        <v>46.899740999999999</v>
      </c>
      <c r="W62" s="171" t="s">
        <v>202</v>
      </c>
    </row>
    <row r="63" spans="1:23" x14ac:dyDescent="0.25">
      <c r="A63" t="s">
        <v>42</v>
      </c>
      <c r="C63">
        <v>0.84</v>
      </c>
      <c r="D63">
        <v>1.1499999999999999</v>
      </c>
      <c r="E63">
        <v>0.88</v>
      </c>
      <c r="F63">
        <v>0.86</v>
      </c>
      <c r="G63">
        <v>0.95</v>
      </c>
      <c r="H63">
        <v>0.99</v>
      </c>
      <c r="I63">
        <v>1.1000000000000001</v>
      </c>
      <c r="J63">
        <f t="shared" si="1"/>
        <v>1.1000000000000001</v>
      </c>
      <c r="M63" t="s">
        <v>40</v>
      </c>
      <c r="O63" t="s">
        <v>11</v>
      </c>
      <c r="P63" s="171">
        <v>52.278812000000002</v>
      </c>
      <c r="Q63" s="171">
        <v>52.630867000000002</v>
      </c>
      <c r="R63" s="171">
        <v>53.221214000000003</v>
      </c>
      <c r="S63" s="171">
        <v>56.581629</v>
      </c>
      <c r="T63" s="171">
        <v>58.245643999999999</v>
      </c>
      <c r="U63" s="171">
        <v>59.731150999999997</v>
      </c>
      <c r="V63" s="171">
        <v>61.260452000000001</v>
      </c>
      <c r="W63" s="171">
        <v>63.409162000000002</v>
      </c>
    </row>
    <row r="64" spans="1:23" x14ac:dyDescent="0.25">
      <c r="A64" t="s">
        <v>44</v>
      </c>
      <c r="C64">
        <v>3.35</v>
      </c>
      <c r="D64">
        <v>3.33</v>
      </c>
      <c r="E64">
        <v>3.35</v>
      </c>
      <c r="F64">
        <v>3.7</v>
      </c>
      <c r="G64">
        <v>3.82</v>
      </c>
      <c r="H64">
        <v>3.28</v>
      </c>
      <c r="I64">
        <v>3.33</v>
      </c>
      <c r="J64">
        <f t="shared" si="1"/>
        <v>3.33</v>
      </c>
      <c r="M64" t="s">
        <v>92</v>
      </c>
      <c r="O64" t="s">
        <v>11</v>
      </c>
      <c r="P64" s="171">
        <v>43.700208000000003</v>
      </c>
      <c r="Q64" s="171">
        <v>43.741852999999999</v>
      </c>
      <c r="R64" s="171">
        <v>45.110627000000001</v>
      </c>
      <c r="S64" s="171">
        <v>44.292653000000001</v>
      </c>
      <c r="T64" s="171">
        <v>45.024425999999998</v>
      </c>
      <c r="U64" s="171">
        <v>45.759689999999999</v>
      </c>
      <c r="V64" s="171">
        <v>46.79768</v>
      </c>
      <c r="W64" s="171" t="s">
        <v>202</v>
      </c>
    </row>
    <row r="65" spans="1:23" x14ac:dyDescent="0.25">
      <c r="A65" t="s">
        <v>183</v>
      </c>
      <c r="C65">
        <v>0.26</v>
      </c>
      <c r="D65">
        <v>0.32</v>
      </c>
      <c r="E65">
        <v>0.36</v>
      </c>
      <c r="F65">
        <v>0.5</v>
      </c>
      <c r="G65">
        <v>0.52</v>
      </c>
      <c r="H65">
        <v>0.53</v>
      </c>
      <c r="I65">
        <v>0.61</v>
      </c>
      <c r="J65">
        <f>I65</f>
        <v>0.61</v>
      </c>
      <c r="M65" t="s">
        <v>138</v>
      </c>
      <c r="O65" t="s">
        <v>11</v>
      </c>
      <c r="P65" s="171">
        <v>32.500554999999999</v>
      </c>
      <c r="Q65" s="171">
        <v>33.434494999999998</v>
      </c>
      <c r="R65" s="171">
        <v>35.5578</v>
      </c>
      <c r="S65" s="171">
        <v>37.216388000000002</v>
      </c>
      <c r="T65" s="171">
        <v>39.113762000000001</v>
      </c>
      <c r="U65" s="171">
        <v>41.1295</v>
      </c>
      <c r="V65" s="171">
        <v>41.493122</v>
      </c>
      <c r="W65" s="171" t="s">
        <v>202</v>
      </c>
    </row>
    <row r="66" spans="1:23" x14ac:dyDescent="0.25">
      <c r="A66" t="s">
        <v>47</v>
      </c>
      <c r="C66">
        <v>9.02</v>
      </c>
      <c r="D66">
        <v>9.0299999999999994</v>
      </c>
      <c r="E66">
        <v>8.76</v>
      </c>
      <c r="F66">
        <v>9.2100000000000009</v>
      </c>
      <c r="G66">
        <v>9.42</v>
      </c>
      <c r="H66">
        <v>9.74</v>
      </c>
      <c r="I66">
        <v>9.99</v>
      </c>
      <c r="J66">
        <f t="shared" si="1"/>
        <v>9.99</v>
      </c>
      <c r="M66" t="s">
        <v>43</v>
      </c>
      <c r="O66" t="s">
        <v>11</v>
      </c>
      <c r="P66" s="171">
        <v>37.451089000000003</v>
      </c>
      <c r="Q66" s="171">
        <v>38.567726999999998</v>
      </c>
      <c r="R66" s="171">
        <v>38.007615000000001</v>
      </c>
      <c r="S66" s="171">
        <v>38.859059999999999</v>
      </c>
      <c r="T66" s="171">
        <v>43.096138000000003</v>
      </c>
      <c r="U66" s="171">
        <v>45.137521999999997</v>
      </c>
      <c r="V66" s="171">
        <v>47.754264999999997</v>
      </c>
      <c r="W66" s="171" t="s">
        <v>202</v>
      </c>
    </row>
    <row r="67" spans="1:23" x14ac:dyDescent="0.25">
      <c r="A67" t="s">
        <v>58</v>
      </c>
      <c r="C67">
        <v>8</v>
      </c>
      <c r="D67">
        <v>8.3699999999999992</v>
      </c>
      <c r="E67">
        <v>8.75</v>
      </c>
      <c r="F67">
        <v>9.0299999999999994</v>
      </c>
      <c r="G67">
        <v>9.52</v>
      </c>
      <c r="H67">
        <v>9.5399999999999991</v>
      </c>
      <c r="I67">
        <v>9.81</v>
      </c>
      <c r="J67">
        <f t="shared" si="1"/>
        <v>9.81</v>
      </c>
      <c r="M67" t="s">
        <v>42</v>
      </c>
      <c r="O67" t="s">
        <v>11</v>
      </c>
      <c r="P67" s="171">
        <v>30.092518999999999</v>
      </c>
      <c r="Q67" s="171">
        <v>31.366510999999999</v>
      </c>
      <c r="R67" s="171">
        <v>32.777458000000003</v>
      </c>
      <c r="S67" s="171">
        <v>34.860705000000003</v>
      </c>
      <c r="T67" s="171">
        <v>37.384455000000003</v>
      </c>
      <c r="U67" s="171">
        <v>39.026609000000001</v>
      </c>
      <c r="V67" s="171">
        <v>41.059320999999997</v>
      </c>
      <c r="W67" s="171" t="s">
        <v>202</v>
      </c>
    </row>
    <row r="68" spans="1:23" x14ac:dyDescent="0.25">
      <c r="A68" t="s">
        <v>49</v>
      </c>
      <c r="C68">
        <v>1.7</v>
      </c>
      <c r="D68">
        <v>2.0299999999999998</v>
      </c>
      <c r="E68">
        <v>2.2999999999999998</v>
      </c>
      <c r="F68">
        <v>3.23</v>
      </c>
      <c r="G68">
        <v>4.2</v>
      </c>
      <c r="H68">
        <v>4.41</v>
      </c>
      <c r="I68">
        <v>4.5</v>
      </c>
      <c r="J68">
        <f t="shared" si="1"/>
        <v>4.5</v>
      </c>
      <c r="M68" t="s">
        <v>44</v>
      </c>
      <c r="O68" t="s">
        <v>11</v>
      </c>
      <c r="P68" s="171">
        <v>89.530263000000005</v>
      </c>
      <c r="Q68" s="171">
        <v>94.495727000000002</v>
      </c>
      <c r="R68" s="171">
        <v>96.108262999999994</v>
      </c>
      <c r="S68" s="171">
        <v>101.78496699999999</v>
      </c>
      <c r="T68" s="171">
        <v>102.79448600000001</v>
      </c>
      <c r="U68" s="171">
        <v>104.94397499999999</v>
      </c>
      <c r="V68" s="171">
        <v>107.11368299999999</v>
      </c>
      <c r="W68" s="171">
        <v>109.647938</v>
      </c>
    </row>
    <row r="69" spans="1:23" x14ac:dyDescent="0.25">
      <c r="A69" t="s">
        <v>50</v>
      </c>
      <c r="C69">
        <v>3</v>
      </c>
      <c r="D69">
        <v>3.29</v>
      </c>
      <c r="E69">
        <v>3.4</v>
      </c>
      <c r="F69">
        <v>3.81</v>
      </c>
      <c r="G69">
        <v>4.21</v>
      </c>
      <c r="H69">
        <v>4.46</v>
      </c>
      <c r="I69">
        <v>5.0999999999999996</v>
      </c>
      <c r="J69">
        <f t="shared" si="1"/>
        <v>5.0999999999999996</v>
      </c>
      <c r="M69" t="s">
        <v>183</v>
      </c>
      <c r="O69" t="s">
        <v>11</v>
      </c>
      <c r="P69" s="171">
        <v>19.634778000000001</v>
      </c>
      <c r="Q69" s="171">
        <v>20.609559999999998</v>
      </c>
      <c r="R69" s="171">
        <v>20.592093999999999</v>
      </c>
      <c r="S69" s="171">
        <v>21.525601999999999</v>
      </c>
      <c r="T69" s="171">
        <v>21.888524</v>
      </c>
      <c r="U69" s="171">
        <v>22.144134999999999</v>
      </c>
      <c r="V69" s="171">
        <v>22.198291999999999</v>
      </c>
      <c r="W69" s="171" t="s">
        <v>202</v>
      </c>
    </row>
    <row r="70" spans="1:23" x14ac:dyDescent="0.25">
      <c r="A70" t="s">
        <v>173</v>
      </c>
      <c r="C70">
        <v>1.42</v>
      </c>
      <c r="D70">
        <v>1.52</v>
      </c>
      <c r="E70">
        <v>1.57</v>
      </c>
      <c r="F70">
        <v>1.56</v>
      </c>
      <c r="G70">
        <v>1.79</v>
      </c>
      <c r="H70">
        <v>2.0499999999999998</v>
      </c>
      <c r="I70">
        <v>2.19</v>
      </c>
      <c r="J70">
        <f t="shared" si="1"/>
        <v>2.19</v>
      </c>
      <c r="M70" t="s">
        <v>47</v>
      </c>
      <c r="O70" t="s">
        <v>11</v>
      </c>
      <c r="P70" s="171">
        <v>66.977324999999993</v>
      </c>
      <c r="Q70" s="171">
        <v>66.754874999999998</v>
      </c>
      <c r="R70" s="171">
        <v>67.832959000000002</v>
      </c>
      <c r="S70" s="171">
        <v>69.277921000000006</v>
      </c>
      <c r="T70" s="171">
        <v>71.732016000000002</v>
      </c>
      <c r="U70" s="171">
        <v>73.925370999999998</v>
      </c>
      <c r="V70" s="171">
        <v>74.816416000000004</v>
      </c>
      <c r="W70" s="171">
        <v>75.449415000000002</v>
      </c>
    </row>
    <row r="71" spans="1:23" x14ac:dyDescent="0.25">
      <c r="A71" t="s">
        <v>52</v>
      </c>
      <c r="C71">
        <v>6.26</v>
      </c>
      <c r="D71">
        <v>6.2</v>
      </c>
      <c r="E71">
        <v>5.52</v>
      </c>
      <c r="F71">
        <v>5.82</v>
      </c>
      <c r="G71">
        <v>7.24</v>
      </c>
      <c r="H71">
        <v>7.62</v>
      </c>
      <c r="I71">
        <v>7.55</v>
      </c>
      <c r="J71">
        <f t="shared" si="1"/>
        <v>7.55</v>
      </c>
      <c r="M71" t="s">
        <v>164</v>
      </c>
      <c r="O71" t="s">
        <v>11</v>
      </c>
      <c r="P71" s="171">
        <v>41.006106000000003</v>
      </c>
      <c r="Q71" s="171">
        <v>41.374775</v>
      </c>
      <c r="R71" s="171">
        <v>41.670372</v>
      </c>
      <c r="S71" s="171">
        <v>43.366388999999998</v>
      </c>
      <c r="T71" s="171">
        <v>44.995514</v>
      </c>
      <c r="U71" s="171">
        <v>46.762045999999998</v>
      </c>
      <c r="V71" s="171">
        <v>47.055002999999999</v>
      </c>
      <c r="W71" s="171" t="s">
        <v>202</v>
      </c>
    </row>
    <row r="72" spans="1:23" x14ac:dyDescent="0.25">
      <c r="A72" t="s">
        <v>37</v>
      </c>
      <c r="C72">
        <v>3.46</v>
      </c>
      <c r="D72">
        <v>3.42</v>
      </c>
      <c r="E72">
        <v>3.34</v>
      </c>
      <c r="F72">
        <v>3.41</v>
      </c>
      <c r="G72">
        <v>3.48</v>
      </c>
      <c r="H72">
        <v>3.73</v>
      </c>
      <c r="I72">
        <v>3.67</v>
      </c>
      <c r="J72">
        <f t="shared" si="1"/>
        <v>3.67</v>
      </c>
      <c r="M72" t="s">
        <v>58</v>
      </c>
      <c r="O72" t="s">
        <v>11</v>
      </c>
      <c r="P72" s="171">
        <v>92.003769000000005</v>
      </c>
      <c r="Q72" s="171">
        <v>90.437094999999999</v>
      </c>
      <c r="R72" s="171">
        <v>83.129140000000007</v>
      </c>
      <c r="S72" s="171">
        <v>81.490250000000003</v>
      </c>
      <c r="T72" s="171">
        <v>89.109882999999996</v>
      </c>
      <c r="U72" s="171">
        <v>96.155865000000006</v>
      </c>
      <c r="V72" s="171">
        <v>93.216610000000003</v>
      </c>
      <c r="W72" s="171">
        <v>95.591443999999996</v>
      </c>
    </row>
    <row r="73" spans="1:23" x14ac:dyDescent="0.25">
      <c r="A73" t="s">
        <v>55</v>
      </c>
      <c r="C73">
        <v>13.88</v>
      </c>
      <c r="D73">
        <v>14.15</v>
      </c>
      <c r="E73">
        <v>14.22</v>
      </c>
      <c r="F73">
        <v>14.73</v>
      </c>
      <c r="G73">
        <v>15.72</v>
      </c>
      <c r="H73">
        <v>16.27</v>
      </c>
      <c r="I73">
        <v>16.34</v>
      </c>
      <c r="J73">
        <f t="shared" si="1"/>
        <v>16.34</v>
      </c>
      <c r="M73" t="s">
        <v>49</v>
      </c>
      <c r="O73" t="s">
        <v>11</v>
      </c>
      <c r="P73" s="171">
        <v>33.279122000000001</v>
      </c>
      <c r="Q73" s="171">
        <v>33.785921999999999</v>
      </c>
      <c r="R73" s="171">
        <v>34.934035000000002</v>
      </c>
      <c r="S73" s="171">
        <v>36.480513000000002</v>
      </c>
      <c r="T73" s="171">
        <v>38.619304999999997</v>
      </c>
      <c r="U73" s="171">
        <v>41.427337000000001</v>
      </c>
      <c r="V73" s="171">
        <v>43.874644000000004</v>
      </c>
      <c r="W73" s="171" t="s">
        <v>202</v>
      </c>
    </row>
    <row r="74" spans="1:23" x14ac:dyDescent="0.25">
      <c r="A74" t="s">
        <v>65</v>
      </c>
      <c r="C74">
        <v>1.92</v>
      </c>
      <c r="D74">
        <v>1.94</v>
      </c>
      <c r="E74">
        <v>2.06</v>
      </c>
      <c r="F74">
        <v>2.35</v>
      </c>
      <c r="G74">
        <v>2.7</v>
      </c>
      <c r="H74">
        <v>3.2</v>
      </c>
      <c r="I74">
        <v>3.64</v>
      </c>
      <c r="J74">
        <f t="shared" si="1"/>
        <v>3.64</v>
      </c>
      <c r="M74" t="s">
        <v>50</v>
      </c>
      <c r="O74" t="s">
        <v>11</v>
      </c>
      <c r="P74" s="171">
        <v>38.210648999999997</v>
      </c>
      <c r="Q74" s="171">
        <v>38.401465999999999</v>
      </c>
      <c r="R74" s="171">
        <v>38.765602000000001</v>
      </c>
      <c r="S74" s="171">
        <v>40.407609000000001</v>
      </c>
      <c r="T74" s="171">
        <v>41.037666999999999</v>
      </c>
      <c r="U74" s="171">
        <v>42.452669</v>
      </c>
      <c r="V74" s="171">
        <v>44.553130000000003</v>
      </c>
      <c r="W74" s="171" t="s">
        <v>202</v>
      </c>
    </row>
    <row r="75" spans="1:23" x14ac:dyDescent="0.25">
      <c r="A75" t="s">
        <v>60</v>
      </c>
      <c r="C75">
        <v>4.54</v>
      </c>
      <c r="D75">
        <v>4.58</v>
      </c>
      <c r="E75">
        <v>4.63</v>
      </c>
      <c r="F75">
        <v>4.74</v>
      </c>
      <c r="G75">
        <v>4.83</v>
      </c>
      <c r="H75">
        <v>5.18</v>
      </c>
      <c r="I75">
        <v>5.54</v>
      </c>
      <c r="J75">
        <f t="shared" si="1"/>
        <v>5.54</v>
      </c>
      <c r="M75" t="s">
        <v>173</v>
      </c>
      <c r="O75" t="s">
        <v>11</v>
      </c>
      <c r="P75" s="171">
        <v>39.030788000000001</v>
      </c>
      <c r="Q75" s="171">
        <v>40.165809000000003</v>
      </c>
      <c r="R75" s="171">
        <v>40.807353999999997</v>
      </c>
      <c r="S75" s="171">
        <v>39.883113000000002</v>
      </c>
      <c r="T75" s="171">
        <v>40.261522999999997</v>
      </c>
      <c r="U75" s="171">
        <v>41.686351000000002</v>
      </c>
      <c r="V75" s="171">
        <v>42.904294999999998</v>
      </c>
      <c r="W75" s="171">
        <v>45.304036000000004</v>
      </c>
    </row>
    <row r="76" spans="1:23" x14ac:dyDescent="0.25">
      <c r="A76" t="s">
        <v>90</v>
      </c>
      <c r="C76">
        <v>9.01</v>
      </c>
      <c r="D76">
        <v>9.2899999999999991</v>
      </c>
      <c r="E76">
        <v>9.36</v>
      </c>
      <c r="F76">
        <v>9.11</v>
      </c>
      <c r="G76">
        <v>9.44</v>
      </c>
      <c r="H76">
        <v>10.28</v>
      </c>
      <c r="I76" t="s">
        <v>202</v>
      </c>
      <c r="J76" t="str">
        <f t="shared" si="1"/>
        <v>..</v>
      </c>
      <c r="M76" t="s">
        <v>52</v>
      </c>
      <c r="O76" t="s">
        <v>11</v>
      </c>
      <c r="P76" s="171">
        <v>40.039813000000002</v>
      </c>
      <c r="Q76" s="171">
        <v>40.625433999999998</v>
      </c>
      <c r="R76" s="171">
        <v>40.981064000000003</v>
      </c>
      <c r="S76" s="171">
        <v>44.124048999999999</v>
      </c>
      <c r="T76" s="171">
        <v>47.010235000000002</v>
      </c>
      <c r="U76" s="171">
        <v>49.430138999999997</v>
      </c>
      <c r="V76" s="171">
        <v>51.323757999999998</v>
      </c>
      <c r="W76" s="171">
        <v>51.874668</v>
      </c>
    </row>
    <row r="77" spans="1:23" x14ac:dyDescent="0.25">
      <c r="A77" t="s">
        <v>203</v>
      </c>
      <c r="C77">
        <v>5.15</v>
      </c>
      <c r="D77">
        <v>5.24</v>
      </c>
      <c r="E77">
        <v>5.55</v>
      </c>
      <c r="F77">
        <v>5.77</v>
      </c>
      <c r="G77">
        <v>6.14</v>
      </c>
      <c r="H77">
        <v>6.43</v>
      </c>
      <c r="I77">
        <v>6.63</v>
      </c>
      <c r="J77">
        <f t="shared" si="1"/>
        <v>6.63</v>
      </c>
      <c r="M77" t="s">
        <v>37</v>
      </c>
      <c r="O77" t="s">
        <v>11</v>
      </c>
      <c r="P77" s="171">
        <v>50.262405999999999</v>
      </c>
      <c r="Q77" s="171">
        <v>51.244323999999999</v>
      </c>
      <c r="R77" s="171">
        <v>51.745407</v>
      </c>
      <c r="S77" s="171">
        <v>53.939473999999997</v>
      </c>
      <c r="T77" s="171">
        <v>56.148135000000003</v>
      </c>
      <c r="U77" s="171">
        <v>56.582124999999998</v>
      </c>
      <c r="V77" s="171">
        <v>58.135057000000003</v>
      </c>
      <c r="W77" s="171">
        <v>58.635406000000003</v>
      </c>
    </row>
    <row r="78" spans="1:23" x14ac:dyDescent="0.25">
      <c r="A78" t="s">
        <v>204</v>
      </c>
      <c r="C78">
        <v>6.65</v>
      </c>
      <c r="D78">
        <v>6.85</v>
      </c>
      <c r="E78">
        <v>6.95</v>
      </c>
      <c r="F78">
        <v>6.99</v>
      </c>
      <c r="G78">
        <v>7.28</v>
      </c>
      <c r="H78">
        <v>7.67</v>
      </c>
      <c r="I78" t="s">
        <v>202</v>
      </c>
      <c r="J78" t="str">
        <f t="shared" si="1"/>
        <v>..</v>
      </c>
      <c r="M78" t="s">
        <v>55</v>
      </c>
      <c r="O78" t="s">
        <v>11</v>
      </c>
      <c r="P78" s="171">
        <v>65.048676</v>
      </c>
      <c r="Q78" s="171">
        <v>65.920544000000007</v>
      </c>
      <c r="R78" s="171">
        <v>68.27252</v>
      </c>
      <c r="S78" s="171">
        <v>69.147684999999996</v>
      </c>
      <c r="T78" s="171">
        <v>70.994947999999994</v>
      </c>
      <c r="U78" s="171">
        <v>72.915796</v>
      </c>
      <c r="V78" s="171">
        <v>76.017118999999994</v>
      </c>
      <c r="W78" s="171" t="s">
        <v>202</v>
      </c>
    </row>
    <row r="79" spans="1:23" x14ac:dyDescent="0.25">
      <c r="M79" t="s">
        <v>59</v>
      </c>
      <c r="O79" t="s">
        <v>11</v>
      </c>
      <c r="P79" s="171">
        <v>67.184939999999997</v>
      </c>
      <c r="Q79" s="171">
        <v>69.103005999999993</v>
      </c>
      <c r="R79" s="171">
        <v>70.281159000000002</v>
      </c>
      <c r="S79" s="171">
        <v>72.257813999999996</v>
      </c>
      <c r="T79" s="171">
        <v>74.299282000000005</v>
      </c>
      <c r="U79" s="171">
        <v>77.370416000000006</v>
      </c>
      <c r="V79" s="171">
        <v>79.077555000000004</v>
      </c>
      <c r="W79" s="171" t="s">
        <v>202</v>
      </c>
    </row>
    <row r="80" spans="1:23" x14ac:dyDescent="0.25">
      <c r="M80" t="s">
        <v>65</v>
      </c>
      <c r="O80" t="s">
        <v>11</v>
      </c>
      <c r="P80" s="171">
        <v>37.725937999999999</v>
      </c>
      <c r="Q80" s="171">
        <v>39.184984</v>
      </c>
      <c r="R80" s="171">
        <v>41.444867000000002</v>
      </c>
      <c r="S80" s="171">
        <v>42.448362000000003</v>
      </c>
      <c r="T80" s="171">
        <v>43.849957000000003</v>
      </c>
      <c r="U80" s="171">
        <v>43.729177</v>
      </c>
      <c r="V80" s="171">
        <v>44.308884999999997</v>
      </c>
      <c r="W80" s="171" t="s">
        <v>202</v>
      </c>
    </row>
    <row r="81" spans="13:23" x14ac:dyDescent="0.25">
      <c r="M81" t="s">
        <v>60</v>
      </c>
      <c r="O81" t="s">
        <v>11</v>
      </c>
      <c r="P81" s="171">
        <v>55.457827999999999</v>
      </c>
      <c r="Q81" s="171">
        <v>56.213011999999999</v>
      </c>
      <c r="R81" s="171">
        <v>58.021977999999997</v>
      </c>
      <c r="S81" s="171">
        <v>59.214635999999999</v>
      </c>
      <c r="T81" s="171">
        <v>61.204794999999997</v>
      </c>
      <c r="U81" s="171">
        <v>62.918379000000002</v>
      </c>
      <c r="V81" s="171">
        <v>64.286085</v>
      </c>
      <c r="W81" s="171" t="s">
        <v>202</v>
      </c>
    </row>
    <row r="82" spans="13:23" x14ac:dyDescent="0.25">
      <c r="M82" t="s">
        <v>90</v>
      </c>
      <c r="O82" t="s">
        <v>11</v>
      </c>
      <c r="P82" s="171">
        <v>66.256469999999993</v>
      </c>
      <c r="Q82" s="171">
        <v>67.860198999999994</v>
      </c>
      <c r="R82" s="171">
        <v>69.155226999999996</v>
      </c>
      <c r="S82" s="171">
        <v>70.109250000000003</v>
      </c>
      <c r="T82" s="171">
        <v>72.159450000000007</v>
      </c>
      <c r="U82" s="171">
        <v>74.750504000000006</v>
      </c>
      <c r="V82" s="171">
        <v>77.066969999999998</v>
      </c>
      <c r="W82" s="171" t="s">
        <v>202</v>
      </c>
    </row>
    <row r="83" spans="13:23" x14ac:dyDescent="0.25">
      <c r="M83" t="s">
        <v>644</v>
      </c>
      <c r="O83" t="s">
        <v>11</v>
      </c>
      <c r="P83" s="171">
        <v>55.696148999999998</v>
      </c>
      <c r="Q83" s="171">
        <v>56.904395000000001</v>
      </c>
      <c r="R83" s="171">
        <v>58.07826</v>
      </c>
      <c r="S83" s="171">
        <v>60.849620999999999</v>
      </c>
      <c r="T83" s="171">
        <v>63.176316999999997</v>
      </c>
      <c r="U83" s="171">
        <v>64.896817999999996</v>
      </c>
      <c r="V83" s="171">
        <v>66.777704999999997</v>
      </c>
      <c r="W83" s="171">
        <v>68.264930000000007</v>
      </c>
    </row>
    <row r="84" spans="13:23" x14ac:dyDescent="0.25">
      <c r="M84" t="s">
        <v>203</v>
      </c>
      <c r="O84" t="s">
        <v>11</v>
      </c>
      <c r="P84" s="171">
        <v>50.227358000000002</v>
      </c>
      <c r="Q84" s="171">
        <v>50.928432999999998</v>
      </c>
      <c r="R84" s="171">
        <v>52.319338000000002</v>
      </c>
      <c r="S84" s="171">
        <v>52.955976999999997</v>
      </c>
      <c r="T84" s="171">
        <v>54.569318000000003</v>
      </c>
      <c r="U84" s="171">
        <v>55.710279999999997</v>
      </c>
      <c r="V84" s="171">
        <v>57.160957000000003</v>
      </c>
      <c r="W84" s="171">
        <v>58.127294999999997</v>
      </c>
    </row>
    <row r="85" spans="13:23" x14ac:dyDescent="0.25">
      <c r="M85" t="s">
        <v>645</v>
      </c>
      <c r="O85" t="s">
        <v>11</v>
      </c>
      <c r="P85" s="171">
        <v>58.464950999999999</v>
      </c>
      <c r="Q85" s="171">
        <v>59.735522000000003</v>
      </c>
      <c r="R85" s="171">
        <v>60.908594999999998</v>
      </c>
      <c r="S85" s="171">
        <v>62.245145000000001</v>
      </c>
      <c r="T85" s="171">
        <v>64.157938000000001</v>
      </c>
      <c r="U85" s="171">
        <v>66.207939999999994</v>
      </c>
      <c r="V85" s="171">
        <v>68.123698000000005</v>
      </c>
      <c r="W85" s="171" t="s">
        <v>202</v>
      </c>
    </row>
    <row r="86" spans="13:23" x14ac:dyDescent="0.25">
      <c r="M86" t="s">
        <v>204</v>
      </c>
      <c r="O86" t="s">
        <v>11</v>
      </c>
      <c r="P86" s="171">
        <v>50.240093999999999</v>
      </c>
      <c r="Q86" s="171">
        <v>51.376913999999999</v>
      </c>
      <c r="R86" s="171">
        <v>52.445296999999997</v>
      </c>
      <c r="S86" s="171">
        <v>53.818370000000002</v>
      </c>
      <c r="T86" s="171">
        <v>55.568513000000003</v>
      </c>
      <c r="U86" s="171">
        <v>57.307704999999999</v>
      </c>
      <c r="V86" s="171">
        <v>58.878424000000003</v>
      </c>
      <c r="W86" s="171" t="s">
        <v>202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A694-02FA-4E77-9F9D-201F3E13ADA8}">
  <sheetPr>
    <tabColor rgb="FF2C7194"/>
  </sheetPr>
  <dimension ref="A1:BO106"/>
  <sheetViews>
    <sheetView topLeftCell="A49" zoomScale="60" zoomScaleNormal="60" workbookViewId="0">
      <selection activeCell="P82" sqref="P82"/>
    </sheetView>
  </sheetViews>
  <sheetFormatPr defaultRowHeight="15" x14ac:dyDescent="0.25"/>
  <cols>
    <col min="1" max="1" width="35.5703125" customWidth="1"/>
    <col min="2" max="2" width="19.42578125" customWidth="1"/>
    <col min="3" max="12" width="8.28515625" customWidth="1"/>
    <col min="13" max="13" width="13.140625" customWidth="1"/>
    <col min="16" max="16" width="18.140625" customWidth="1"/>
  </cols>
  <sheetData>
    <row r="1" spans="1:16" x14ac:dyDescent="0.25">
      <c r="A1" s="60" t="s">
        <v>1627</v>
      </c>
      <c r="B1" s="61"/>
      <c r="C1" s="61"/>
      <c r="D1" s="61"/>
      <c r="E1" s="61"/>
      <c r="F1" s="61"/>
      <c r="G1" s="61"/>
      <c r="H1" s="61"/>
      <c r="I1" s="61"/>
      <c r="J1" s="61"/>
      <c r="K1" s="61"/>
      <c r="L1" s="61"/>
    </row>
    <row r="2" spans="1:16" x14ac:dyDescent="0.25">
      <c r="A2" s="1012" t="s">
        <v>1006</v>
      </c>
      <c r="B2" s="1012"/>
      <c r="C2" s="1012"/>
      <c r="D2" s="1012"/>
      <c r="E2" s="1012"/>
    </row>
    <row r="3" spans="1:16" s="375" customFormat="1" x14ac:dyDescent="0.25"/>
    <row r="4" spans="1:16" x14ac:dyDescent="0.25">
      <c r="A4" t="s">
        <v>1009</v>
      </c>
    </row>
    <row r="5" spans="1:16" x14ac:dyDescent="0.25">
      <c r="A5" s="267" t="s">
        <v>999</v>
      </c>
      <c r="B5" s="401" t="s">
        <v>83</v>
      </c>
      <c r="C5" s="402" t="s">
        <v>10</v>
      </c>
      <c r="D5" s="401" t="s">
        <v>12</v>
      </c>
      <c r="E5" s="401" t="s">
        <v>13</v>
      </c>
      <c r="F5" s="401" t="s">
        <v>14</v>
      </c>
      <c r="G5" s="401" t="s">
        <v>15</v>
      </c>
      <c r="H5" s="401" t="s">
        <v>16</v>
      </c>
      <c r="I5" s="401" t="s">
        <v>17</v>
      </c>
      <c r="J5" s="401" t="s">
        <v>18</v>
      </c>
      <c r="K5" s="401" t="s">
        <v>19</v>
      </c>
      <c r="L5" s="403">
        <v>2020</v>
      </c>
    </row>
    <row r="6" spans="1:16" x14ac:dyDescent="0.25">
      <c r="A6" s="267" t="s">
        <v>1005</v>
      </c>
      <c r="B6" s="361">
        <f>(B27+B30)/1000</f>
        <v>104.1168784</v>
      </c>
      <c r="C6" s="361">
        <f t="shared" ref="C6:K6" si="0">(C27+C30)/1000</f>
        <v>127.2522843</v>
      </c>
      <c r="D6" s="361">
        <f t="shared" si="0"/>
        <v>147.21663030000002</v>
      </c>
      <c r="E6" s="361">
        <f t="shared" si="0"/>
        <v>154.9411298</v>
      </c>
      <c r="F6" s="361">
        <f t="shared" si="0"/>
        <v>144.44019519999998</v>
      </c>
      <c r="G6" s="361">
        <f t="shared" si="0"/>
        <v>141.19987549999999</v>
      </c>
      <c r="H6" s="361">
        <f t="shared" si="0"/>
        <v>102.5420472</v>
      </c>
      <c r="I6" s="361">
        <f t="shared" si="0"/>
        <v>125.420946</v>
      </c>
      <c r="J6" s="361">
        <f t="shared" si="0"/>
        <v>161.65959099999998</v>
      </c>
      <c r="K6" s="361">
        <f t="shared" si="0"/>
        <v>169.64160150000001</v>
      </c>
      <c r="L6" s="361">
        <f>(L27+L30)/1000</f>
        <v>179.11452638800003</v>
      </c>
    </row>
    <row r="7" spans="1:16" x14ac:dyDescent="0.25">
      <c r="A7" s="267" t="s">
        <v>864</v>
      </c>
      <c r="B7" s="404">
        <f>(B28+B29)/1000</f>
        <v>102.01211919999999</v>
      </c>
      <c r="C7" s="404">
        <f t="shared" ref="C7:K7" si="1">(C28+C29)/1000</f>
        <v>206.58474570000004</v>
      </c>
      <c r="D7" s="404">
        <f t="shared" si="1"/>
        <v>187.13829010000001</v>
      </c>
      <c r="E7" s="404">
        <f t="shared" si="1"/>
        <v>136.03303459999998</v>
      </c>
      <c r="F7" s="404">
        <f t="shared" si="1"/>
        <v>110.25783279999999</v>
      </c>
      <c r="G7" s="404">
        <f t="shared" si="1"/>
        <v>124.30819929999998</v>
      </c>
      <c r="H7" s="404">
        <f t="shared" si="1"/>
        <v>124.78427339999999</v>
      </c>
      <c r="I7" s="404">
        <f t="shared" si="1"/>
        <v>128.05252279999999</v>
      </c>
      <c r="J7" s="404">
        <f t="shared" si="1"/>
        <v>142.37112450000001</v>
      </c>
      <c r="K7" s="404">
        <f t="shared" si="1"/>
        <v>215.51566629999999</v>
      </c>
      <c r="L7" s="677">
        <f>(L28+L29)/1000</f>
        <v>222.03424876599996</v>
      </c>
    </row>
    <row r="8" spans="1:16" x14ac:dyDescent="0.25">
      <c r="A8" s="267" t="s">
        <v>992</v>
      </c>
      <c r="B8" s="404">
        <f>B31/1000</f>
        <v>26.630502400000001</v>
      </c>
      <c r="C8" s="404">
        <f t="shared" ref="C8:L8" si="2">C31/1000</f>
        <v>40.1672479</v>
      </c>
      <c r="D8" s="404">
        <f t="shared" si="2"/>
        <v>42.1787347</v>
      </c>
      <c r="E8" s="404">
        <f t="shared" si="2"/>
        <v>33.670426200000001</v>
      </c>
      <c r="F8" s="404">
        <f t="shared" si="2"/>
        <v>31.0393416</v>
      </c>
      <c r="G8" s="404">
        <f t="shared" si="2"/>
        <v>33.542667099999996</v>
      </c>
      <c r="H8" s="404">
        <f t="shared" si="2"/>
        <v>34.100549800000003</v>
      </c>
      <c r="I8" s="404">
        <f t="shared" si="2"/>
        <v>41.222971599999994</v>
      </c>
      <c r="J8" s="404">
        <f t="shared" si="2"/>
        <v>53.251051500000003</v>
      </c>
      <c r="K8" s="404">
        <f t="shared" si="2"/>
        <v>54.049416100000002</v>
      </c>
      <c r="L8" s="677">
        <f t="shared" si="2"/>
        <v>52.425238002000007</v>
      </c>
    </row>
    <row r="9" spans="1:16" x14ac:dyDescent="0.25">
      <c r="H9" s="171">
        <f>SUM(H6:H8)</f>
        <v>261.42687039999998</v>
      </c>
      <c r="I9" s="171">
        <f t="shared" ref="I9:L9" si="3">SUM(I6:I8)</f>
        <v>294.69644039999997</v>
      </c>
      <c r="J9" s="171">
        <f t="shared" si="3"/>
        <v>357.281767</v>
      </c>
      <c r="K9" s="171">
        <f t="shared" si="3"/>
        <v>439.20668390000003</v>
      </c>
      <c r="L9" s="171">
        <f t="shared" si="3"/>
        <v>453.57401315599998</v>
      </c>
    </row>
    <row r="10" spans="1:16" s="375" customFormat="1" x14ac:dyDescent="0.25">
      <c r="A10" s="409" t="s">
        <v>1010</v>
      </c>
    </row>
    <row r="11" spans="1:16" s="437" customFormat="1" ht="45" x14ac:dyDescent="0.25">
      <c r="A11" s="267"/>
      <c r="B11" s="401" t="s">
        <v>83</v>
      </c>
      <c r="C11" s="401" t="s">
        <v>10</v>
      </c>
      <c r="D11" s="401" t="s">
        <v>12</v>
      </c>
      <c r="E11" s="401" t="s">
        <v>13</v>
      </c>
      <c r="F11" s="401" t="s">
        <v>14</v>
      </c>
      <c r="G11" s="401" t="s">
        <v>15</v>
      </c>
      <c r="H11" s="401" t="s">
        <v>16</v>
      </c>
      <c r="I11" s="401" t="s">
        <v>17</v>
      </c>
      <c r="J11" s="401" t="s">
        <v>18</v>
      </c>
      <c r="K11" s="401" t="s">
        <v>19</v>
      </c>
      <c r="L11" s="403">
        <v>2020</v>
      </c>
      <c r="M11" s="644" t="s">
        <v>1551</v>
      </c>
    </row>
    <row r="12" spans="1:16" s="375" customFormat="1" ht="30" x14ac:dyDescent="0.25">
      <c r="A12" s="295" t="s">
        <v>1550</v>
      </c>
      <c r="B12" s="378">
        <f>(B7-B6)/B6</f>
        <v>-2.0215350597756854E-2</v>
      </c>
      <c r="C12" s="378">
        <f t="shared" ref="C12:L12" si="4">(C7-C6)/C6</f>
        <v>0.6234266193050968</v>
      </c>
      <c r="D12" s="378">
        <f t="shared" si="4"/>
        <v>0.2711762911475904</v>
      </c>
      <c r="E12" s="378">
        <f t="shared" si="4"/>
        <v>-0.12203406044868029</v>
      </c>
      <c r="F12" s="378">
        <f t="shared" si="4"/>
        <v>-0.23665408616119063</v>
      </c>
      <c r="G12" s="378">
        <f t="shared" si="4"/>
        <v>-0.11962954032491344</v>
      </c>
      <c r="H12" s="378">
        <f t="shared" si="4"/>
        <v>0.21690834937806849</v>
      </c>
      <c r="I12" s="378">
        <f t="shared" si="4"/>
        <v>2.0981956235603505E-2</v>
      </c>
      <c r="J12" s="378">
        <f t="shared" si="4"/>
        <v>-0.11931532413687705</v>
      </c>
      <c r="K12" s="378">
        <f t="shared" si="4"/>
        <v>0.27041754141893071</v>
      </c>
      <c r="L12" s="378">
        <f t="shared" si="4"/>
        <v>0.23962167247689736</v>
      </c>
      <c r="M12" s="168">
        <f>(SUM(E7:K7)-SUM(E6:K6))/SUM(E6:K6)</f>
        <v>-1.852559681292025E-2</v>
      </c>
    </row>
    <row r="13" spans="1:16" s="375" customFormat="1" x14ac:dyDescent="0.25">
      <c r="B13" s="186">
        <f>B14/B6</f>
        <v>-2.0215350597756854E-2</v>
      </c>
      <c r="C13" s="186">
        <f t="shared" ref="C13:K13" si="5">C14/C6</f>
        <v>0.6234266193050968</v>
      </c>
      <c r="D13" s="186">
        <f t="shared" si="5"/>
        <v>0.2711762911475904</v>
      </c>
      <c r="E13" s="186">
        <f t="shared" si="5"/>
        <v>-0.12203406044868029</v>
      </c>
      <c r="F13" s="186">
        <f t="shared" si="5"/>
        <v>-0.23665408616119063</v>
      </c>
      <c r="G13" s="186">
        <f t="shared" si="5"/>
        <v>-0.11962954032491344</v>
      </c>
      <c r="H13" s="186">
        <f t="shared" si="5"/>
        <v>0.21690834937806849</v>
      </c>
      <c r="I13" s="186">
        <f t="shared" si="5"/>
        <v>2.0981956235603505E-2</v>
      </c>
      <c r="J13" s="186">
        <f t="shared" si="5"/>
        <v>-0.11931532413687705</v>
      </c>
      <c r="K13" s="186">
        <f t="shared" si="5"/>
        <v>0.27041754141893071</v>
      </c>
      <c r="L13" s="186"/>
      <c r="O13" s="375" t="s">
        <v>976</v>
      </c>
      <c r="P13" s="375">
        <v>179.06620000000001</v>
      </c>
    </row>
    <row r="14" spans="1:16" s="375" customFormat="1" x14ac:dyDescent="0.25">
      <c r="B14" s="182">
        <f>B7-B6</f>
        <v>-2.1047592000000179</v>
      </c>
      <c r="C14" s="182">
        <f t="shared" ref="C14:K14" si="6">C7-C6</f>
        <v>79.332461400000042</v>
      </c>
      <c r="D14" s="182">
        <f t="shared" si="6"/>
        <v>39.921659799999986</v>
      </c>
      <c r="E14" s="182">
        <f t="shared" si="6"/>
        <v>-18.90809520000002</v>
      </c>
      <c r="F14" s="182">
        <f t="shared" si="6"/>
        <v>-34.182362399999988</v>
      </c>
      <c r="G14" s="182">
        <f t="shared" si="6"/>
        <v>-16.891676200000006</v>
      </c>
      <c r="H14" s="182">
        <f t="shared" si="6"/>
        <v>22.24222619999999</v>
      </c>
      <c r="I14" s="182">
        <f t="shared" si="6"/>
        <v>2.6315767999999906</v>
      </c>
      <c r="J14" s="182">
        <f t="shared" si="6"/>
        <v>-19.28846649999997</v>
      </c>
      <c r="K14" s="182">
        <f t="shared" si="6"/>
        <v>45.874064799999985</v>
      </c>
      <c r="L14" s="182"/>
      <c r="O14" s="375" t="s">
        <v>977</v>
      </c>
      <c r="P14" s="375">
        <v>242.29999999999998</v>
      </c>
    </row>
    <row r="15" spans="1:16" s="375" customFormat="1" x14ac:dyDescent="0.25">
      <c r="B15" s="230"/>
      <c r="C15" s="230"/>
      <c r="D15" s="230"/>
      <c r="E15" s="230"/>
      <c r="F15" s="230"/>
      <c r="G15" s="437"/>
      <c r="H15" s="230"/>
      <c r="I15" s="230"/>
      <c r="J15" s="230">
        <f>J6/(J6+J7+J8)</f>
        <v>0.45247086734207731</v>
      </c>
      <c r="K15" s="230">
        <f>K6/(K6+K7+K8)</f>
        <v>0.38624549151584531</v>
      </c>
      <c r="O15" s="375" t="s">
        <v>978</v>
      </c>
      <c r="P15" s="375">
        <v>59.58</v>
      </c>
    </row>
    <row r="16" spans="1:16" s="375" customFormat="1" x14ac:dyDescent="0.25">
      <c r="B16" s="230"/>
      <c r="C16" s="230"/>
      <c r="D16" s="230"/>
      <c r="E16" s="230"/>
      <c r="F16" s="230"/>
      <c r="G16" s="437"/>
      <c r="H16" s="230"/>
      <c r="I16" s="230"/>
      <c r="J16" s="230">
        <f>J7/(J6+J7+J8)</f>
        <v>0.39848415914266344</v>
      </c>
      <c r="K16" s="230">
        <f>K7/(K6+K7+K8)</f>
        <v>0.49069304771570665</v>
      </c>
      <c r="O16" s="375" t="s">
        <v>568</v>
      </c>
      <c r="P16" s="375">
        <v>480.94619999999998</v>
      </c>
    </row>
    <row r="17" spans="1:18" s="375" customFormat="1" x14ac:dyDescent="0.25">
      <c r="B17" s="230"/>
      <c r="C17" s="230"/>
      <c r="D17" s="230"/>
      <c r="E17" s="230"/>
      <c r="F17" s="230"/>
      <c r="G17" s="230"/>
      <c r="H17" s="230"/>
      <c r="I17" s="230"/>
      <c r="J17" s="230">
        <f>J8/(J6+J7+J8)</f>
        <v>0.14904497351525919</v>
      </c>
      <c r="K17" s="230">
        <f>K8/(K6+K7+K8)</f>
        <v>0.12306146076844801</v>
      </c>
      <c r="M17" s="375" t="s">
        <v>1552</v>
      </c>
    </row>
    <row r="18" spans="1:18" s="375" customFormat="1" x14ac:dyDescent="0.25">
      <c r="A18" s="646" t="s">
        <v>1553</v>
      </c>
      <c r="B18" s="645">
        <f>B8/(B6+B7+B8)</f>
        <v>0.11441209660615356</v>
      </c>
      <c r="C18" s="645">
        <f t="shared" ref="C18:K18" si="7">C8/(C6+C7+C8)</f>
        <v>0.1073978301144988</v>
      </c>
      <c r="D18" s="645">
        <f t="shared" si="7"/>
        <v>0.11201849855572178</v>
      </c>
      <c r="E18" s="645">
        <f t="shared" si="7"/>
        <v>0.10371473043111905</v>
      </c>
      <c r="F18" s="645">
        <f t="shared" si="7"/>
        <v>0.10862891907856355</v>
      </c>
      <c r="G18" s="645">
        <f t="shared" si="7"/>
        <v>0.11216379831358644</v>
      </c>
      <c r="H18" s="645">
        <f t="shared" si="7"/>
        <v>0.13044011026037208</v>
      </c>
      <c r="I18" s="645">
        <f t="shared" si="7"/>
        <v>0.13988282839129942</v>
      </c>
      <c r="J18" s="645">
        <f t="shared" si="7"/>
        <v>0.14904497351525919</v>
      </c>
      <c r="K18" s="645">
        <f t="shared" si="7"/>
        <v>0.12306146076844801</v>
      </c>
      <c r="L18" s="495"/>
      <c r="M18" s="647">
        <f>SUM(C8:K8)/SUM(C6:K8)</f>
        <v>0.12056845545065228</v>
      </c>
    </row>
    <row r="19" spans="1:18" s="375" customFormat="1" x14ac:dyDescent="0.25">
      <c r="B19" s="230">
        <f>(B7-B6)/B7</f>
        <v>-2.063244265981309E-2</v>
      </c>
      <c r="C19" s="230">
        <f t="shared" ref="C19:K19" si="8">(C7-C6)/C7</f>
        <v>0.38401897067078572</v>
      </c>
      <c r="D19" s="230">
        <f t="shared" si="8"/>
        <v>0.213327052302697</v>
      </c>
      <c r="E19" s="230">
        <f t="shared" si="8"/>
        <v>-0.13899634934704325</v>
      </c>
      <c r="F19" s="230">
        <f t="shared" si="8"/>
        <v>-0.31002207763329076</v>
      </c>
      <c r="G19" s="230">
        <f t="shared" si="8"/>
        <v>-0.13588545482212619</v>
      </c>
      <c r="H19" s="230">
        <f t="shared" si="8"/>
        <v>0.17824542784090924</v>
      </c>
      <c r="I19" s="230">
        <f t="shared" si="8"/>
        <v>2.0550761066302013E-2</v>
      </c>
      <c r="J19" s="230">
        <f t="shared" si="8"/>
        <v>-0.13548018650368929</v>
      </c>
      <c r="K19" s="230">
        <f t="shared" si="8"/>
        <v>0.21285721631086818</v>
      </c>
      <c r="L19" s="230"/>
    </row>
    <row r="21" spans="1:18" s="116" customFormat="1" x14ac:dyDescent="0.25">
      <c r="A21" s="116" t="s">
        <v>964</v>
      </c>
    </row>
    <row r="23" spans="1:18" x14ac:dyDescent="0.25">
      <c r="A23" s="387" t="s">
        <v>1001</v>
      </c>
    </row>
    <row r="24" spans="1:18" x14ac:dyDescent="0.25">
      <c r="N24">
        <v>133.4</v>
      </c>
    </row>
    <row r="25" spans="1:18" x14ac:dyDescent="0.25">
      <c r="A25" s="376"/>
      <c r="B25" s="395" t="s">
        <v>83</v>
      </c>
      <c r="C25" s="398" t="s">
        <v>10</v>
      </c>
      <c r="D25" s="395" t="s">
        <v>12</v>
      </c>
      <c r="E25" s="395" t="s">
        <v>13</v>
      </c>
      <c r="F25" s="395" t="s">
        <v>14</v>
      </c>
      <c r="G25" s="395" t="s">
        <v>15</v>
      </c>
      <c r="H25" s="395" t="s">
        <v>16</v>
      </c>
      <c r="I25" s="395" t="s">
        <v>17</v>
      </c>
      <c r="J25" s="395" t="s">
        <v>18</v>
      </c>
      <c r="K25" s="395" t="s">
        <v>19</v>
      </c>
      <c r="L25" s="395" t="s">
        <v>20</v>
      </c>
    </row>
    <row r="26" spans="1:18" x14ac:dyDescent="0.25">
      <c r="A26" s="377" t="s">
        <v>999</v>
      </c>
      <c r="B26" s="376"/>
      <c r="C26" s="375"/>
      <c r="D26" s="375"/>
      <c r="E26" s="375"/>
      <c r="F26" s="375"/>
      <c r="G26" s="375"/>
      <c r="H26" s="375"/>
      <c r="I26" s="375"/>
      <c r="J26" s="375"/>
      <c r="K26" s="375"/>
      <c r="L26" s="400"/>
    </row>
    <row r="27" spans="1:18" x14ac:dyDescent="0.25">
      <c r="A27" s="376" t="s">
        <v>199</v>
      </c>
      <c r="B27" s="227">
        <f t="shared" ref="B27:K27" si="9">B58+B72</f>
        <v>102711.9152</v>
      </c>
      <c r="C27" s="227">
        <f t="shared" si="9"/>
        <v>125910.4396</v>
      </c>
      <c r="D27" s="227">
        <f t="shared" si="9"/>
        <v>145773.53320000001</v>
      </c>
      <c r="E27" s="227">
        <f t="shared" si="9"/>
        <v>153989.8732</v>
      </c>
      <c r="F27" s="227">
        <f t="shared" si="9"/>
        <v>141811.76639999999</v>
      </c>
      <c r="G27" s="227">
        <f t="shared" si="9"/>
        <v>140427.82519999999</v>
      </c>
      <c r="H27" s="227">
        <f t="shared" si="9"/>
        <v>101609.8358</v>
      </c>
      <c r="I27" s="678">
        <f t="shared" si="9"/>
        <v>122298.22719999999</v>
      </c>
      <c r="J27" s="117">
        <f t="shared" si="9"/>
        <v>156383.65149999998</v>
      </c>
      <c r="K27" s="117">
        <f t="shared" si="9"/>
        <v>168698.99420000002</v>
      </c>
      <c r="L27" s="117">
        <f>L58+L72</f>
        <v>177807.03800200002</v>
      </c>
    </row>
    <row r="28" spans="1:18" x14ac:dyDescent="0.25">
      <c r="A28" s="376" t="s">
        <v>991</v>
      </c>
      <c r="B28" s="227">
        <f t="shared" ref="B28:K28" si="10">B59+B73</f>
        <v>101562.61919999999</v>
      </c>
      <c r="C28" s="227">
        <f t="shared" si="10"/>
        <v>206234.64570000002</v>
      </c>
      <c r="D28" s="227">
        <f t="shared" si="10"/>
        <v>186802.69010000001</v>
      </c>
      <c r="E28" s="227">
        <f t="shared" si="10"/>
        <v>135751.2346</v>
      </c>
      <c r="F28" s="227">
        <f t="shared" si="10"/>
        <v>109937.4328</v>
      </c>
      <c r="G28" s="227">
        <f t="shared" si="10"/>
        <v>123597.09929999997</v>
      </c>
      <c r="H28" s="227">
        <f t="shared" si="10"/>
        <v>124015.77339999999</v>
      </c>
      <c r="I28" s="679">
        <f>I59+I73</f>
        <v>127249.42279999999</v>
      </c>
      <c r="J28" s="117">
        <f t="shared" si="10"/>
        <v>141349.42449999999</v>
      </c>
      <c r="K28" s="117">
        <f t="shared" si="10"/>
        <v>214688.16629999998</v>
      </c>
      <c r="L28" s="117">
        <f>L59+L74</f>
        <v>220828.94876599999</v>
      </c>
    </row>
    <row r="29" spans="1:18" x14ac:dyDescent="0.25">
      <c r="A29" s="376" t="s">
        <v>861</v>
      </c>
      <c r="B29" s="227">
        <f t="shared" ref="B29:L29" si="11">B60+B74</f>
        <v>449.5</v>
      </c>
      <c r="C29" s="227">
        <f t="shared" si="11"/>
        <v>350.1</v>
      </c>
      <c r="D29" s="227">
        <f t="shared" si="11"/>
        <v>335.6</v>
      </c>
      <c r="E29" s="227">
        <f t="shared" si="11"/>
        <v>281.8</v>
      </c>
      <c r="F29" s="227">
        <f t="shared" si="11"/>
        <v>320.39999999999998</v>
      </c>
      <c r="G29" s="227">
        <f t="shared" si="11"/>
        <v>711.1</v>
      </c>
      <c r="H29" s="227">
        <f t="shared" si="11"/>
        <v>768.5</v>
      </c>
      <c r="I29" s="678">
        <f t="shared" si="11"/>
        <v>803.1</v>
      </c>
      <c r="J29" s="117">
        <f t="shared" si="11"/>
        <v>1021.7</v>
      </c>
      <c r="K29" s="117">
        <f t="shared" si="11"/>
        <v>827.5</v>
      </c>
      <c r="L29" s="117">
        <f t="shared" si="11"/>
        <v>1205.3</v>
      </c>
    </row>
    <row r="30" spans="1:18" x14ac:dyDescent="0.25">
      <c r="A30" s="376" t="s">
        <v>859</v>
      </c>
      <c r="B30" s="227">
        <f t="shared" ref="B30:L30" si="12">B61+B75</f>
        <v>1404.9632000000001</v>
      </c>
      <c r="C30" s="227">
        <f t="shared" si="12"/>
        <v>1341.8447000000001</v>
      </c>
      <c r="D30" s="227">
        <f t="shared" si="12"/>
        <v>1443.0971</v>
      </c>
      <c r="E30" s="227">
        <f t="shared" si="12"/>
        <v>951.25660000000005</v>
      </c>
      <c r="F30" s="227">
        <f t="shared" si="12"/>
        <v>2628.4287999999997</v>
      </c>
      <c r="G30" s="227">
        <f t="shared" si="12"/>
        <v>772.05029999999999</v>
      </c>
      <c r="H30" s="227">
        <f t="shared" si="12"/>
        <v>932.21140000000003</v>
      </c>
      <c r="I30" s="678">
        <f t="shared" si="12"/>
        <v>3122.7188000000001</v>
      </c>
      <c r="J30" s="117">
        <f t="shared" si="12"/>
        <v>5275.9395000000004</v>
      </c>
      <c r="K30" s="117">
        <f t="shared" si="12"/>
        <v>942.60730000000001</v>
      </c>
      <c r="L30" s="117">
        <f t="shared" si="12"/>
        <v>1307.488386</v>
      </c>
      <c r="N30" s="185" t="s">
        <v>1547</v>
      </c>
      <c r="O30" s="185"/>
      <c r="P30" s="185"/>
      <c r="Q30" s="119"/>
    </row>
    <row r="31" spans="1:18" x14ac:dyDescent="0.25">
      <c r="A31" s="376" t="s">
        <v>992</v>
      </c>
      <c r="B31" s="227">
        <f t="shared" ref="B31:K31" si="13">B62+B76</f>
        <v>26630.502400000001</v>
      </c>
      <c r="C31" s="227">
        <f t="shared" si="13"/>
        <v>40167.247900000002</v>
      </c>
      <c r="D31" s="227">
        <f t="shared" si="13"/>
        <v>42178.734700000001</v>
      </c>
      <c r="E31" s="227">
        <f t="shared" si="13"/>
        <v>33670.426200000002</v>
      </c>
      <c r="F31" s="227">
        <f t="shared" si="13"/>
        <v>31039.3416</v>
      </c>
      <c r="G31" s="227">
        <f t="shared" si="13"/>
        <v>33542.667099999999</v>
      </c>
      <c r="H31" s="227">
        <f t="shared" si="13"/>
        <v>34100.549800000001</v>
      </c>
      <c r="I31" s="680">
        <f t="shared" si="13"/>
        <v>41222.971599999997</v>
      </c>
      <c r="J31" s="117">
        <f t="shared" si="13"/>
        <v>53251.051500000001</v>
      </c>
      <c r="K31" s="117">
        <f t="shared" si="13"/>
        <v>54049.416100000002</v>
      </c>
      <c r="L31" s="117">
        <f>L62+L76</f>
        <v>52425.238002000006</v>
      </c>
      <c r="N31" s="377" t="s">
        <v>1545</v>
      </c>
      <c r="O31" s="376"/>
      <c r="P31" s="376"/>
      <c r="Q31" s="183">
        <f>(K32-G32)/1000</f>
        <v>140.15594199999998</v>
      </c>
      <c r="R31" t="s">
        <v>966</v>
      </c>
    </row>
    <row r="32" spans="1:18" x14ac:dyDescent="0.25">
      <c r="A32" s="376" t="s">
        <v>605</v>
      </c>
      <c r="B32" s="453">
        <f>SUM(B27:B31)</f>
        <v>232759.5</v>
      </c>
      <c r="C32" s="453">
        <f t="shared" ref="C32:L32" si="14">SUM(C27:C31)</f>
        <v>374004.27790000004</v>
      </c>
      <c r="D32" s="453">
        <f t="shared" si="14"/>
        <v>376533.65509999997</v>
      </c>
      <c r="E32" s="453">
        <f t="shared" si="14"/>
        <v>324644.5906</v>
      </c>
      <c r="F32" s="453">
        <f t="shared" si="14"/>
        <v>285737.36959999998</v>
      </c>
      <c r="G32" s="453">
        <f t="shared" si="14"/>
        <v>299050.74189999996</v>
      </c>
      <c r="H32" s="453">
        <f t="shared" si="14"/>
        <v>261426.87040000001</v>
      </c>
      <c r="I32" s="453">
        <f t="shared" si="14"/>
        <v>294696.44039999996</v>
      </c>
      <c r="J32" s="144">
        <f t="shared" si="14"/>
        <v>357281.76699999999</v>
      </c>
      <c r="K32" s="144">
        <f t="shared" si="14"/>
        <v>439206.68389999995</v>
      </c>
      <c r="L32" s="144">
        <f t="shared" si="14"/>
        <v>453574.013156</v>
      </c>
      <c r="N32" s="377" t="s">
        <v>1546</v>
      </c>
      <c r="O32" s="376"/>
      <c r="P32" s="376"/>
      <c r="Q32" s="232">
        <f>Q31/(G32/1000)</f>
        <v>0.46866943418875356</v>
      </c>
    </row>
    <row r="33" spans="1:21" x14ac:dyDescent="0.25">
      <c r="B33">
        <v>101.491</v>
      </c>
      <c r="C33">
        <v>211.47</v>
      </c>
      <c r="D33">
        <v>195.26400000000001</v>
      </c>
      <c r="E33">
        <v>137.10900000000001</v>
      </c>
      <c r="F33">
        <v>106.27200000000001</v>
      </c>
      <c r="G33">
        <v>124.18</v>
      </c>
      <c r="H33">
        <v>130.39869999999999</v>
      </c>
      <c r="I33">
        <v>132.6</v>
      </c>
      <c r="N33" s="377" t="s">
        <v>1548</v>
      </c>
      <c r="O33" s="376"/>
      <c r="P33" s="376"/>
      <c r="Q33" s="232">
        <f>((K28+K29)-(G28+G29))/(G28+G29)</f>
        <v>0.73372044252595026</v>
      </c>
    </row>
    <row r="34" spans="1:21" x14ac:dyDescent="0.25">
      <c r="N34" s="377" t="s">
        <v>1549</v>
      </c>
      <c r="O34" s="376"/>
      <c r="P34" s="376"/>
      <c r="Q34" s="232">
        <f>(K31-G31)/K31</f>
        <v>0.37940741047154442</v>
      </c>
    </row>
    <row r="35" spans="1:21" x14ac:dyDescent="0.25">
      <c r="A35" s="387" t="s">
        <v>1007</v>
      </c>
    </row>
    <row r="37" spans="1:21" x14ac:dyDescent="0.25">
      <c r="A37" s="387" t="s">
        <v>990</v>
      </c>
      <c r="B37" s="56"/>
      <c r="C37" s="56"/>
      <c r="D37" s="56"/>
      <c r="E37" s="56"/>
      <c r="F37" s="56"/>
      <c r="G37" s="56"/>
      <c r="H37" s="56"/>
      <c r="I37" s="56"/>
      <c r="J37" s="56"/>
      <c r="K37" s="56"/>
      <c r="L37" s="56"/>
    </row>
    <row r="38" spans="1:21" x14ac:dyDescent="0.25">
      <c r="A38" s="394"/>
      <c r="B38" s="394"/>
      <c r="C38" s="394"/>
      <c r="D38" s="394"/>
      <c r="E38" s="394"/>
      <c r="F38" s="394"/>
      <c r="G38" s="394"/>
      <c r="H38" s="394"/>
      <c r="I38" s="394"/>
      <c r="J38" s="394"/>
      <c r="K38" s="394"/>
      <c r="L38" s="394"/>
    </row>
    <row r="39" spans="1:21" x14ac:dyDescent="0.25">
      <c r="A39" s="394"/>
      <c r="B39" s="394"/>
      <c r="C39" s="395" t="s">
        <v>83</v>
      </c>
      <c r="D39" s="395" t="s">
        <v>10</v>
      </c>
      <c r="E39" s="395" t="s">
        <v>12</v>
      </c>
      <c r="F39" s="395" t="s">
        <v>13</v>
      </c>
      <c r="G39" s="395" t="s">
        <v>14</v>
      </c>
      <c r="H39" s="395" t="s">
        <v>15</v>
      </c>
      <c r="I39" s="395" t="s">
        <v>16</v>
      </c>
      <c r="J39" s="395" t="s">
        <v>17</v>
      </c>
      <c r="K39" s="395" t="s">
        <v>18</v>
      </c>
      <c r="L39" s="395" t="s">
        <v>19</v>
      </c>
      <c r="M39" s="672" t="s">
        <v>20</v>
      </c>
    </row>
    <row r="40" spans="1:21" ht="75" x14ac:dyDescent="0.25">
      <c r="A40" s="394"/>
      <c r="B40" s="676" t="s">
        <v>1628</v>
      </c>
      <c r="C40" s="397" t="s">
        <v>669</v>
      </c>
      <c r="D40" s="397" t="s">
        <v>669</v>
      </c>
      <c r="E40" s="397" t="s">
        <v>669</v>
      </c>
      <c r="F40" s="397" t="s">
        <v>669</v>
      </c>
      <c r="G40" s="397" t="s">
        <v>669</v>
      </c>
      <c r="H40" s="397" t="s">
        <v>669</v>
      </c>
      <c r="I40" s="397" t="s">
        <v>669</v>
      </c>
      <c r="J40" s="397" t="s">
        <v>669</v>
      </c>
      <c r="K40" s="397" t="s">
        <v>669</v>
      </c>
      <c r="L40" s="397" t="s">
        <v>669</v>
      </c>
      <c r="M40" s="673" t="s">
        <v>669</v>
      </c>
      <c r="Q40" s="437"/>
      <c r="R40" s="437"/>
      <c r="S40" s="437"/>
      <c r="T40" s="437"/>
      <c r="U40" s="437"/>
    </row>
    <row r="41" spans="1:21" x14ac:dyDescent="0.25">
      <c r="A41" s="395" t="s">
        <v>670</v>
      </c>
      <c r="B41" s="395" t="s">
        <v>199</v>
      </c>
      <c r="C41" s="396">
        <v>11.1</v>
      </c>
      <c r="D41" s="396">
        <v>6.8</v>
      </c>
      <c r="E41" s="396">
        <v>9.1999999999999993</v>
      </c>
      <c r="F41" s="396">
        <v>10.199999999999999</v>
      </c>
      <c r="G41" s="396">
        <v>10.3</v>
      </c>
      <c r="H41" s="396">
        <v>8.4</v>
      </c>
      <c r="I41" s="396">
        <v>4.7</v>
      </c>
      <c r="J41" s="396">
        <v>4.4000000000000004</v>
      </c>
      <c r="K41" s="396">
        <v>5.7</v>
      </c>
      <c r="L41" s="396">
        <v>5.4</v>
      </c>
      <c r="M41" s="674">
        <v>5.7</v>
      </c>
    </row>
    <row r="42" spans="1:21" x14ac:dyDescent="0.25">
      <c r="A42" s="394"/>
      <c r="B42" s="395" t="s">
        <v>991</v>
      </c>
      <c r="C42" s="396">
        <v>83.1</v>
      </c>
      <c r="D42" s="396">
        <v>85.3</v>
      </c>
      <c r="E42" s="396">
        <v>87</v>
      </c>
      <c r="F42" s="396">
        <v>83.9</v>
      </c>
      <c r="G42" s="396">
        <v>80.2</v>
      </c>
      <c r="H42" s="396">
        <v>83.5</v>
      </c>
      <c r="I42" s="396">
        <v>87.7</v>
      </c>
      <c r="J42" s="396">
        <v>86.9</v>
      </c>
      <c r="K42" s="396">
        <v>88.3</v>
      </c>
      <c r="L42" s="396">
        <v>86.3</v>
      </c>
      <c r="M42" s="674">
        <v>85.9</v>
      </c>
    </row>
    <row r="43" spans="1:21" x14ac:dyDescent="0.25">
      <c r="A43" s="394"/>
      <c r="B43" s="395" t="s">
        <v>861</v>
      </c>
      <c r="C43" s="396">
        <v>0</v>
      </c>
      <c r="D43" s="396">
        <v>0</v>
      </c>
      <c r="E43" s="396">
        <v>0</v>
      </c>
      <c r="F43" s="396">
        <v>0.1</v>
      </c>
      <c r="G43" s="396">
        <v>0</v>
      </c>
      <c r="H43" s="396">
        <v>0</v>
      </c>
      <c r="I43" s="396">
        <v>0</v>
      </c>
      <c r="J43" s="396">
        <v>0</v>
      </c>
      <c r="K43" s="396">
        <v>0.1</v>
      </c>
      <c r="L43" s="396">
        <v>0</v>
      </c>
      <c r="M43" s="674">
        <v>0</v>
      </c>
    </row>
    <row r="44" spans="1:21" x14ac:dyDescent="0.25">
      <c r="A44" s="394"/>
      <c r="B44" s="395" t="s">
        <v>859</v>
      </c>
      <c r="C44" s="396">
        <v>0.1</v>
      </c>
      <c r="D44" s="396">
        <v>0</v>
      </c>
      <c r="E44" s="396">
        <v>0</v>
      </c>
      <c r="F44" s="396">
        <v>0.1</v>
      </c>
      <c r="G44" s="396">
        <v>0</v>
      </c>
      <c r="H44" s="396">
        <v>0</v>
      </c>
      <c r="I44" s="396">
        <v>0.1</v>
      </c>
      <c r="J44" s="396">
        <v>0</v>
      </c>
      <c r="K44" s="396">
        <v>0</v>
      </c>
      <c r="L44" s="396">
        <v>0</v>
      </c>
      <c r="M44" s="674">
        <v>0</v>
      </c>
    </row>
    <row r="45" spans="1:21" x14ac:dyDescent="0.25">
      <c r="A45" s="394"/>
      <c r="B45" s="395" t="s">
        <v>992</v>
      </c>
      <c r="C45" s="396">
        <v>5.7</v>
      </c>
      <c r="D45" s="396">
        <v>7.9</v>
      </c>
      <c r="E45" s="396">
        <v>3.8</v>
      </c>
      <c r="F45" s="396">
        <v>5.7</v>
      </c>
      <c r="G45" s="396">
        <v>9.5</v>
      </c>
      <c r="H45" s="396">
        <v>8.1</v>
      </c>
      <c r="I45" s="396">
        <v>7.5</v>
      </c>
      <c r="J45" s="396">
        <v>8.6999999999999993</v>
      </c>
      <c r="K45" s="396">
        <v>5.9</v>
      </c>
      <c r="L45" s="396">
        <v>8.3000000000000007</v>
      </c>
      <c r="M45" s="674">
        <v>8.4</v>
      </c>
    </row>
    <row r="46" spans="1:21" x14ac:dyDescent="0.25">
      <c r="A46" s="56" t="s">
        <v>993</v>
      </c>
      <c r="B46" s="56"/>
      <c r="C46" s="56"/>
      <c r="D46" s="56"/>
      <c r="E46" s="56"/>
      <c r="F46" s="56"/>
      <c r="G46" s="56"/>
      <c r="H46" s="56"/>
      <c r="I46" s="56"/>
      <c r="J46" s="56"/>
      <c r="K46" s="56"/>
      <c r="L46" s="56"/>
    </row>
    <row r="47" spans="1:21" x14ac:dyDescent="0.25">
      <c r="A47" t="s">
        <v>994</v>
      </c>
      <c r="C47" s="393">
        <v>44167</v>
      </c>
    </row>
    <row r="49" spans="1:13" x14ac:dyDescent="0.25">
      <c r="A49" s="387" t="s">
        <v>997</v>
      </c>
      <c r="B49" s="375"/>
      <c r="C49" s="375"/>
      <c r="D49" s="375"/>
      <c r="E49" s="375"/>
      <c r="F49" s="375"/>
      <c r="G49" s="375"/>
      <c r="H49" s="375"/>
      <c r="I49" s="375"/>
      <c r="J49" s="375"/>
      <c r="K49" s="375"/>
      <c r="L49" s="375"/>
    </row>
    <row r="50" spans="1:13" x14ac:dyDescent="0.25">
      <c r="A50" s="375"/>
      <c r="B50" s="375"/>
      <c r="C50" s="375"/>
      <c r="D50" s="375"/>
      <c r="E50" s="375"/>
      <c r="F50" s="375"/>
      <c r="G50" s="375"/>
      <c r="H50" s="375"/>
      <c r="I50" s="375"/>
      <c r="J50" s="375"/>
      <c r="K50" s="375"/>
      <c r="L50" s="375"/>
    </row>
    <row r="51" spans="1:13" x14ac:dyDescent="0.25">
      <c r="A51" s="375"/>
      <c r="B51" s="376"/>
      <c r="C51" s="376">
        <v>2010</v>
      </c>
      <c r="D51" s="376">
        <v>2011</v>
      </c>
      <c r="E51" s="376">
        <v>2012</v>
      </c>
      <c r="F51" s="376">
        <v>2013</v>
      </c>
      <c r="G51" s="376">
        <v>2014</v>
      </c>
      <c r="H51" s="376">
        <v>2015</v>
      </c>
      <c r="I51" s="376">
        <v>2016</v>
      </c>
      <c r="J51" s="376">
        <v>2017</v>
      </c>
      <c r="K51" s="376">
        <v>2018</v>
      </c>
      <c r="L51" s="376">
        <v>2019</v>
      </c>
      <c r="M51" s="675">
        <v>2020</v>
      </c>
    </row>
    <row r="52" spans="1:13" x14ac:dyDescent="0.25">
      <c r="A52" s="375" t="s">
        <v>670</v>
      </c>
      <c r="B52" s="376" t="s">
        <v>669</v>
      </c>
      <c r="C52" s="376">
        <v>116763.2</v>
      </c>
      <c r="D52" s="376">
        <v>242844.7</v>
      </c>
      <c r="E52" s="376">
        <v>218997.1</v>
      </c>
      <c r="F52" s="376">
        <v>155556.6</v>
      </c>
      <c r="G52" s="376">
        <v>124828.8</v>
      </c>
      <c r="H52" s="376">
        <v>139450.29999999999</v>
      </c>
      <c r="I52" s="376">
        <v>139211.4</v>
      </c>
      <c r="J52" s="376">
        <v>143618.79999999999</v>
      </c>
      <c r="K52" s="376">
        <v>154839.5</v>
      </c>
      <c r="L52" s="376">
        <v>241507.3</v>
      </c>
      <c r="M52" s="675">
        <v>264288.386</v>
      </c>
    </row>
    <row r="53" spans="1:13" x14ac:dyDescent="0.25">
      <c r="A53" s="375" t="s">
        <v>998</v>
      </c>
      <c r="B53" s="375"/>
      <c r="C53" s="375"/>
      <c r="D53" s="375"/>
      <c r="E53" s="375"/>
      <c r="F53" s="375"/>
      <c r="G53" s="375"/>
      <c r="H53" s="375"/>
      <c r="I53" s="375"/>
      <c r="J53" s="375"/>
      <c r="K53" s="375"/>
      <c r="L53" s="375"/>
    </row>
    <row r="54" spans="1:13" x14ac:dyDescent="0.25">
      <c r="A54" s="375"/>
      <c r="B54" s="375"/>
      <c r="C54" s="375"/>
      <c r="D54" s="375"/>
      <c r="E54" s="375"/>
      <c r="F54" s="375"/>
      <c r="G54" s="375"/>
      <c r="H54" s="375"/>
      <c r="I54" s="375"/>
      <c r="J54" s="375"/>
      <c r="K54" s="375"/>
      <c r="L54" s="375"/>
    </row>
    <row r="55" spans="1:13" x14ac:dyDescent="0.25">
      <c r="A55" s="387" t="s">
        <v>1000</v>
      </c>
    </row>
    <row r="57" spans="1:13" x14ac:dyDescent="0.25">
      <c r="A57" s="119"/>
      <c r="B57" s="185">
        <v>2010</v>
      </c>
      <c r="C57" s="185">
        <v>2011</v>
      </c>
      <c r="D57" s="185">
        <v>2012</v>
      </c>
      <c r="E57" s="185">
        <v>2013</v>
      </c>
      <c r="F57" s="185">
        <v>2014</v>
      </c>
      <c r="G57" s="185">
        <v>2015</v>
      </c>
      <c r="H57" s="185">
        <v>2016</v>
      </c>
      <c r="I57" s="185">
        <v>2017</v>
      </c>
      <c r="J57" s="185">
        <v>2018</v>
      </c>
      <c r="K57" s="185">
        <v>2019</v>
      </c>
      <c r="L57" s="185">
        <v>2020</v>
      </c>
    </row>
    <row r="58" spans="1:13" x14ac:dyDescent="0.25">
      <c r="A58" s="405" t="s">
        <v>199</v>
      </c>
      <c r="B58" s="227">
        <f>C$52*($C41/100)</f>
        <v>12960.715200000001</v>
      </c>
      <c r="C58" s="227">
        <f>D$52*($D41/100)</f>
        <v>16513.439600000002</v>
      </c>
      <c r="D58" s="227">
        <f>E$52*($E41/100)</f>
        <v>20147.733199999999</v>
      </c>
      <c r="E58" s="227">
        <f>F$52*($F41/100)</f>
        <v>15866.7732</v>
      </c>
      <c r="F58" s="227">
        <f>G$52*($G41/100)</f>
        <v>12857.366400000001</v>
      </c>
      <c r="G58" s="227">
        <f>H$52*($H41/100)</f>
        <v>11713.825199999999</v>
      </c>
      <c r="H58" s="227">
        <f>I$52*($I41/100)</f>
        <v>6542.9357999999993</v>
      </c>
      <c r="I58" s="227">
        <f>J$52*($J41/100)</f>
        <v>6319.2272000000003</v>
      </c>
      <c r="J58" s="227">
        <f>K$52*($K41/100)</f>
        <v>8825.8515000000007</v>
      </c>
      <c r="K58" s="227">
        <f>L$52*($L41/100)</f>
        <v>13041.394200000001</v>
      </c>
      <c r="L58" s="227">
        <f>M$52*($M41/100)</f>
        <v>15064.438002000001</v>
      </c>
    </row>
    <row r="59" spans="1:13" x14ac:dyDescent="0.25">
      <c r="A59" s="405" t="s">
        <v>991</v>
      </c>
      <c r="B59" s="227">
        <f t="shared" ref="B59:L59" si="15">C$52*($C42/100)</f>
        <v>97030.219199999992</v>
      </c>
      <c r="C59" s="227">
        <f t="shared" si="15"/>
        <v>201803.94570000001</v>
      </c>
      <c r="D59" s="227">
        <f t="shared" si="15"/>
        <v>181986.5901</v>
      </c>
      <c r="E59" s="227">
        <f t="shared" si="15"/>
        <v>129267.5346</v>
      </c>
      <c r="F59" s="227">
        <f t="shared" si="15"/>
        <v>103732.7328</v>
      </c>
      <c r="G59" s="227">
        <f t="shared" si="15"/>
        <v>115883.19929999998</v>
      </c>
      <c r="H59" s="227">
        <f t="shared" si="15"/>
        <v>115684.67339999999</v>
      </c>
      <c r="I59" s="227">
        <f t="shared" si="15"/>
        <v>119347.22279999999</v>
      </c>
      <c r="J59" s="227">
        <f t="shared" si="15"/>
        <v>128671.62449999999</v>
      </c>
      <c r="K59" s="227">
        <f t="shared" si="15"/>
        <v>200692.56629999998</v>
      </c>
      <c r="L59" s="227">
        <f t="shared" si="15"/>
        <v>219623.648766</v>
      </c>
    </row>
    <row r="60" spans="1:13" x14ac:dyDescent="0.25">
      <c r="A60" s="405" t="s">
        <v>861</v>
      </c>
      <c r="B60" s="227">
        <f t="shared" ref="B60:L60" si="16">C$52*($C43/100)</f>
        <v>0</v>
      </c>
      <c r="C60" s="227">
        <f t="shared" si="16"/>
        <v>0</v>
      </c>
      <c r="D60" s="227">
        <f t="shared" si="16"/>
        <v>0</v>
      </c>
      <c r="E60" s="227">
        <f t="shared" si="16"/>
        <v>0</v>
      </c>
      <c r="F60" s="227">
        <f t="shared" si="16"/>
        <v>0</v>
      </c>
      <c r="G60" s="227">
        <f t="shared" si="16"/>
        <v>0</v>
      </c>
      <c r="H60" s="227">
        <f t="shared" si="16"/>
        <v>0</v>
      </c>
      <c r="I60" s="227">
        <f t="shared" si="16"/>
        <v>0</v>
      </c>
      <c r="J60" s="227">
        <f t="shared" si="16"/>
        <v>0</v>
      </c>
      <c r="K60" s="227">
        <f t="shared" si="16"/>
        <v>0</v>
      </c>
      <c r="L60" s="227">
        <f t="shared" si="16"/>
        <v>0</v>
      </c>
    </row>
    <row r="61" spans="1:13" x14ac:dyDescent="0.25">
      <c r="A61" s="405" t="s">
        <v>859</v>
      </c>
      <c r="B61" s="227">
        <f t="shared" ref="B61:L61" si="17">C$52*($C44/100)</f>
        <v>116.7632</v>
      </c>
      <c r="C61" s="227">
        <f t="shared" si="17"/>
        <v>242.84470000000002</v>
      </c>
      <c r="D61" s="227">
        <f t="shared" si="17"/>
        <v>218.99710000000002</v>
      </c>
      <c r="E61" s="227">
        <f t="shared" si="17"/>
        <v>155.5566</v>
      </c>
      <c r="F61" s="227">
        <f t="shared" si="17"/>
        <v>124.8288</v>
      </c>
      <c r="G61" s="227">
        <f t="shared" si="17"/>
        <v>139.4503</v>
      </c>
      <c r="H61" s="227">
        <f t="shared" si="17"/>
        <v>139.2114</v>
      </c>
      <c r="I61" s="227">
        <f t="shared" si="17"/>
        <v>143.61879999999999</v>
      </c>
      <c r="J61" s="227">
        <f t="shared" si="17"/>
        <v>154.83950000000002</v>
      </c>
      <c r="K61" s="227">
        <f t="shared" si="17"/>
        <v>241.50729999999999</v>
      </c>
      <c r="L61" s="227">
        <f t="shared" si="17"/>
        <v>264.288386</v>
      </c>
    </row>
    <row r="62" spans="1:13" x14ac:dyDescent="0.25">
      <c r="A62" s="405" t="s">
        <v>992</v>
      </c>
      <c r="B62" s="227">
        <f t="shared" ref="B62:L62" si="18">C$52*($C45/100)</f>
        <v>6655.5024000000003</v>
      </c>
      <c r="C62" s="227">
        <f t="shared" si="18"/>
        <v>13842.147900000002</v>
      </c>
      <c r="D62" s="227">
        <f t="shared" si="18"/>
        <v>12482.834700000001</v>
      </c>
      <c r="E62" s="227">
        <f t="shared" si="18"/>
        <v>8866.726200000001</v>
      </c>
      <c r="F62" s="227">
        <f t="shared" si="18"/>
        <v>7115.2416000000003</v>
      </c>
      <c r="G62" s="227">
        <f t="shared" si="18"/>
        <v>7948.6670999999997</v>
      </c>
      <c r="H62" s="227">
        <f t="shared" si="18"/>
        <v>7935.0497999999998</v>
      </c>
      <c r="I62" s="227">
        <f t="shared" si="18"/>
        <v>8186.2716</v>
      </c>
      <c r="J62" s="227">
        <f t="shared" si="18"/>
        <v>8825.8515000000007</v>
      </c>
      <c r="K62" s="227">
        <f t="shared" si="18"/>
        <v>13765.9161</v>
      </c>
      <c r="L62" s="227">
        <f t="shared" si="18"/>
        <v>15064.438002000001</v>
      </c>
    </row>
    <row r="63" spans="1:13" s="437" customFormat="1" x14ac:dyDescent="0.25">
      <c r="B63" s="648">
        <f>SUM(B58:B62)</f>
        <v>116763.2</v>
      </c>
      <c r="C63" s="648">
        <f t="shared" ref="C63:K63" si="19">SUM(C58:C62)</f>
        <v>232402.37790000002</v>
      </c>
      <c r="D63" s="648">
        <f t="shared" si="19"/>
        <v>214836.1551</v>
      </c>
      <c r="E63" s="648">
        <f t="shared" si="19"/>
        <v>154156.59060000003</v>
      </c>
      <c r="F63" s="648">
        <f t="shared" si="19"/>
        <v>123830.16959999999</v>
      </c>
      <c r="G63" s="648">
        <f t="shared" si="19"/>
        <v>135685.14189999996</v>
      </c>
      <c r="H63" s="648">
        <f t="shared" si="19"/>
        <v>130301.87039999997</v>
      </c>
      <c r="I63" s="648">
        <f t="shared" si="19"/>
        <v>133996.34039999999</v>
      </c>
      <c r="J63" s="648">
        <f t="shared" si="19"/>
        <v>146478.16699999999</v>
      </c>
      <c r="K63" s="648">
        <f t="shared" si="19"/>
        <v>227741.38389999999</v>
      </c>
      <c r="L63" s="648">
        <f t="shared" ref="L63" si="20">SUM(L58:L62)</f>
        <v>250016.81315600002</v>
      </c>
    </row>
    <row r="65" spans="1:67" x14ac:dyDescent="0.25">
      <c r="A65" s="387" t="s">
        <v>1008</v>
      </c>
    </row>
    <row r="67" spans="1:67" x14ac:dyDescent="0.25">
      <c r="A67" s="387" t="s">
        <v>1002</v>
      </c>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c r="AG67" s="399"/>
      <c r="AH67" s="399"/>
      <c r="AI67" s="399"/>
      <c r="AJ67" s="399"/>
      <c r="AK67" s="399"/>
      <c r="AL67" s="399"/>
      <c r="AM67" s="399"/>
      <c r="AN67" s="399"/>
      <c r="AO67" s="399"/>
      <c r="AP67" s="399"/>
      <c r="AQ67" s="399"/>
      <c r="AR67" s="399"/>
      <c r="AS67" s="399"/>
      <c r="AT67" s="399"/>
      <c r="AU67" s="399"/>
      <c r="AV67" s="399"/>
      <c r="AW67" s="399"/>
      <c r="AX67" s="399"/>
      <c r="AY67" s="399"/>
      <c r="AZ67" s="399"/>
      <c r="BA67" s="399"/>
      <c r="BB67" s="399"/>
      <c r="BC67" s="399"/>
      <c r="BD67" s="399"/>
      <c r="BE67" s="399"/>
      <c r="BF67" s="399"/>
      <c r="BG67" s="399"/>
      <c r="BH67" s="399"/>
      <c r="BI67" s="399"/>
      <c r="BJ67" s="399"/>
      <c r="BK67" s="399"/>
      <c r="BL67" s="399"/>
      <c r="BM67" s="399"/>
      <c r="BN67" s="399"/>
      <c r="BO67" s="399"/>
    </row>
    <row r="68" spans="1:67" x14ac:dyDescent="0.25">
      <c r="A68" s="375"/>
      <c r="B68" s="375"/>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row>
    <row r="69" spans="1:67" x14ac:dyDescent="0.25">
      <c r="A69" s="406"/>
      <c r="B69" s="407" t="s">
        <v>83</v>
      </c>
      <c r="C69" s="407" t="s">
        <v>10</v>
      </c>
      <c r="D69" s="407" t="s">
        <v>12</v>
      </c>
      <c r="E69" s="407" t="s">
        <v>13</v>
      </c>
      <c r="F69" s="407" t="s">
        <v>14</v>
      </c>
      <c r="G69" s="407" t="s">
        <v>15</v>
      </c>
      <c r="H69" s="407" t="s">
        <v>16</v>
      </c>
      <c r="I69" s="407" t="s">
        <v>17</v>
      </c>
      <c r="J69" s="407" t="s">
        <v>18</v>
      </c>
      <c r="K69" s="407" t="s">
        <v>19</v>
      </c>
      <c r="L69" s="407" t="s">
        <v>20</v>
      </c>
    </row>
    <row r="70" spans="1:67" x14ac:dyDescent="0.25">
      <c r="A70" s="406"/>
      <c r="B70" s="407" t="s">
        <v>995</v>
      </c>
      <c r="C70" s="407" t="s">
        <v>995</v>
      </c>
      <c r="D70" s="407" t="s">
        <v>995</v>
      </c>
      <c r="E70" s="407" t="s">
        <v>995</v>
      </c>
      <c r="F70" s="407" t="s">
        <v>995</v>
      </c>
      <c r="G70" s="407" t="s">
        <v>995</v>
      </c>
      <c r="H70" s="407" t="s">
        <v>995</v>
      </c>
      <c r="I70" s="407" t="s">
        <v>995</v>
      </c>
      <c r="J70" s="407" t="s">
        <v>995</v>
      </c>
      <c r="K70" s="407" t="s">
        <v>995</v>
      </c>
      <c r="L70" s="407" t="s">
        <v>995</v>
      </c>
    </row>
    <row r="71" spans="1:67" x14ac:dyDescent="0.25">
      <c r="A71" s="407" t="s">
        <v>605</v>
      </c>
      <c r="B71" s="408">
        <v>115996.4</v>
      </c>
      <c r="C71" s="408">
        <v>141601.79999999999</v>
      </c>
      <c r="D71" s="408">
        <v>161697.60000000001</v>
      </c>
      <c r="E71" s="408">
        <v>170488</v>
      </c>
      <c r="F71" s="408">
        <v>161907.20000000001</v>
      </c>
      <c r="G71" s="408">
        <v>163365.6</v>
      </c>
      <c r="H71" s="408">
        <v>131125.1</v>
      </c>
      <c r="I71" s="408">
        <v>160700</v>
      </c>
      <c r="J71" s="408">
        <v>210803.6</v>
      </c>
      <c r="K71" s="408">
        <v>211465.2</v>
      </c>
      <c r="L71" s="408">
        <v>216603.6</v>
      </c>
    </row>
    <row r="72" spans="1:67" x14ac:dyDescent="0.25">
      <c r="A72" s="407" t="s">
        <v>199</v>
      </c>
      <c r="B72" s="408">
        <v>89751.2</v>
      </c>
      <c r="C72" s="408">
        <v>109397</v>
      </c>
      <c r="D72" s="408">
        <v>125625.8</v>
      </c>
      <c r="E72" s="408">
        <v>138123.1</v>
      </c>
      <c r="F72" s="408">
        <v>128954.4</v>
      </c>
      <c r="G72" s="408">
        <v>128714</v>
      </c>
      <c r="H72" s="408">
        <v>95066.9</v>
      </c>
      <c r="I72" s="408">
        <v>115979</v>
      </c>
      <c r="J72" s="408">
        <v>147557.79999999999</v>
      </c>
      <c r="K72" s="408">
        <v>155657.60000000001</v>
      </c>
      <c r="L72" s="408">
        <v>162742.6</v>
      </c>
    </row>
    <row r="73" spans="1:67" x14ac:dyDescent="0.25">
      <c r="A73" s="407" t="s">
        <v>991</v>
      </c>
      <c r="B73" s="408">
        <v>4532.3999999999996</v>
      </c>
      <c r="C73" s="408">
        <v>4430.7</v>
      </c>
      <c r="D73" s="408">
        <v>4816.1000000000004</v>
      </c>
      <c r="E73" s="408">
        <v>6483.7</v>
      </c>
      <c r="F73" s="408">
        <v>6204.7</v>
      </c>
      <c r="G73" s="408">
        <v>7713.9</v>
      </c>
      <c r="H73" s="408">
        <v>8331.1</v>
      </c>
      <c r="I73" s="408">
        <v>7902.2</v>
      </c>
      <c r="J73" s="408">
        <v>12677.8</v>
      </c>
      <c r="K73" s="408">
        <v>13995.6</v>
      </c>
      <c r="L73" s="408">
        <v>14251.7</v>
      </c>
    </row>
    <row r="74" spans="1:67" x14ac:dyDescent="0.25">
      <c r="A74" s="407" t="s">
        <v>996</v>
      </c>
      <c r="B74" s="408">
        <v>449.5</v>
      </c>
      <c r="C74" s="408">
        <v>350.1</v>
      </c>
      <c r="D74" s="408">
        <v>335.6</v>
      </c>
      <c r="E74" s="408">
        <v>281.8</v>
      </c>
      <c r="F74" s="408">
        <v>320.39999999999998</v>
      </c>
      <c r="G74" s="408">
        <v>711.1</v>
      </c>
      <c r="H74" s="408">
        <v>768.5</v>
      </c>
      <c r="I74" s="408">
        <v>803.1</v>
      </c>
      <c r="J74" s="408">
        <v>1021.7</v>
      </c>
      <c r="K74" s="408">
        <v>827.5</v>
      </c>
      <c r="L74" s="408">
        <v>1205.3</v>
      </c>
    </row>
    <row r="75" spans="1:67" x14ac:dyDescent="0.25">
      <c r="A75" s="407" t="s">
        <v>859</v>
      </c>
      <c r="B75" s="408">
        <v>1288.2</v>
      </c>
      <c r="C75" s="408">
        <v>1099</v>
      </c>
      <c r="D75" s="408">
        <v>1224.0999999999999</v>
      </c>
      <c r="E75" s="408">
        <v>795.7</v>
      </c>
      <c r="F75" s="408">
        <v>2503.6</v>
      </c>
      <c r="G75" s="408">
        <v>632.6</v>
      </c>
      <c r="H75" s="408">
        <v>793</v>
      </c>
      <c r="I75" s="408">
        <v>2979.1</v>
      </c>
      <c r="J75" s="408">
        <v>5121.1000000000004</v>
      </c>
      <c r="K75" s="408">
        <v>701.1</v>
      </c>
      <c r="L75" s="408">
        <v>1043.2</v>
      </c>
    </row>
    <row r="76" spans="1:67" x14ac:dyDescent="0.25">
      <c r="A76" s="407" t="s">
        <v>992</v>
      </c>
      <c r="B76" s="408">
        <v>19975</v>
      </c>
      <c r="C76" s="408">
        <v>26325.1</v>
      </c>
      <c r="D76" s="408">
        <v>29695.9</v>
      </c>
      <c r="E76" s="408">
        <v>24803.7</v>
      </c>
      <c r="F76" s="408">
        <v>23924.1</v>
      </c>
      <c r="G76" s="408">
        <v>25594</v>
      </c>
      <c r="H76" s="408">
        <v>26165.5</v>
      </c>
      <c r="I76" s="408">
        <v>33036.699999999997</v>
      </c>
      <c r="J76" s="408">
        <v>44425.2</v>
      </c>
      <c r="K76" s="408">
        <v>40283.5</v>
      </c>
      <c r="L76" s="408">
        <v>37360.800000000003</v>
      </c>
    </row>
    <row r="77" spans="1:67" x14ac:dyDescent="0.25">
      <c r="A77" s="375" t="s">
        <v>1003</v>
      </c>
    </row>
    <row r="78" spans="1:67" x14ac:dyDescent="0.25">
      <c r="A78" s="399" t="s">
        <v>673</v>
      </c>
    </row>
    <row r="79" spans="1:67" x14ac:dyDescent="0.25">
      <c r="A79" s="399" t="s">
        <v>1004</v>
      </c>
    </row>
    <row r="82" spans="1:12" x14ac:dyDescent="0.25">
      <c r="A82" s="58" t="s">
        <v>1554</v>
      </c>
      <c r="B82" s="58"/>
    </row>
    <row r="84" spans="1:12" x14ac:dyDescent="0.25">
      <c r="A84" s="437" t="s">
        <v>1544</v>
      </c>
      <c r="B84" s="437"/>
      <c r="C84" s="437"/>
      <c r="D84" s="437"/>
      <c r="E84" s="437"/>
      <c r="F84" s="437"/>
      <c r="G84" s="437"/>
    </row>
    <row r="85" spans="1:12" x14ac:dyDescent="0.25">
      <c r="A85" s="437"/>
      <c r="B85" s="437"/>
      <c r="C85" s="437"/>
      <c r="D85" s="437"/>
      <c r="E85" s="437"/>
      <c r="F85" s="437"/>
      <c r="G85" s="437"/>
    </row>
    <row r="86" spans="1:12" x14ac:dyDescent="0.25">
      <c r="A86" s="437"/>
      <c r="B86" s="437"/>
      <c r="C86" s="437"/>
      <c r="D86" s="437"/>
      <c r="E86" s="437"/>
      <c r="F86" s="437"/>
      <c r="G86" s="437"/>
    </row>
    <row r="87" spans="1:12" x14ac:dyDescent="0.25">
      <c r="A87" s="376"/>
      <c r="B87" s="376">
        <v>2010</v>
      </c>
      <c r="C87" s="376">
        <v>2011</v>
      </c>
      <c r="D87" s="376">
        <v>2012</v>
      </c>
      <c r="E87" s="376">
        <v>2013</v>
      </c>
      <c r="F87" s="376">
        <v>2014</v>
      </c>
      <c r="G87" s="376">
        <v>2015</v>
      </c>
      <c r="H87" s="376">
        <v>2016</v>
      </c>
      <c r="I87" s="376">
        <v>2017</v>
      </c>
      <c r="J87" s="376">
        <v>2018</v>
      </c>
      <c r="K87" s="376">
        <v>2019</v>
      </c>
      <c r="L87" s="376">
        <v>2020</v>
      </c>
    </row>
    <row r="88" spans="1:12" x14ac:dyDescent="0.25">
      <c r="A88" s="376" t="s">
        <v>605</v>
      </c>
      <c r="B88" s="376">
        <v>2902.5</v>
      </c>
      <c r="C88" s="376">
        <v>3497.6</v>
      </c>
      <c r="D88" s="376">
        <v>4011.8</v>
      </c>
      <c r="E88" s="376">
        <v>3444</v>
      </c>
      <c r="F88" s="376">
        <v>3424.4</v>
      </c>
      <c r="G88" s="376">
        <v>5436</v>
      </c>
      <c r="H88" s="376">
        <v>4170.1000000000004</v>
      </c>
      <c r="I88" s="376">
        <v>4295.6000000000004</v>
      </c>
      <c r="J88" s="376">
        <v>6145.3</v>
      </c>
      <c r="K88" s="376">
        <v>5254.2</v>
      </c>
      <c r="L88" s="376">
        <v>7866.2</v>
      </c>
    </row>
    <row r="89" spans="1:12" x14ac:dyDescent="0.25">
      <c r="A89" s="376" t="s">
        <v>199</v>
      </c>
      <c r="B89" s="376">
        <v>1146.4000000000001</v>
      </c>
      <c r="C89" s="376">
        <v>1518.8</v>
      </c>
      <c r="D89" s="376">
        <v>2040.6</v>
      </c>
      <c r="E89" s="376">
        <v>1849.9</v>
      </c>
      <c r="F89" s="376">
        <v>1841.6</v>
      </c>
      <c r="G89" s="376">
        <v>2827.1</v>
      </c>
      <c r="H89" s="376">
        <v>1515.8</v>
      </c>
      <c r="I89" s="376">
        <v>1556.4</v>
      </c>
      <c r="J89" s="376">
        <v>3271.3</v>
      </c>
      <c r="K89" s="376">
        <v>2417.1999999999998</v>
      </c>
      <c r="L89" s="376">
        <v>4657.5</v>
      </c>
    </row>
    <row r="90" spans="1:12" x14ac:dyDescent="0.25">
      <c r="A90" s="376" t="s">
        <v>991</v>
      </c>
      <c r="B90" s="376">
        <v>272.10000000000002</v>
      </c>
      <c r="C90" s="376">
        <v>247.8</v>
      </c>
      <c r="D90" s="376">
        <v>136.4</v>
      </c>
      <c r="E90" s="376">
        <v>79.599999999999994</v>
      </c>
      <c r="F90" s="376">
        <v>234</v>
      </c>
      <c r="G90" s="376">
        <v>425.3</v>
      </c>
      <c r="H90" s="376">
        <v>300</v>
      </c>
      <c r="I90" s="376">
        <v>231.8</v>
      </c>
      <c r="J90" s="376">
        <v>790.1</v>
      </c>
      <c r="K90" s="376">
        <v>421.7</v>
      </c>
      <c r="L90" s="376">
        <v>578</v>
      </c>
    </row>
    <row r="91" spans="1:12" x14ac:dyDescent="0.25">
      <c r="A91" s="376" t="s">
        <v>996</v>
      </c>
      <c r="B91" s="376">
        <v>271</v>
      </c>
      <c r="C91" s="376">
        <v>195.4</v>
      </c>
      <c r="D91" s="376">
        <v>231.7</v>
      </c>
      <c r="E91" s="376">
        <v>203.7</v>
      </c>
      <c r="F91" s="376">
        <v>172.3</v>
      </c>
      <c r="G91" s="376">
        <v>595.20000000000005</v>
      </c>
      <c r="H91" s="376">
        <v>536.79999999999995</v>
      </c>
      <c r="I91" s="376">
        <v>495</v>
      </c>
      <c r="J91" s="376">
        <v>284.3</v>
      </c>
      <c r="K91" s="376">
        <v>183.7</v>
      </c>
      <c r="L91" s="376">
        <v>208.6</v>
      </c>
    </row>
    <row r="92" spans="1:12" x14ac:dyDescent="0.25">
      <c r="A92" s="376" t="s">
        <v>859</v>
      </c>
      <c r="B92" s="376">
        <v>30.5</v>
      </c>
      <c r="C92" s="376">
        <v>28.1</v>
      </c>
      <c r="D92" s="376">
        <v>45.9</v>
      </c>
      <c r="E92" s="376">
        <v>23.1</v>
      </c>
      <c r="F92" s="376">
        <v>45.1</v>
      </c>
      <c r="G92" s="376">
        <v>55.1</v>
      </c>
      <c r="H92" s="376">
        <v>15.2</v>
      </c>
      <c r="I92" s="376">
        <v>123.3</v>
      </c>
      <c r="J92" s="376">
        <v>78.099999999999994</v>
      </c>
      <c r="K92" s="376">
        <v>59.3</v>
      </c>
      <c r="L92" s="376">
        <v>62</v>
      </c>
    </row>
    <row r="93" spans="1:12" x14ac:dyDescent="0.25">
      <c r="A93" s="376" t="s">
        <v>992</v>
      </c>
      <c r="B93" s="376">
        <v>1182.4000000000001</v>
      </c>
      <c r="C93" s="376">
        <v>1507.5</v>
      </c>
      <c r="D93" s="376">
        <v>1557.2</v>
      </c>
      <c r="E93" s="376">
        <v>1287.7</v>
      </c>
      <c r="F93" s="376">
        <v>1131.5</v>
      </c>
      <c r="G93" s="376">
        <v>1533.5</v>
      </c>
      <c r="H93" s="376">
        <v>1802.2</v>
      </c>
      <c r="I93" s="376">
        <v>1889.2</v>
      </c>
      <c r="J93" s="376">
        <v>1721.5</v>
      </c>
      <c r="K93" s="376">
        <v>2172.1999999999998</v>
      </c>
      <c r="L93" s="376">
        <v>2360.1999999999998</v>
      </c>
    </row>
    <row r="94" spans="1:12" x14ac:dyDescent="0.25">
      <c r="A94" s="437"/>
      <c r="B94" s="437"/>
      <c r="C94" s="437"/>
      <c r="D94" s="437"/>
      <c r="E94" s="437"/>
      <c r="F94" s="437"/>
      <c r="G94" s="437"/>
    </row>
    <row r="96" spans="1:12" x14ac:dyDescent="0.25">
      <c r="A96" t="s">
        <v>1555</v>
      </c>
    </row>
    <row r="98" spans="1:13" x14ac:dyDescent="0.25">
      <c r="A98" s="356"/>
      <c r="B98" s="356">
        <v>2010</v>
      </c>
      <c r="C98" s="356">
        <v>2011</v>
      </c>
      <c r="D98" s="356">
        <v>2012</v>
      </c>
      <c r="E98" s="356">
        <v>2013</v>
      </c>
      <c r="F98" s="356">
        <v>2014</v>
      </c>
      <c r="G98" s="356">
        <v>2015</v>
      </c>
      <c r="H98" s="356">
        <v>2016</v>
      </c>
      <c r="I98" s="356">
        <v>2017</v>
      </c>
      <c r="J98" s="356">
        <v>2018</v>
      </c>
      <c r="K98" s="356">
        <v>2019</v>
      </c>
      <c r="L98" s="356">
        <v>2020</v>
      </c>
      <c r="M98" s="356" t="s">
        <v>1626</v>
      </c>
    </row>
    <row r="99" spans="1:13" x14ac:dyDescent="0.25">
      <c r="A99" s="376" t="s">
        <v>605</v>
      </c>
      <c r="B99" s="529">
        <f>B88+B63</f>
        <v>119665.7</v>
      </c>
      <c r="C99" s="529">
        <f t="shared" ref="C99:J99" si="21">C88+C63</f>
        <v>235899.97790000003</v>
      </c>
      <c r="D99" s="529">
        <f t="shared" si="21"/>
        <v>218847.95509999999</v>
      </c>
      <c r="E99" s="529">
        <f t="shared" si="21"/>
        <v>157600.59060000003</v>
      </c>
      <c r="F99" s="529">
        <f t="shared" si="21"/>
        <v>127254.56959999999</v>
      </c>
      <c r="G99" s="529">
        <f t="shared" si="21"/>
        <v>141121.14189999996</v>
      </c>
      <c r="H99" s="529">
        <f t="shared" si="21"/>
        <v>134471.97039999996</v>
      </c>
      <c r="I99" s="529">
        <f t="shared" si="21"/>
        <v>138291.94039999999</v>
      </c>
      <c r="J99" s="529">
        <f t="shared" si="21"/>
        <v>152623.46699999998</v>
      </c>
      <c r="K99" s="529">
        <f>K88+K63</f>
        <v>232995.5839</v>
      </c>
      <c r="L99" s="529">
        <f>L88+L63</f>
        <v>257883.01315600003</v>
      </c>
      <c r="M99" s="117">
        <f>SUM(D99:L99)</f>
        <v>1561090.232056</v>
      </c>
    </row>
    <row r="100" spans="1:13" x14ac:dyDescent="0.25">
      <c r="A100" s="376" t="s">
        <v>199</v>
      </c>
      <c r="B100" s="117">
        <f>B89+B58</f>
        <v>14107.1152</v>
      </c>
      <c r="C100" s="117">
        <f t="shared" ref="C100:J100" si="22">C89+C58</f>
        <v>18032.239600000001</v>
      </c>
      <c r="D100" s="117">
        <f t="shared" si="22"/>
        <v>22188.333199999997</v>
      </c>
      <c r="E100" s="117">
        <f t="shared" si="22"/>
        <v>17716.673200000001</v>
      </c>
      <c r="F100" s="117">
        <f t="shared" si="22"/>
        <v>14698.966400000001</v>
      </c>
      <c r="G100" s="117">
        <f t="shared" si="22"/>
        <v>14540.9252</v>
      </c>
      <c r="H100" s="117">
        <f t="shared" si="22"/>
        <v>8058.7357999999995</v>
      </c>
      <c r="I100" s="117">
        <f t="shared" si="22"/>
        <v>7875.6272000000008</v>
      </c>
      <c r="J100" s="117">
        <f t="shared" si="22"/>
        <v>12097.1515</v>
      </c>
      <c r="K100" s="117">
        <f>K89+K58</f>
        <v>15458.5942</v>
      </c>
      <c r="L100" s="117">
        <f>L89+L58</f>
        <v>19721.938002000003</v>
      </c>
      <c r="M100" s="117">
        <f t="shared" ref="M100:M104" si="23">SUM(D100:L100)</f>
        <v>132356.94470200001</v>
      </c>
    </row>
    <row r="101" spans="1:13" x14ac:dyDescent="0.25">
      <c r="A101" s="376" t="s">
        <v>991</v>
      </c>
      <c r="B101" s="117">
        <f>B90+B59</f>
        <v>97302.319199999998</v>
      </c>
      <c r="C101" s="117">
        <f t="shared" ref="C101:L101" si="24">C90+C59</f>
        <v>202051.7457</v>
      </c>
      <c r="D101" s="117">
        <f t="shared" si="24"/>
        <v>182122.9901</v>
      </c>
      <c r="E101" s="117">
        <f t="shared" si="24"/>
        <v>129347.1346</v>
      </c>
      <c r="F101" s="117">
        <f t="shared" si="24"/>
        <v>103966.7328</v>
      </c>
      <c r="G101" s="117">
        <f t="shared" si="24"/>
        <v>116308.49929999998</v>
      </c>
      <c r="H101" s="117">
        <f t="shared" si="24"/>
        <v>115984.67339999999</v>
      </c>
      <c r="I101" s="117">
        <f t="shared" si="24"/>
        <v>119579.02279999999</v>
      </c>
      <c r="J101" s="117">
        <f t="shared" si="24"/>
        <v>129461.7245</v>
      </c>
      <c r="K101" s="117">
        <f t="shared" si="24"/>
        <v>201114.26629999999</v>
      </c>
      <c r="L101" s="117">
        <f t="shared" si="24"/>
        <v>220201.648766</v>
      </c>
      <c r="M101" s="117">
        <f t="shared" si="23"/>
        <v>1318086.6925659999</v>
      </c>
    </row>
    <row r="102" spans="1:13" x14ac:dyDescent="0.25">
      <c r="A102" s="376" t="s">
        <v>996</v>
      </c>
      <c r="B102" s="117">
        <f>B91+B60</f>
        <v>271</v>
      </c>
      <c r="C102" s="117">
        <f t="shared" ref="C102:L102" si="25">C91+C60</f>
        <v>195.4</v>
      </c>
      <c r="D102" s="117">
        <f t="shared" si="25"/>
        <v>231.7</v>
      </c>
      <c r="E102" s="117">
        <f t="shared" si="25"/>
        <v>203.7</v>
      </c>
      <c r="F102" s="117">
        <f t="shared" si="25"/>
        <v>172.3</v>
      </c>
      <c r="G102" s="117">
        <f t="shared" si="25"/>
        <v>595.20000000000005</v>
      </c>
      <c r="H102" s="117">
        <f t="shared" si="25"/>
        <v>536.79999999999995</v>
      </c>
      <c r="I102" s="117">
        <f t="shared" si="25"/>
        <v>495</v>
      </c>
      <c r="J102" s="117">
        <f t="shared" si="25"/>
        <v>284.3</v>
      </c>
      <c r="K102" s="117">
        <f t="shared" si="25"/>
        <v>183.7</v>
      </c>
      <c r="L102" s="117">
        <f t="shared" si="25"/>
        <v>208.6</v>
      </c>
      <c r="M102" s="117">
        <f t="shared" si="23"/>
        <v>2911.2999999999997</v>
      </c>
    </row>
    <row r="103" spans="1:13" x14ac:dyDescent="0.25">
      <c r="A103" s="376" t="s">
        <v>859</v>
      </c>
      <c r="B103" s="117">
        <f>B92+B61</f>
        <v>147.26319999999998</v>
      </c>
      <c r="C103" s="117">
        <f t="shared" ref="C103:L103" si="26">C92+C61</f>
        <v>270.94470000000001</v>
      </c>
      <c r="D103" s="117">
        <f t="shared" si="26"/>
        <v>264.89710000000002</v>
      </c>
      <c r="E103" s="117">
        <f t="shared" si="26"/>
        <v>178.6566</v>
      </c>
      <c r="F103" s="117">
        <f t="shared" si="26"/>
        <v>169.9288</v>
      </c>
      <c r="G103" s="117">
        <f t="shared" si="26"/>
        <v>194.55029999999999</v>
      </c>
      <c r="H103" s="117">
        <f t="shared" si="26"/>
        <v>154.41139999999999</v>
      </c>
      <c r="I103" s="117">
        <f t="shared" si="26"/>
        <v>266.91879999999998</v>
      </c>
      <c r="J103" s="117">
        <f t="shared" si="26"/>
        <v>232.93950000000001</v>
      </c>
      <c r="K103" s="117">
        <f t="shared" si="26"/>
        <v>300.8073</v>
      </c>
      <c r="L103" s="117">
        <f t="shared" si="26"/>
        <v>326.288386</v>
      </c>
      <c r="M103" s="117">
        <f t="shared" si="23"/>
        <v>2089.3981859999999</v>
      </c>
    </row>
    <row r="104" spans="1:13" x14ac:dyDescent="0.25">
      <c r="A104" s="376" t="s">
        <v>992</v>
      </c>
      <c r="B104" s="117">
        <f>B93+B62</f>
        <v>7837.9024000000009</v>
      </c>
      <c r="C104" s="117">
        <f t="shared" ref="C104:L104" si="27">C93+C62</f>
        <v>15349.647900000002</v>
      </c>
      <c r="D104" s="117">
        <f t="shared" si="27"/>
        <v>14040.034700000002</v>
      </c>
      <c r="E104" s="117">
        <f t="shared" si="27"/>
        <v>10154.426200000002</v>
      </c>
      <c r="F104" s="117">
        <f t="shared" si="27"/>
        <v>8246.7416000000012</v>
      </c>
      <c r="G104" s="117">
        <f t="shared" si="27"/>
        <v>9482.1670999999988</v>
      </c>
      <c r="H104" s="117">
        <f t="shared" si="27"/>
        <v>9737.2497999999996</v>
      </c>
      <c r="I104" s="117">
        <f t="shared" si="27"/>
        <v>10075.471600000001</v>
      </c>
      <c r="J104" s="117">
        <f t="shared" si="27"/>
        <v>10547.351500000001</v>
      </c>
      <c r="K104" s="117">
        <f t="shared" si="27"/>
        <v>15938.116099999999</v>
      </c>
      <c r="L104" s="117">
        <f t="shared" si="27"/>
        <v>17424.638002</v>
      </c>
      <c r="M104" s="117">
        <f t="shared" si="23"/>
        <v>105646.19660200001</v>
      </c>
    </row>
    <row r="106" spans="1:13" x14ac:dyDescent="0.25">
      <c r="A106" s="116" t="s">
        <v>1556</v>
      </c>
      <c r="B106" s="561">
        <f>B104/B99</f>
        <v>6.5498320738524074E-2</v>
      </c>
      <c r="C106" s="561">
        <f t="shared" ref="C106:M106" si="28">C104/C99</f>
        <v>6.5068458406159102E-2</v>
      </c>
      <c r="D106" s="561">
        <f t="shared" si="28"/>
        <v>6.4154287818611669E-2</v>
      </c>
      <c r="E106" s="561">
        <f t="shared" si="28"/>
        <v>6.4431396870666291E-2</v>
      </c>
      <c r="F106" s="561">
        <f t="shared" si="28"/>
        <v>6.4805072430184879E-2</v>
      </c>
      <c r="G106" s="561">
        <f t="shared" si="28"/>
        <v>6.7191683487929615E-2</v>
      </c>
      <c r="H106" s="561">
        <f t="shared" si="28"/>
        <v>7.24109996383306E-2</v>
      </c>
      <c r="I106" s="561">
        <f t="shared" si="28"/>
        <v>7.285653502913754E-2</v>
      </c>
      <c r="J106" s="561">
        <f t="shared" si="28"/>
        <v>6.9107010260748447E-2</v>
      </c>
      <c r="K106" s="561">
        <f t="shared" si="28"/>
        <v>6.8405228258920661E-2</v>
      </c>
      <c r="L106" s="561">
        <f t="shared" si="28"/>
        <v>6.7567994451264574E-2</v>
      </c>
      <c r="M106" s="561">
        <f t="shared" si="28"/>
        <v>6.7674625356447832E-2</v>
      </c>
    </row>
  </sheetData>
  <mergeCells count="1">
    <mergeCell ref="A2:E2"/>
  </mergeCells>
  <pageMargins left="0.7" right="0.7" top="0.75" bottom="0.75" header="0.3" footer="0.3"/>
  <pageSetup paperSize="9" orientation="portrait" r:id="rId1"/>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DB4D4-6681-4F5C-9EA9-ABFEB7B3A984}">
  <sheetPr>
    <tabColor rgb="FFFFC000"/>
  </sheetPr>
  <dimension ref="A1:AY305"/>
  <sheetViews>
    <sheetView zoomScale="80" zoomScaleNormal="80" workbookViewId="0">
      <selection activeCell="P34" sqref="P34"/>
    </sheetView>
  </sheetViews>
  <sheetFormatPr defaultRowHeight="15" x14ac:dyDescent="0.25"/>
  <cols>
    <col min="1" max="1" width="14.140625" customWidth="1"/>
    <col min="2" max="2" width="57.5703125" customWidth="1"/>
    <col min="3" max="4" width="12.7109375" customWidth="1"/>
    <col min="5" max="5" width="12.140625" customWidth="1"/>
    <col min="7" max="7" width="11.85546875" customWidth="1"/>
  </cols>
  <sheetData>
    <row r="1" spans="1:12" x14ac:dyDescent="0.25">
      <c r="A1" s="54" t="s">
        <v>566</v>
      </c>
    </row>
    <row r="2" spans="1:12" x14ac:dyDescent="0.25">
      <c r="A2" t="s">
        <v>567</v>
      </c>
    </row>
    <row r="16" spans="1:12" ht="15.75" x14ac:dyDescent="0.25">
      <c r="A16" s="63" t="s">
        <v>207</v>
      </c>
      <c r="B16" s="62"/>
      <c r="C16" s="62"/>
      <c r="D16" s="62"/>
      <c r="E16" s="62"/>
      <c r="F16" s="62"/>
      <c r="G16" s="62"/>
      <c r="H16" s="62"/>
      <c r="I16" s="62"/>
      <c r="J16" s="62"/>
      <c r="K16" s="62"/>
      <c r="L16" s="62"/>
    </row>
    <row r="17" spans="1:16" ht="18.75" x14ac:dyDescent="0.25">
      <c r="A17" s="63" t="s">
        <v>208</v>
      </c>
      <c r="B17" s="62"/>
      <c r="C17" s="62"/>
      <c r="D17" s="62"/>
      <c r="E17" s="62"/>
      <c r="F17" s="62"/>
      <c r="G17" s="62"/>
      <c r="H17" s="62"/>
      <c r="I17" s="62"/>
      <c r="J17" s="62"/>
      <c r="K17" s="62"/>
      <c r="L17" s="62"/>
    </row>
    <row r="19" spans="1:16" ht="15.75" x14ac:dyDescent="0.25">
      <c r="A19" s="64" t="s">
        <v>198</v>
      </c>
      <c r="B19" s="65"/>
      <c r="C19" s="66">
        <v>2011</v>
      </c>
      <c r="D19" s="66">
        <v>2012</v>
      </c>
      <c r="E19" s="66">
        <v>2013</v>
      </c>
      <c r="F19" s="66">
        <v>2014</v>
      </c>
      <c r="G19" s="66">
        <v>2015</v>
      </c>
      <c r="H19" s="66">
        <v>2016</v>
      </c>
      <c r="I19" s="66">
        <v>2017</v>
      </c>
      <c r="J19" s="66">
        <v>2018</v>
      </c>
      <c r="K19" s="66">
        <v>2019</v>
      </c>
      <c r="L19" s="66">
        <v>2020</v>
      </c>
    </row>
    <row r="20" spans="1:16" ht="15.75" x14ac:dyDescent="0.25">
      <c r="A20" s="67" t="s">
        <v>209</v>
      </c>
      <c r="B20" s="68" t="s">
        <v>113</v>
      </c>
      <c r="C20" s="69">
        <v>6</v>
      </c>
      <c r="D20" s="69">
        <v>1</v>
      </c>
      <c r="E20" s="69">
        <v>6</v>
      </c>
      <c r="F20" s="69">
        <v>2</v>
      </c>
      <c r="G20" s="69">
        <v>2</v>
      </c>
      <c r="H20" s="69">
        <v>1</v>
      </c>
      <c r="I20" s="69">
        <v>2</v>
      </c>
      <c r="J20" s="69">
        <v>4</v>
      </c>
      <c r="K20" s="69">
        <v>5</v>
      </c>
      <c r="L20" s="69">
        <v>5</v>
      </c>
    </row>
    <row r="21" spans="1:16" ht="15.75" x14ac:dyDescent="0.25">
      <c r="A21" s="70" t="s">
        <v>210</v>
      </c>
      <c r="B21" s="71" t="s">
        <v>211</v>
      </c>
      <c r="C21" s="72">
        <v>19</v>
      </c>
      <c r="D21" s="72">
        <v>16</v>
      </c>
      <c r="E21" s="72">
        <v>33</v>
      </c>
      <c r="F21" s="72">
        <v>27</v>
      </c>
      <c r="G21" s="72">
        <v>28</v>
      </c>
      <c r="H21" s="72">
        <v>57</v>
      </c>
      <c r="I21" s="72">
        <v>35</v>
      </c>
      <c r="J21" s="72">
        <v>53</v>
      </c>
      <c r="K21" s="72">
        <v>43</v>
      </c>
      <c r="L21" s="72">
        <v>71</v>
      </c>
    </row>
    <row r="22" spans="1:16" ht="15.75" x14ac:dyDescent="0.25">
      <c r="A22" s="70" t="s">
        <v>212</v>
      </c>
      <c r="B22" s="71" t="s">
        <v>213</v>
      </c>
      <c r="C22" s="72">
        <v>0</v>
      </c>
      <c r="D22" s="72">
        <v>0</v>
      </c>
      <c r="E22" s="72">
        <v>0</v>
      </c>
      <c r="F22" s="72">
        <v>0</v>
      </c>
      <c r="G22" s="72">
        <v>0</v>
      </c>
      <c r="H22" s="72">
        <v>1</v>
      </c>
      <c r="I22" s="72">
        <v>9</v>
      </c>
      <c r="J22" s="72">
        <v>27</v>
      </c>
      <c r="K22" s="72">
        <v>40</v>
      </c>
      <c r="L22" s="72">
        <v>97</v>
      </c>
    </row>
    <row r="23" spans="1:16" ht="15.75" x14ac:dyDescent="0.25">
      <c r="A23" s="70" t="s">
        <v>214</v>
      </c>
      <c r="B23" s="71" t="s">
        <v>215</v>
      </c>
      <c r="C23" s="72">
        <v>0</v>
      </c>
      <c r="D23" s="72">
        <v>1</v>
      </c>
      <c r="E23" s="72">
        <v>4</v>
      </c>
      <c r="F23" s="72">
        <v>2</v>
      </c>
      <c r="G23" s="72">
        <v>3</v>
      </c>
      <c r="H23" s="72">
        <v>1</v>
      </c>
      <c r="I23" s="72">
        <v>4</v>
      </c>
      <c r="J23" s="72">
        <v>8</v>
      </c>
      <c r="K23" s="72">
        <v>6</v>
      </c>
      <c r="L23" s="72">
        <v>4</v>
      </c>
      <c r="P23" s="112"/>
    </row>
    <row r="24" spans="1:16" ht="15.75" x14ac:dyDescent="0.25">
      <c r="A24" s="70" t="s">
        <v>216</v>
      </c>
      <c r="B24" s="71" t="s">
        <v>63</v>
      </c>
      <c r="C24" s="72">
        <v>0</v>
      </c>
      <c r="D24" s="72">
        <v>0</v>
      </c>
      <c r="E24" s="72">
        <v>0</v>
      </c>
      <c r="F24" s="72">
        <v>3</v>
      </c>
      <c r="G24" s="72">
        <v>0</v>
      </c>
      <c r="H24" s="72">
        <v>2</v>
      </c>
      <c r="I24" s="72">
        <v>0</v>
      </c>
      <c r="J24" s="72">
        <v>0</v>
      </c>
      <c r="K24" s="72">
        <v>2</v>
      </c>
      <c r="L24" s="72">
        <v>0</v>
      </c>
    </row>
    <row r="25" spans="1:16" ht="15.75" x14ac:dyDescent="0.25">
      <c r="A25" s="70" t="s">
        <v>217</v>
      </c>
      <c r="B25" s="71" t="s">
        <v>119</v>
      </c>
      <c r="C25" s="72">
        <v>1</v>
      </c>
      <c r="D25" s="72">
        <v>1</v>
      </c>
      <c r="E25" s="72">
        <v>0</v>
      </c>
      <c r="F25" s="72">
        <v>2</v>
      </c>
      <c r="G25" s="72">
        <v>2</v>
      </c>
      <c r="H25" s="72">
        <v>1</v>
      </c>
      <c r="I25" s="72">
        <v>2</v>
      </c>
      <c r="J25" s="72">
        <v>1</v>
      </c>
      <c r="K25" s="72">
        <v>1</v>
      </c>
      <c r="L25" s="72">
        <v>0</v>
      </c>
    </row>
    <row r="26" spans="1:16" ht="15.75" x14ac:dyDescent="0.25">
      <c r="A26" s="70" t="s">
        <v>218</v>
      </c>
      <c r="B26" s="71" t="s">
        <v>219</v>
      </c>
      <c r="C26" s="72">
        <v>0</v>
      </c>
      <c r="D26" s="72">
        <v>0</v>
      </c>
      <c r="E26" s="72">
        <v>0</v>
      </c>
      <c r="F26" s="72">
        <v>0</v>
      </c>
      <c r="G26" s="72">
        <v>0</v>
      </c>
      <c r="H26" s="72">
        <v>5</v>
      </c>
      <c r="I26" s="72">
        <v>1</v>
      </c>
      <c r="J26" s="72">
        <v>0</v>
      </c>
      <c r="K26" s="72">
        <v>0</v>
      </c>
      <c r="L26" s="72">
        <v>0</v>
      </c>
    </row>
    <row r="27" spans="1:16" ht="15.75" x14ac:dyDescent="0.25">
      <c r="A27" s="70" t="s">
        <v>220</v>
      </c>
      <c r="B27" s="71" t="s">
        <v>221</v>
      </c>
      <c r="C27" s="72">
        <v>1</v>
      </c>
      <c r="D27" s="72">
        <v>0</v>
      </c>
      <c r="E27" s="72">
        <v>0</v>
      </c>
      <c r="F27" s="72">
        <v>0</v>
      </c>
      <c r="G27" s="72">
        <v>0</v>
      </c>
      <c r="H27" s="72">
        <v>0</v>
      </c>
      <c r="I27" s="72">
        <v>1</v>
      </c>
      <c r="J27" s="72">
        <v>1</v>
      </c>
      <c r="K27" s="72">
        <v>0</v>
      </c>
      <c r="L27" s="72">
        <v>0</v>
      </c>
    </row>
    <row r="28" spans="1:16" ht="15.75" x14ac:dyDescent="0.25">
      <c r="A28" s="70" t="s">
        <v>222</v>
      </c>
      <c r="B28" s="71" t="s">
        <v>191</v>
      </c>
      <c r="C28" s="72">
        <v>14</v>
      </c>
      <c r="D28" s="72">
        <v>21</v>
      </c>
      <c r="E28" s="72">
        <v>12</v>
      </c>
      <c r="F28" s="72">
        <v>15</v>
      </c>
      <c r="G28" s="72">
        <v>25</v>
      </c>
      <c r="H28" s="72">
        <v>11</v>
      </c>
      <c r="I28" s="72">
        <v>17</v>
      </c>
      <c r="J28" s="72">
        <v>24</v>
      </c>
      <c r="K28" s="72">
        <v>18</v>
      </c>
      <c r="L28" s="72">
        <v>21</v>
      </c>
    </row>
    <row r="29" spans="1:16" ht="15.75" x14ac:dyDescent="0.25">
      <c r="A29" s="70" t="s">
        <v>223</v>
      </c>
      <c r="B29" s="71" t="s">
        <v>224</v>
      </c>
      <c r="C29" s="72">
        <v>0</v>
      </c>
      <c r="D29" s="72">
        <v>0</v>
      </c>
      <c r="E29" s="72">
        <v>0</v>
      </c>
      <c r="F29" s="72">
        <v>0</v>
      </c>
      <c r="G29" s="72">
        <v>0</v>
      </c>
      <c r="H29" s="72">
        <v>0</v>
      </c>
      <c r="I29" s="72">
        <v>0</v>
      </c>
      <c r="J29" s="72">
        <v>0</v>
      </c>
      <c r="K29" s="72">
        <v>0</v>
      </c>
      <c r="L29" s="72">
        <v>0</v>
      </c>
    </row>
    <row r="30" spans="1:16" ht="15.75" x14ac:dyDescent="0.25">
      <c r="A30" s="70" t="s">
        <v>225</v>
      </c>
      <c r="B30" s="71" t="s">
        <v>48</v>
      </c>
      <c r="C30" s="72">
        <v>1734</v>
      </c>
      <c r="D30" s="72">
        <v>1874</v>
      </c>
      <c r="E30" s="72">
        <v>1993</v>
      </c>
      <c r="F30" s="72">
        <v>1964</v>
      </c>
      <c r="G30" s="72">
        <v>1989</v>
      </c>
      <c r="H30" s="72">
        <v>2024</v>
      </c>
      <c r="I30" s="72">
        <v>2209</v>
      </c>
      <c r="J30" s="72">
        <v>2281</v>
      </c>
      <c r="K30" s="72">
        <v>2346</v>
      </c>
      <c r="L30" s="72">
        <v>2303</v>
      </c>
    </row>
    <row r="31" spans="1:16" ht="15.75" x14ac:dyDescent="0.25">
      <c r="A31" s="70" t="s">
        <v>226</v>
      </c>
      <c r="B31" s="71" t="s">
        <v>147</v>
      </c>
      <c r="C31" s="72">
        <v>808</v>
      </c>
      <c r="D31" s="72">
        <v>855</v>
      </c>
      <c r="E31" s="72">
        <v>813</v>
      </c>
      <c r="F31" s="72">
        <v>788</v>
      </c>
      <c r="G31" s="72">
        <v>818</v>
      </c>
      <c r="H31" s="72">
        <v>757</v>
      </c>
      <c r="I31" s="72">
        <v>841</v>
      </c>
      <c r="J31" s="72">
        <v>969</v>
      </c>
      <c r="K31" s="72">
        <v>997</v>
      </c>
      <c r="L31" s="72">
        <v>958</v>
      </c>
    </row>
    <row r="32" spans="1:16" ht="15.75" x14ac:dyDescent="0.25">
      <c r="A32" s="70" t="s">
        <v>227</v>
      </c>
      <c r="B32" s="71" t="s">
        <v>228</v>
      </c>
      <c r="C32" s="72">
        <v>0</v>
      </c>
      <c r="D32" s="72">
        <v>1</v>
      </c>
      <c r="E32" s="72">
        <v>3</v>
      </c>
      <c r="F32" s="72">
        <v>0</v>
      </c>
      <c r="G32" s="72">
        <v>0</v>
      </c>
      <c r="H32" s="72">
        <v>0</v>
      </c>
      <c r="I32" s="72">
        <v>0</v>
      </c>
      <c r="J32" s="72">
        <v>0</v>
      </c>
      <c r="K32" s="72">
        <v>1</v>
      </c>
      <c r="L32" s="72">
        <v>0</v>
      </c>
    </row>
    <row r="33" spans="1:12" ht="15.75" x14ac:dyDescent="0.25">
      <c r="A33" s="70" t="s">
        <v>229</v>
      </c>
      <c r="B33" s="71" t="s">
        <v>120</v>
      </c>
      <c r="C33" s="72">
        <v>1</v>
      </c>
      <c r="D33" s="72">
        <v>1</v>
      </c>
      <c r="E33" s="72">
        <v>1</v>
      </c>
      <c r="F33" s="72">
        <v>0</v>
      </c>
      <c r="G33" s="72">
        <v>2</v>
      </c>
      <c r="H33" s="72">
        <v>2</v>
      </c>
      <c r="I33" s="72">
        <v>1</v>
      </c>
      <c r="J33" s="72">
        <v>2</v>
      </c>
      <c r="K33" s="72">
        <v>1</v>
      </c>
      <c r="L33" s="72">
        <v>1</v>
      </c>
    </row>
    <row r="34" spans="1:12" ht="15.75" x14ac:dyDescent="0.25">
      <c r="A34" s="70" t="s">
        <v>230</v>
      </c>
      <c r="B34" s="71" t="s">
        <v>66</v>
      </c>
      <c r="C34" s="72">
        <v>0</v>
      </c>
      <c r="D34" s="72">
        <v>3</v>
      </c>
      <c r="E34" s="72">
        <v>1</v>
      </c>
      <c r="F34" s="72">
        <v>0</v>
      </c>
      <c r="G34" s="72">
        <v>0</v>
      </c>
      <c r="H34" s="72">
        <v>2</v>
      </c>
      <c r="I34" s="72">
        <v>0</v>
      </c>
      <c r="J34" s="72">
        <v>1</v>
      </c>
      <c r="K34" s="72">
        <v>2</v>
      </c>
      <c r="L34" s="72">
        <v>4</v>
      </c>
    </row>
    <row r="35" spans="1:12" ht="15.75" x14ac:dyDescent="0.25">
      <c r="A35" s="70" t="s">
        <v>231</v>
      </c>
      <c r="B35" s="71" t="s">
        <v>232</v>
      </c>
      <c r="C35" s="72">
        <v>89</v>
      </c>
      <c r="D35" s="72">
        <v>76</v>
      </c>
      <c r="E35" s="72">
        <v>108</v>
      </c>
      <c r="F35" s="72">
        <v>114</v>
      </c>
      <c r="G35" s="72">
        <v>66</v>
      </c>
      <c r="H35" s="72">
        <v>120</v>
      </c>
      <c r="I35" s="72">
        <v>170</v>
      </c>
      <c r="J35" s="72">
        <v>325</v>
      </c>
      <c r="K35" s="72">
        <v>237</v>
      </c>
      <c r="L35" s="72">
        <v>260</v>
      </c>
    </row>
    <row r="36" spans="1:12" ht="15.75" x14ac:dyDescent="0.25">
      <c r="A36" s="70" t="s">
        <v>233</v>
      </c>
      <c r="B36" s="71" t="s">
        <v>234</v>
      </c>
      <c r="C36" s="72">
        <v>0</v>
      </c>
      <c r="D36" s="72">
        <v>0</v>
      </c>
      <c r="E36" s="72">
        <v>1</v>
      </c>
      <c r="F36" s="72">
        <v>1</v>
      </c>
      <c r="G36" s="72">
        <v>7</v>
      </c>
      <c r="H36" s="72">
        <v>1</v>
      </c>
      <c r="I36" s="72">
        <v>0</v>
      </c>
      <c r="J36" s="72">
        <v>0</v>
      </c>
      <c r="K36" s="72">
        <v>0</v>
      </c>
      <c r="L36" s="72">
        <v>0</v>
      </c>
    </row>
    <row r="37" spans="1:12" ht="15.75" x14ac:dyDescent="0.25">
      <c r="A37" s="70" t="s">
        <v>235</v>
      </c>
      <c r="B37" s="71" t="s">
        <v>29</v>
      </c>
      <c r="C37" s="72">
        <v>2014</v>
      </c>
      <c r="D37" s="72">
        <v>1886</v>
      </c>
      <c r="E37" s="72">
        <v>1882</v>
      </c>
      <c r="F37" s="72">
        <v>1927</v>
      </c>
      <c r="G37" s="72">
        <v>2041</v>
      </c>
      <c r="H37" s="72">
        <v>2211</v>
      </c>
      <c r="I37" s="72">
        <v>2152</v>
      </c>
      <c r="J37" s="72">
        <v>2348</v>
      </c>
      <c r="K37" s="72">
        <v>2422</v>
      </c>
      <c r="L37" s="72">
        <v>2400</v>
      </c>
    </row>
    <row r="38" spans="1:12" ht="15.75" x14ac:dyDescent="0.25">
      <c r="A38" s="70" t="s">
        <v>236</v>
      </c>
      <c r="B38" s="71" t="s">
        <v>237</v>
      </c>
      <c r="C38" s="72">
        <v>1</v>
      </c>
      <c r="D38" s="72">
        <v>0</v>
      </c>
      <c r="E38" s="72">
        <v>0</v>
      </c>
      <c r="F38" s="72">
        <v>0</v>
      </c>
      <c r="G38" s="72">
        <v>0</v>
      </c>
      <c r="H38" s="72">
        <v>0</v>
      </c>
      <c r="I38" s="72">
        <v>0</v>
      </c>
      <c r="J38" s="72">
        <v>0</v>
      </c>
      <c r="K38" s="72">
        <v>0</v>
      </c>
      <c r="L38" s="72">
        <v>0</v>
      </c>
    </row>
    <row r="39" spans="1:12" ht="15.75" x14ac:dyDescent="0.25">
      <c r="A39" s="70" t="s">
        <v>238</v>
      </c>
      <c r="B39" s="71" t="s">
        <v>30</v>
      </c>
      <c r="C39" s="72">
        <v>16</v>
      </c>
      <c r="D39" s="72">
        <v>13</v>
      </c>
      <c r="E39" s="72">
        <v>23</v>
      </c>
      <c r="F39" s="72">
        <v>34</v>
      </c>
      <c r="G39" s="72">
        <v>33</v>
      </c>
      <c r="H39" s="72">
        <v>20</v>
      </c>
      <c r="I39" s="72">
        <v>32</v>
      </c>
      <c r="J39" s="72">
        <v>31</v>
      </c>
      <c r="K39" s="72">
        <v>35</v>
      </c>
      <c r="L39" s="72">
        <v>52</v>
      </c>
    </row>
    <row r="40" spans="1:12" ht="15.75" x14ac:dyDescent="0.25">
      <c r="A40" s="70" t="s">
        <v>239</v>
      </c>
      <c r="B40" s="71" t="s">
        <v>240</v>
      </c>
      <c r="C40" s="72">
        <v>2</v>
      </c>
      <c r="D40" s="72">
        <v>3</v>
      </c>
      <c r="E40" s="72">
        <v>0</v>
      </c>
      <c r="F40" s="72">
        <v>2</v>
      </c>
      <c r="G40" s="72">
        <v>1</v>
      </c>
      <c r="H40" s="72">
        <v>4</v>
      </c>
      <c r="I40" s="72">
        <v>3</v>
      </c>
      <c r="J40" s="72">
        <v>1</v>
      </c>
      <c r="K40" s="72">
        <v>5</v>
      </c>
      <c r="L40" s="72">
        <v>1</v>
      </c>
    </row>
    <row r="41" spans="1:12" ht="15.75" x14ac:dyDescent="0.25">
      <c r="A41" s="70" t="s">
        <v>241</v>
      </c>
      <c r="B41" s="71" t="s">
        <v>242</v>
      </c>
      <c r="C41" s="72">
        <v>0</v>
      </c>
      <c r="D41" s="72">
        <v>0</v>
      </c>
      <c r="E41" s="72">
        <v>0</v>
      </c>
      <c r="F41" s="72">
        <v>0</v>
      </c>
      <c r="G41" s="72">
        <v>0</v>
      </c>
      <c r="H41" s="72">
        <v>0</v>
      </c>
      <c r="I41" s="72">
        <v>0</v>
      </c>
      <c r="J41" s="72">
        <v>1</v>
      </c>
      <c r="K41" s="72">
        <v>0</v>
      </c>
      <c r="L41" s="72">
        <v>0</v>
      </c>
    </row>
    <row r="42" spans="1:12" ht="15.75" x14ac:dyDescent="0.25">
      <c r="A42" s="70" t="s">
        <v>243</v>
      </c>
      <c r="B42" s="71" t="s">
        <v>244</v>
      </c>
      <c r="C42" s="72">
        <v>0</v>
      </c>
      <c r="D42" s="72">
        <v>0</v>
      </c>
      <c r="E42" s="72">
        <v>0</v>
      </c>
      <c r="F42" s="72">
        <v>0</v>
      </c>
      <c r="G42" s="72">
        <v>0</v>
      </c>
      <c r="H42" s="72">
        <v>0</v>
      </c>
      <c r="I42" s="72">
        <v>0</v>
      </c>
      <c r="J42" s="72">
        <v>0</v>
      </c>
      <c r="K42" s="72">
        <v>0</v>
      </c>
      <c r="L42" s="72">
        <v>0</v>
      </c>
    </row>
    <row r="43" spans="1:12" ht="15.75" x14ac:dyDescent="0.25">
      <c r="A43" s="70" t="s">
        <v>245</v>
      </c>
      <c r="B43" s="71" t="s">
        <v>246</v>
      </c>
      <c r="C43" s="72">
        <v>51</v>
      </c>
      <c r="D43" s="72">
        <v>73</v>
      </c>
      <c r="E43" s="72">
        <v>64</v>
      </c>
      <c r="F43" s="72">
        <v>71</v>
      </c>
      <c r="G43" s="72">
        <v>78</v>
      </c>
      <c r="H43" s="72">
        <v>66</v>
      </c>
      <c r="I43" s="72">
        <v>40</v>
      </c>
      <c r="J43" s="72">
        <v>49</v>
      </c>
      <c r="K43" s="72">
        <v>76</v>
      </c>
      <c r="L43" s="72">
        <v>30</v>
      </c>
    </row>
    <row r="44" spans="1:12" ht="15.75" x14ac:dyDescent="0.25">
      <c r="A44" s="70" t="s">
        <v>247</v>
      </c>
      <c r="B44" s="71" t="s">
        <v>248</v>
      </c>
      <c r="C44" s="72">
        <v>4</v>
      </c>
      <c r="D44" s="72">
        <v>0</v>
      </c>
      <c r="E44" s="72">
        <v>2</v>
      </c>
      <c r="F44" s="72">
        <v>1</v>
      </c>
      <c r="G44" s="72">
        <v>0</v>
      </c>
      <c r="H44" s="72">
        <v>0</v>
      </c>
      <c r="I44" s="72">
        <v>1</v>
      </c>
      <c r="J44" s="72">
        <v>0</v>
      </c>
      <c r="K44" s="72">
        <v>1</v>
      </c>
      <c r="L44" s="72">
        <v>0</v>
      </c>
    </row>
    <row r="45" spans="1:12" ht="15.75" x14ac:dyDescent="0.25">
      <c r="A45" s="70" t="s">
        <v>249</v>
      </c>
      <c r="B45" s="71" t="s">
        <v>250</v>
      </c>
      <c r="C45" s="72">
        <v>0</v>
      </c>
      <c r="D45" s="72">
        <v>0</v>
      </c>
      <c r="E45" s="72">
        <v>0</v>
      </c>
      <c r="F45" s="72">
        <v>0</v>
      </c>
      <c r="G45" s="72">
        <v>0</v>
      </c>
      <c r="H45" s="72">
        <v>0</v>
      </c>
      <c r="I45" s="72">
        <v>1</v>
      </c>
      <c r="J45" s="72">
        <v>0</v>
      </c>
      <c r="K45" s="72">
        <v>0</v>
      </c>
      <c r="L45" s="72">
        <v>0</v>
      </c>
    </row>
    <row r="46" spans="1:12" ht="15.75" x14ac:dyDescent="0.25">
      <c r="A46" s="70" t="s">
        <v>251</v>
      </c>
      <c r="B46" s="71" t="s">
        <v>252</v>
      </c>
      <c r="C46" s="72">
        <v>0</v>
      </c>
      <c r="D46" s="72">
        <v>0</v>
      </c>
      <c r="E46" s="72">
        <v>0</v>
      </c>
      <c r="F46" s="72">
        <v>0</v>
      </c>
      <c r="G46" s="72">
        <v>0</v>
      </c>
      <c r="H46" s="72">
        <v>0</v>
      </c>
      <c r="I46" s="72">
        <v>0</v>
      </c>
      <c r="J46" s="72">
        <v>0</v>
      </c>
      <c r="K46" s="72">
        <v>0</v>
      </c>
      <c r="L46" s="72">
        <v>0</v>
      </c>
    </row>
    <row r="47" spans="1:12" ht="15.75" x14ac:dyDescent="0.25">
      <c r="A47" s="70" t="s">
        <v>253</v>
      </c>
      <c r="B47" s="71" t="s">
        <v>160</v>
      </c>
      <c r="C47" s="72">
        <v>208</v>
      </c>
      <c r="D47" s="72">
        <v>226</v>
      </c>
      <c r="E47" s="72">
        <v>190</v>
      </c>
      <c r="F47" s="72">
        <v>208</v>
      </c>
      <c r="G47" s="72">
        <v>187</v>
      </c>
      <c r="H47" s="72">
        <v>203</v>
      </c>
      <c r="I47" s="72">
        <v>165</v>
      </c>
      <c r="J47" s="72">
        <v>160</v>
      </c>
      <c r="K47" s="72">
        <v>192</v>
      </c>
      <c r="L47" s="72">
        <v>161</v>
      </c>
    </row>
    <row r="48" spans="1:12" ht="15.75" x14ac:dyDescent="0.25">
      <c r="A48" s="70" t="s">
        <v>254</v>
      </c>
      <c r="B48" s="71" t="s">
        <v>255</v>
      </c>
      <c r="C48" s="72">
        <v>29</v>
      </c>
      <c r="D48" s="72">
        <v>33</v>
      </c>
      <c r="E48" s="72">
        <v>20</v>
      </c>
      <c r="F48" s="72">
        <v>7</v>
      </c>
      <c r="G48" s="72">
        <v>9</v>
      </c>
      <c r="H48" s="72">
        <v>5</v>
      </c>
      <c r="I48" s="72">
        <v>5</v>
      </c>
      <c r="J48" s="72">
        <v>6</v>
      </c>
      <c r="K48" s="72">
        <v>6</v>
      </c>
      <c r="L48" s="72">
        <v>2</v>
      </c>
    </row>
    <row r="49" spans="1:12" ht="15.75" x14ac:dyDescent="0.25">
      <c r="A49" s="70" t="s">
        <v>256</v>
      </c>
      <c r="B49" s="71" t="s">
        <v>257</v>
      </c>
      <c r="C49" s="72">
        <v>0</v>
      </c>
      <c r="D49" s="72">
        <v>0</v>
      </c>
      <c r="E49" s="72">
        <v>0</v>
      </c>
      <c r="F49" s="72">
        <v>0</v>
      </c>
      <c r="G49" s="72">
        <v>0</v>
      </c>
      <c r="H49" s="72">
        <v>0</v>
      </c>
      <c r="I49" s="72">
        <v>0</v>
      </c>
      <c r="J49" s="72">
        <v>0</v>
      </c>
      <c r="K49" s="72">
        <v>0</v>
      </c>
      <c r="L49" s="72">
        <v>0</v>
      </c>
    </row>
    <row r="50" spans="1:12" ht="15.75" x14ac:dyDescent="0.25">
      <c r="A50" s="70" t="s">
        <v>258</v>
      </c>
      <c r="B50" s="71" t="s">
        <v>114</v>
      </c>
      <c r="C50" s="72">
        <v>3</v>
      </c>
      <c r="D50" s="72">
        <v>6</v>
      </c>
      <c r="E50" s="72">
        <v>2</v>
      </c>
      <c r="F50" s="72">
        <v>3</v>
      </c>
      <c r="G50" s="72">
        <v>5</v>
      </c>
      <c r="H50" s="72">
        <v>2</v>
      </c>
      <c r="I50" s="72">
        <v>2</v>
      </c>
      <c r="J50" s="72">
        <v>6</v>
      </c>
      <c r="K50" s="72">
        <v>3</v>
      </c>
      <c r="L50" s="72">
        <v>6</v>
      </c>
    </row>
    <row r="51" spans="1:12" ht="15.75" x14ac:dyDescent="0.25">
      <c r="A51" s="70" t="s">
        <v>259</v>
      </c>
      <c r="B51" s="71" t="s">
        <v>260</v>
      </c>
      <c r="C51" s="72">
        <v>0</v>
      </c>
      <c r="D51" s="72">
        <v>1</v>
      </c>
      <c r="E51" s="72">
        <v>2</v>
      </c>
      <c r="F51" s="72">
        <v>3</v>
      </c>
      <c r="G51" s="72">
        <v>2</v>
      </c>
      <c r="H51" s="72">
        <v>2</v>
      </c>
      <c r="I51" s="72">
        <v>2</v>
      </c>
      <c r="J51" s="72">
        <v>2</v>
      </c>
      <c r="K51" s="72">
        <v>1</v>
      </c>
      <c r="L51" s="72">
        <v>0</v>
      </c>
    </row>
    <row r="52" spans="1:12" ht="15.75" x14ac:dyDescent="0.25">
      <c r="A52" s="70" t="s">
        <v>261</v>
      </c>
      <c r="B52" s="71" t="s">
        <v>143</v>
      </c>
      <c r="C52" s="72">
        <v>2261</v>
      </c>
      <c r="D52" s="72">
        <v>2427</v>
      </c>
      <c r="E52" s="72">
        <v>1865</v>
      </c>
      <c r="F52" s="72">
        <v>1708</v>
      </c>
      <c r="G52" s="72">
        <v>1632</v>
      </c>
      <c r="H52" s="72">
        <v>1572</v>
      </c>
      <c r="I52" s="72">
        <v>1513</v>
      </c>
      <c r="J52" s="72">
        <v>1591</v>
      </c>
      <c r="K52" s="72">
        <v>1841</v>
      </c>
      <c r="L52" s="72">
        <v>1760</v>
      </c>
    </row>
    <row r="53" spans="1:12" ht="15.75" x14ac:dyDescent="0.25">
      <c r="A53" s="70" t="s">
        <v>262</v>
      </c>
      <c r="B53" s="71" t="s">
        <v>263</v>
      </c>
      <c r="C53" s="72">
        <v>0</v>
      </c>
      <c r="D53" s="72">
        <v>0</v>
      </c>
      <c r="E53" s="72">
        <v>0</v>
      </c>
      <c r="F53" s="72">
        <v>0</v>
      </c>
      <c r="G53" s="72">
        <v>0</v>
      </c>
      <c r="H53" s="72">
        <v>0</v>
      </c>
      <c r="I53" s="72">
        <v>0</v>
      </c>
      <c r="J53" s="72">
        <v>0</v>
      </c>
      <c r="K53" s="72">
        <v>0</v>
      </c>
      <c r="L53" s="72">
        <v>0</v>
      </c>
    </row>
    <row r="54" spans="1:12" ht="15.75" x14ac:dyDescent="0.25">
      <c r="A54" s="70" t="s">
        <v>264</v>
      </c>
      <c r="B54" s="71" t="s">
        <v>59</v>
      </c>
      <c r="C54" s="72">
        <v>6553</v>
      </c>
      <c r="D54" s="72">
        <v>6746</v>
      </c>
      <c r="E54" s="72">
        <v>6742</v>
      </c>
      <c r="F54" s="72">
        <v>6910</v>
      </c>
      <c r="G54" s="72">
        <v>7116</v>
      </c>
      <c r="H54" s="72">
        <v>7302</v>
      </c>
      <c r="I54" s="72">
        <v>7354</v>
      </c>
      <c r="J54" s="72">
        <v>7961</v>
      </c>
      <c r="K54" s="72">
        <v>8266</v>
      </c>
      <c r="L54" s="72">
        <v>8112</v>
      </c>
    </row>
    <row r="55" spans="1:12" ht="15.75" x14ac:dyDescent="0.25">
      <c r="A55" s="70" t="s">
        <v>265</v>
      </c>
      <c r="B55" s="71" t="s">
        <v>266</v>
      </c>
      <c r="C55" s="72">
        <v>0</v>
      </c>
      <c r="D55" s="72">
        <v>0</v>
      </c>
      <c r="E55" s="72">
        <v>0</v>
      </c>
      <c r="F55" s="72">
        <v>0</v>
      </c>
      <c r="G55" s="72">
        <v>2</v>
      </c>
      <c r="H55" s="72">
        <v>0</v>
      </c>
      <c r="I55" s="72">
        <v>0</v>
      </c>
      <c r="J55" s="72">
        <v>0</v>
      </c>
      <c r="K55" s="72">
        <v>0</v>
      </c>
      <c r="L55" s="72">
        <v>0</v>
      </c>
    </row>
    <row r="56" spans="1:12" ht="15.75" x14ac:dyDescent="0.25">
      <c r="A56" s="70" t="s">
        <v>267</v>
      </c>
      <c r="B56" s="71" t="s">
        <v>177</v>
      </c>
      <c r="C56" s="72">
        <v>29</v>
      </c>
      <c r="D56" s="72">
        <v>35</v>
      </c>
      <c r="E56" s="72">
        <v>32</v>
      </c>
      <c r="F56" s="72">
        <v>42</v>
      </c>
      <c r="G56" s="72">
        <v>29</v>
      </c>
      <c r="H56" s="72">
        <v>33</v>
      </c>
      <c r="I56" s="72">
        <v>38</v>
      </c>
      <c r="J56" s="72">
        <v>54</v>
      </c>
      <c r="K56" s="72">
        <v>57</v>
      </c>
      <c r="L56" s="72">
        <v>37</v>
      </c>
    </row>
    <row r="57" spans="1:12" ht="15.75" x14ac:dyDescent="0.25">
      <c r="A57" s="70" t="s">
        <v>268</v>
      </c>
      <c r="B57" s="71" t="s">
        <v>269</v>
      </c>
      <c r="C57" s="72">
        <v>0</v>
      </c>
      <c r="D57" s="72">
        <v>0</v>
      </c>
      <c r="E57" s="72">
        <v>0</v>
      </c>
      <c r="F57" s="72">
        <v>0</v>
      </c>
      <c r="G57" s="72">
        <v>0</v>
      </c>
      <c r="H57" s="72">
        <v>0</v>
      </c>
      <c r="I57" s="72">
        <v>0</v>
      </c>
      <c r="J57" s="72">
        <v>1</v>
      </c>
      <c r="K57" s="72">
        <v>0</v>
      </c>
      <c r="L57" s="72">
        <v>0</v>
      </c>
    </row>
    <row r="58" spans="1:12" ht="15.75" x14ac:dyDescent="0.25">
      <c r="A58" s="70" t="s">
        <v>270</v>
      </c>
      <c r="B58" s="71" t="s">
        <v>271</v>
      </c>
      <c r="C58" s="72">
        <v>2542</v>
      </c>
      <c r="D58" s="72">
        <v>3751</v>
      </c>
      <c r="E58" s="72">
        <v>4075</v>
      </c>
      <c r="F58" s="72">
        <v>4680</v>
      </c>
      <c r="G58" s="72">
        <v>5728</v>
      </c>
      <c r="H58" s="72">
        <v>7092</v>
      </c>
      <c r="I58" s="72">
        <v>8641</v>
      </c>
      <c r="J58" s="72">
        <v>9480</v>
      </c>
      <c r="K58" s="72">
        <v>12227</v>
      </c>
      <c r="L58" s="72">
        <v>13432</v>
      </c>
    </row>
    <row r="59" spans="1:12" ht="15.75" x14ac:dyDescent="0.25">
      <c r="A59" s="70" t="s">
        <v>272</v>
      </c>
      <c r="B59" s="71" t="s">
        <v>185</v>
      </c>
      <c r="C59" s="72">
        <v>17</v>
      </c>
      <c r="D59" s="72">
        <v>11</v>
      </c>
      <c r="E59" s="72">
        <v>9</v>
      </c>
      <c r="F59" s="72">
        <v>13</v>
      </c>
      <c r="G59" s="72">
        <v>26</v>
      </c>
      <c r="H59" s="72">
        <v>11</v>
      </c>
      <c r="I59" s="72">
        <v>16</v>
      </c>
      <c r="J59" s="72">
        <v>16</v>
      </c>
      <c r="K59" s="72">
        <v>9</v>
      </c>
      <c r="L59" s="72">
        <v>12</v>
      </c>
    </row>
    <row r="60" spans="1:12" ht="15.75" x14ac:dyDescent="0.25">
      <c r="A60" s="70" t="s">
        <v>273</v>
      </c>
      <c r="B60" s="71" t="s">
        <v>274</v>
      </c>
      <c r="C60" s="72">
        <v>1</v>
      </c>
      <c r="D60" s="72">
        <v>3</v>
      </c>
      <c r="E60" s="72">
        <v>1</v>
      </c>
      <c r="F60" s="72">
        <v>0</v>
      </c>
      <c r="G60" s="72">
        <v>4</v>
      </c>
      <c r="H60" s="72">
        <v>3</v>
      </c>
      <c r="I60" s="72">
        <v>2</v>
      </c>
      <c r="J60" s="72">
        <v>7</v>
      </c>
      <c r="K60" s="72">
        <v>4</v>
      </c>
      <c r="L60" s="72">
        <v>6</v>
      </c>
    </row>
    <row r="61" spans="1:12" ht="15.75" x14ac:dyDescent="0.25">
      <c r="A61" s="70" t="s">
        <v>275</v>
      </c>
      <c r="B61" s="71" t="s">
        <v>276</v>
      </c>
      <c r="C61" s="72">
        <v>11</v>
      </c>
      <c r="D61" s="72">
        <v>9</v>
      </c>
      <c r="E61" s="72">
        <v>8</v>
      </c>
      <c r="F61" s="72">
        <v>8</v>
      </c>
      <c r="G61" s="72">
        <v>6</v>
      </c>
      <c r="H61" s="72">
        <v>4</v>
      </c>
      <c r="I61" s="72">
        <v>1</v>
      </c>
      <c r="J61" s="72">
        <v>5</v>
      </c>
      <c r="K61" s="72">
        <v>7</v>
      </c>
      <c r="L61" s="72">
        <v>7</v>
      </c>
    </row>
    <row r="62" spans="1:12" ht="15.75" x14ac:dyDescent="0.25">
      <c r="A62" s="70" t="s">
        <v>277</v>
      </c>
      <c r="B62" s="71" t="s">
        <v>278</v>
      </c>
      <c r="C62" s="72">
        <v>17</v>
      </c>
      <c r="D62" s="72">
        <v>15</v>
      </c>
      <c r="E62" s="72">
        <v>15</v>
      </c>
      <c r="F62" s="72">
        <v>14</v>
      </c>
      <c r="G62" s="72">
        <v>5</v>
      </c>
      <c r="H62" s="72">
        <v>13</v>
      </c>
      <c r="I62" s="72">
        <v>12</v>
      </c>
      <c r="J62" s="72">
        <v>3</v>
      </c>
      <c r="K62" s="72">
        <v>4</v>
      </c>
      <c r="L62" s="72">
        <v>4</v>
      </c>
    </row>
    <row r="63" spans="1:12" ht="15.75" x14ac:dyDescent="0.25">
      <c r="A63" s="70" t="s">
        <v>279</v>
      </c>
      <c r="B63" s="71" t="s">
        <v>41</v>
      </c>
      <c r="C63" s="72">
        <v>55</v>
      </c>
      <c r="D63" s="72">
        <v>56</v>
      </c>
      <c r="E63" s="72">
        <v>41</v>
      </c>
      <c r="F63" s="72">
        <v>44</v>
      </c>
      <c r="G63" s="72">
        <v>39</v>
      </c>
      <c r="H63" s="72">
        <v>36</v>
      </c>
      <c r="I63" s="72">
        <v>49</v>
      </c>
      <c r="J63" s="72">
        <v>49</v>
      </c>
      <c r="K63" s="72">
        <v>48</v>
      </c>
      <c r="L63" s="72">
        <v>64</v>
      </c>
    </row>
    <row r="64" spans="1:12" ht="15.75" x14ac:dyDescent="0.25">
      <c r="A64" s="70" t="s">
        <v>280</v>
      </c>
      <c r="B64" s="71" t="s">
        <v>154</v>
      </c>
      <c r="C64" s="72">
        <v>162</v>
      </c>
      <c r="D64" s="72">
        <v>140</v>
      </c>
      <c r="E64" s="72">
        <v>151</v>
      </c>
      <c r="F64" s="72">
        <v>167</v>
      </c>
      <c r="G64" s="72">
        <v>213</v>
      </c>
      <c r="H64" s="72">
        <v>189</v>
      </c>
      <c r="I64" s="72">
        <v>206</v>
      </c>
      <c r="J64" s="72">
        <v>248</v>
      </c>
      <c r="K64" s="72">
        <v>203</v>
      </c>
      <c r="L64" s="72">
        <v>205</v>
      </c>
    </row>
    <row r="65" spans="1:12" ht="15.75" x14ac:dyDescent="0.25">
      <c r="A65" s="70" t="s">
        <v>281</v>
      </c>
      <c r="B65" s="71" t="s">
        <v>167</v>
      </c>
      <c r="C65" s="72">
        <v>26202</v>
      </c>
      <c r="D65" s="72">
        <v>27249</v>
      </c>
      <c r="E65" s="72">
        <v>26510</v>
      </c>
      <c r="F65" s="72">
        <v>25633</v>
      </c>
      <c r="G65" s="72">
        <v>24807</v>
      </c>
      <c r="H65" s="72">
        <v>24932</v>
      </c>
      <c r="I65" s="72">
        <v>25539</v>
      </c>
      <c r="J65" s="72">
        <v>26663</v>
      </c>
      <c r="K65" s="72">
        <v>26762</v>
      </c>
      <c r="L65" s="72">
        <v>25954</v>
      </c>
    </row>
    <row r="66" spans="1:12" ht="15.75" x14ac:dyDescent="0.25">
      <c r="A66" s="70" t="s">
        <v>282</v>
      </c>
      <c r="B66" s="71" t="s">
        <v>32</v>
      </c>
      <c r="C66" s="72">
        <v>1782</v>
      </c>
      <c r="D66" s="72">
        <v>1605</v>
      </c>
      <c r="E66" s="72">
        <v>1942</v>
      </c>
      <c r="F66" s="72">
        <v>1983</v>
      </c>
      <c r="G66" s="72">
        <v>1920</v>
      </c>
      <c r="H66" s="72">
        <v>1855</v>
      </c>
      <c r="I66" s="72">
        <v>2089</v>
      </c>
      <c r="J66" s="72">
        <v>2385</v>
      </c>
      <c r="K66" s="72">
        <v>2415</v>
      </c>
      <c r="L66" s="72">
        <v>2404</v>
      </c>
    </row>
    <row r="67" spans="1:12" ht="15.75" x14ac:dyDescent="0.25">
      <c r="A67" s="70" t="s">
        <v>283</v>
      </c>
      <c r="B67" s="71" t="s">
        <v>284</v>
      </c>
      <c r="C67" s="72">
        <v>1</v>
      </c>
      <c r="D67" s="72">
        <v>0</v>
      </c>
      <c r="E67" s="72">
        <v>0</v>
      </c>
      <c r="F67" s="72">
        <v>0</v>
      </c>
      <c r="G67" s="72">
        <v>0</v>
      </c>
      <c r="H67" s="72">
        <v>0</v>
      </c>
      <c r="I67" s="72">
        <v>0</v>
      </c>
      <c r="J67" s="72">
        <v>0</v>
      </c>
      <c r="K67" s="72">
        <v>0</v>
      </c>
      <c r="L67" s="72">
        <v>0</v>
      </c>
    </row>
    <row r="68" spans="1:12" ht="15.75" x14ac:dyDescent="0.25">
      <c r="A68" s="70" t="s">
        <v>285</v>
      </c>
      <c r="B68" s="71" t="s">
        <v>286</v>
      </c>
      <c r="C68" s="72">
        <v>0</v>
      </c>
      <c r="D68" s="72">
        <v>0</v>
      </c>
      <c r="E68" s="72">
        <v>1</v>
      </c>
      <c r="F68" s="72">
        <v>0</v>
      </c>
      <c r="G68" s="72">
        <v>0</v>
      </c>
      <c r="H68" s="72">
        <v>0</v>
      </c>
      <c r="I68" s="72">
        <v>2</v>
      </c>
      <c r="J68" s="72">
        <v>5</v>
      </c>
      <c r="K68" s="72">
        <v>1</v>
      </c>
      <c r="L68" s="72">
        <v>2</v>
      </c>
    </row>
    <row r="69" spans="1:12" ht="15.75" x14ac:dyDescent="0.25">
      <c r="A69" s="70" t="s">
        <v>287</v>
      </c>
      <c r="B69" s="71" t="s">
        <v>288</v>
      </c>
      <c r="C69" s="72">
        <v>2</v>
      </c>
      <c r="D69" s="72">
        <v>2</v>
      </c>
      <c r="E69" s="72">
        <v>1</v>
      </c>
      <c r="F69" s="72">
        <v>2</v>
      </c>
      <c r="G69" s="72">
        <v>2</v>
      </c>
      <c r="H69" s="72">
        <v>1</v>
      </c>
      <c r="I69" s="72">
        <v>0</v>
      </c>
      <c r="J69" s="72">
        <v>4</v>
      </c>
      <c r="K69" s="72">
        <v>0</v>
      </c>
      <c r="L69" s="72">
        <v>1</v>
      </c>
    </row>
    <row r="70" spans="1:12" ht="15.75" x14ac:dyDescent="0.25">
      <c r="A70" s="70" t="s">
        <v>289</v>
      </c>
      <c r="B70" s="71" t="s">
        <v>290</v>
      </c>
      <c r="C70" s="72">
        <v>1</v>
      </c>
      <c r="D70" s="72">
        <v>0</v>
      </c>
      <c r="E70" s="72">
        <v>2</v>
      </c>
      <c r="F70" s="72">
        <v>4</v>
      </c>
      <c r="G70" s="72">
        <v>0</v>
      </c>
      <c r="H70" s="72">
        <v>1</v>
      </c>
      <c r="I70" s="72">
        <v>2</v>
      </c>
      <c r="J70" s="72">
        <v>1</v>
      </c>
      <c r="K70" s="72">
        <v>0</v>
      </c>
      <c r="L70" s="72">
        <v>0</v>
      </c>
    </row>
    <row r="71" spans="1:12" ht="15.75" x14ac:dyDescent="0.25">
      <c r="A71" s="70" t="s">
        <v>291</v>
      </c>
      <c r="B71" s="85" t="s">
        <v>34</v>
      </c>
      <c r="C71" s="86">
        <v>28</v>
      </c>
      <c r="D71" s="86">
        <v>41</v>
      </c>
      <c r="E71" s="86">
        <v>41</v>
      </c>
      <c r="F71" s="86">
        <v>38</v>
      </c>
      <c r="G71" s="86">
        <v>32</v>
      </c>
      <c r="H71" s="86">
        <v>43</v>
      </c>
      <c r="I71" s="86">
        <v>54</v>
      </c>
      <c r="J71" s="86">
        <v>47</v>
      </c>
      <c r="K71" s="86">
        <v>48</v>
      </c>
      <c r="L71" s="86">
        <v>57</v>
      </c>
    </row>
    <row r="72" spans="1:12" ht="15.75" x14ac:dyDescent="0.25">
      <c r="A72" s="70" t="s">
        <v>292</v>
      </c>
      <c r="B72" s="71" t="s">
        <v>293</v>
      </c>
      <c r="C72" s="72">
        <v>4</v>
      </c>
      <c r="D72" s="72">
        <v>4</v>
      </c>
      <c r="E72" s="72">
        <v>4</v>
      </c>
      <c r="F72" s="72">
        <v>6</v>
      </c>
      <c r="G72" s="72">
        <v>5</v>
      </c>
      <c r="H72" s="72">
        <v>3</v>
      </c>
      <c r="I72" s="72">
        <v>7</v>
      </c>
      <c r="J72" s="72">
        <v>7</v>
      </c>
      <c r="K72" s="72">
        <v>9</v>
      </c>
      <c r="L72" s="72">
        <v>10</v>
      </c>
    </row>
    <row r="73" spans="1:12" ht="15.75" x14ac:dyDescent="0.25">
      <c r="A73" s="70" t="s">
        <v>294</v>
      </c>
      <c r="B73" s="71" t="s">
        <v>295</v>
      </c>
      <c r="C73" s="72">
        <v>0</v>
      </c>
      <c r="D73" s="72">
        <v>0</v>
      </c>
      <c r="E73" s="72">
        <v>0</v>
      </c>
      <c r="F73" s="72">
        <v>0</v>
      </c>
      <c r="G73" s="72">
        <v>0</v>
      </c>
      <c r="H73" s="72">
        <v>1</v>
      </c>
      <c r="I73" s="72">
        <v>0</v>
      </c>
      <c r="J73" s="72">
        <v>0</v>
      </c>
      <c r="K73" s="72">
        <v>0</v>
      </c>
      <c r="L73" s="72">
        <v>0</v>
      </c>
    </row>
    <row r="74" spans="1:12" ht="15.75" x14ac:dyDescent="0.25">
      <c r="A74" s="70" t="s">
        <v>296</v>
      </c>
      <c r="B74" s="71" t="s">
        <v>37</v>
      </c>
      <c r="C74" s="72">
        <v>1404</v>
      </c>
      <c r="D74" s="72">
        <v>1544</v>
      </c>
      <c r="E74" s="72">
        <v>1504</v>
      </c>
      <c r="F74" s="72">
        <v>1471</v>
      </c>
      <c r="G74" s="72">
        <v>1518</v>
      </c>
      <c r="H74" s="72">
        <v>1574</v>
      </c>
      <c r="I74" s="72">
        <v>1671</v>
      </c>
      <c r="J74" s="72">
        <v>1781</v>
      </c>
      <c r="K74" s="72">
        <v>1885</v>
      </c>
      <c r="L74" s="72">
        <v>1791</v>
      </c>
    </row>
    <row r="75" spans="1:12" ht="15.75" x14ac:dyDescent="0.25">
      <c r="A75" s="70" t="s">
        <v>297</v>
      </c>
      <c r="B75" s="71" t="s">
        <v>298</v>
      </c>
      <c r="C75" s="72">
        <v>0</v>
      </c>
      <c r="D75" s="72">
        <v>0</v>
      </c>
      <c r="E75" s="72">
        <v>0</v>
      </c>
      <c r="F75" s="72">
        <v>0</v>
      </c>
      <c r="G75" s="72">
        <v>0</v>
      </c>
      <c r="H75" s="72">
        <v>0</v>
      </c>
      <c r="I75" s="72">
        <v>0</v>
      </c>
      <c r="J75" s="72">
        <v>0</v>
      </c>
      <c r="K75" s="72">
        <v>0</v>
      </c>
      <c r="L75" s="72">
        <v>0</v>
      </c>
    </row>
    <row r="76" spans="1:12" ht="15.75" x14ac:dyDescent="0.25">
      <c r="A76" s="70" t="s">
        <v>299</v>
      </c>
      <c r="B76" s="71" t="s">
        <v>54</v>
      </c>
      <c r="C76" s="72">
        <v>1548</v>
      </c>
      <c r="D76" s="72">
        <v>1851</v>
      </c>
      <c r="E76" s="72">
        <v>1894</v>
      </c>
      <c r="F76" s="72">
        <v>2182</v>
      </c>
      <c r="G76" s="72">
        <v>1993</v>
      </c>
      <c r="H76" s="72">
        <v>1796</v>
      </c>
      <c r="I76" s="72">
        <v>1797</v>
      </c>
      <c r="J76" s="72">
        <v>1728</v>
      </c>
      <c r="K76" s="72">
        <v>1705</v>
      </c>
      <c r="L76" s="72">
        <v>1895</v>
      </c>
    </row>
    <row r="77" spans="1:12" ht="15.75" x14ac:dyDescent="0.25">
      <c r="A77" s="70" t="s">
        <v>300</v>
      </c>
      <c r="B77" s="71" t="s">
        <v>301</v>
      </c>
      <c r="C77" s="72">
        <v>1</v>
      </c>
      <c r="D77" s="72">
        <v>2</v>
      </c>
      <c r="E77" s="72">
        <v>3</v>
      </c>
      <c r="F77" s="72">
        <v>3</v>
      </c>
      <c r="G77" s="72">
        <v>1</v>
      </c>
      <c r="H77" s="72">
        <v>2</v>
      </c>
      <c r="I77" s="72">
        <v>2</v>
      </c>
      <c r="J77" s="72">
        <v>2</v>
      </c>
      <c r="K77" s="72">
        <v>1</v>
      </c>
      <c r="L77" s="72">
        <v>0</v>
      </c>
    </row>
    <row r="78" spans="1:12" ht="15.75" x14ac:dyDescent="0.25">
      <c r="A78" s="70" t="s">
        <v>302</v>
      </c>
      <c r="B78" s="71" t="s">
        <v>38</v>
      </c>
      <c r="C78" s="72">
        <v>9617</v>
      </c>
      <c r="D78" s="72">
        <v>9897</v>
      </c>
      <c r="E78" s="72">
        <v>9835</v>
      </c>
      <c r="F78" s="72">
        <v>10614</v>
      </c>
      <c r="G78" s="72">
        <v>10760</v>
      </c>
      <c r="H78" s="72">
        <v>10484</v>
      </c>
      <c r="I78" s="72">
        <v>10619</v>
      </c>
      <c r="J78" s="72">
        <v>10468</v>
      </c>
      <c r="K78" s="72">
        <v>10233</v>
      </c>
      <c r="L78" s="72">
        <v>10554</v>
      </c>
    </row>
    <row r="79" spans="1:12" ht="15.75" x14ac:dyDescent="0.25">
      <c r="A79" s="70" t="s">
        <v>303</v>
      </c>
      <c r="B79" s="71" t="s">
        <v>304</v>
      </c>
      <c r="C79" s="72">
        <v>0</v>
      </c>
      <c r="D79" s="72">
        <v>0</v>
      </c>
      <c r="E79" s="72">
        <v>0</v>
      </c>
      <c r="F79" s="72">
        <v>0</v>
      </c>
      <c r="G79" s="72">
        <v>0</v>
      </c>
      <c r="H79" s="72">
        <v>0</v>
      </c>
      <c r="I79" s="72">
        <v>1</v>
      </c>
      <c r="J79" s="72">
        <v>0</v>
      </c>
      <c r="K79" s="72">
        <v>2</v>
      </c>
      <c r="L79" s="72">
        <v>0</v>
      </c>
    </row>
    <row r="80" spans="1:12" ht="15.75" x14ac:dyDescent="0.25">
      <c r="A80" s="70" t="s">
        <v>305</v>
      </c>
      <c r="B80" s="71" t="s">
        <v>60</v>
      </c>
      <c r="C80" s="72">
        <v>4746</v>
      </c>
      <c r="D80" s="72">
        <v>4716</v>
      </c>
      <c r="E80" s="72">
        <v>4587</v>
      </c>
      <c r="F80" s="72">
        <v>4764</v>
      </c>
      <c r="G80" s="72">
        <v>5051</v>
      </c>
      <c r="H80" s="72">
        <v>5175</v>
      </c>
      <c r="I80" s="72">
        <v>5321</v>
      </c>
      <c r="J80" s="72">
        <v>5761</v>
      </c>
      <c r="K80" s="72">
        <v>6129</v>
      </c>
      <c r="L80" s="72">
        <v>5715</v>
      </c>
    </row>
    <row r="81" spans="1:12" ht="15.75" x14ac:dyDescent="0.25">
      <c r="A81" s="70" t="s">
        <v>306</v>
      </c>
      <c r="B81" s="71" t="s">
        <v>307</v>
      </c>
      <c r="C81" s="72">
        <v>0</v>
      </c>
      <c r="D81" s="72">
        <v>0</v>
      </c>
      <c r="E81" s="72">
        <v>0</v>
      </c>
      <c r="F81" s="72">
        <v>0</v>
      </c>
      <c r="G81" s="72">
        <v>0</v>
      </c>
      <c r="H81" s="72">
        <v>0</v>
      </c>
      <c r="I81" s="72">
        <v>0</v>
      </c>
      <c r="J81" s="72">
        <v>0</v>
      </c>
      <c r="K81" s="72">
        <v>0</v>
      </c>
      <c r="L81" s="72">
        <v>0</v>
      </c>
    </row>
    <row r="82" spans="1:12" ht="15.75" x14ac:dyDescent="0.25">
      <c r="A82" s="70" t="s">
        <v>308</v>
      </c>
      <c r="B82" s="71" t="s">
        <v>121</v>
      </c>
      <c r="C82" s="72">
        <v>1</v>
      </c>
      <c r="D82" s="72">
        <v>0</v>
      </c>
      <c r="E82" s="72">
        <v>0</v>
      </c>
      <c r="F82" s="72">
        <v>0</v>
      </c>
      <c r="G82" s="72">
        <v>1</v>
      </c>
      <c r="H82" s="72">
        <v>1</v>
      </c>
      <c r="I82" s="72">
        <v>1</v>
      </c>
      <c r="J82" s="72">
        <v>0</v>
      </c>
      <c r="K82" s="72">
        <v>0</v>
      </c>
      <c r="L82" s="72">
        <v>3</v>
      </c>
    </row>
    <row r="83" spans="1:12" ht="15.75" x14ac:dyDescent="0.25">
      <c r="A83" s="70" t="s">
        <v>309</v>
      </c>
      <c r="B83" s="71" t="s">
        <v>310</v>
      </c>
      <c r="C83" s="72">
        <v>0</v>
      </c>
      <c r="D83" s="72">
        <v>0</v>
      </c>
      <c r="E83" s="72">
        <v>0</v>
      </c>
      <c r="F83" s="72">
        <v>0</v>
      </c>
      <c r="G83" s="72">
        <v>1</v>
      </c>
      <c r="H83" s="72">
        <v>4</v>
      </c>
      <c r="I83" s="72">
        <v>4</v>
      </c>
      <c r="J83" s="72">
        <v>14</v>
      </c>
      <c r="K83" s="72">
        <v>9</v>
      </c>
      <c r="L83" s="72">
        <v>6</v>
      </c>
    </row>
    <row r="84" spans="1:12" ht="15.75" x14ac:dyDescent="0.25">
      <c r="A84" s="70" t="s">
        <v>311</v>
      </c>
      <c r="B84" s="71" t="s">
        <v>312</v>
      </c>
      <c r="C84" s="72">
        <v>11</v>
      </c>
      <c r="D84" s="72">
        <v>10</v>
      </c>
      <c r="E84" s="72">
        <v>3</v>
      </c>
      <c r="F84" s="72">
        <v>10</v>
      </c>
      <c r="G84" s="72">
        <v>12</v>
      </c>
      <c r="H84" s="72">
        <v>2</v>
      </c>
      <c r="I84" s="72">
        <v>3</v>
      </c>
      <c r="J84" s="72">
        <v>1</v>
      </c>
      <c r="K84" s="72">
        <v>4</v>
      </c>
      <c r="L84" s="72">
        <v>4</v>
      </c>
    </row>
    <row r="85" spans="1:12" ht="15.75" x14ac:dyDescent="0.25">
      <c r="A85" s="70" t="s">
        <v>313</v>
      </c>
      <c r="B85" s="71" t="s">
        <v>314</v>
      </c>
      <c r="C85" s="72">
        <v>0</v>
      </c>
      <c r="D85" s="72">
        <v>0</v>
      </c>
      <c r="E85" s="72">
        <v>0</v>
      </c>
      <c r="F85" s="72">
        <v>0</v>
      </c>
      <c r="G85" s="72">
        <v>0</v>
      </c>
      <c r="H85" s="72">
        <v>0</v>
      </c>
      <c r="I85" s="72">
        <v>0</v>
      </c>
      <c r="J85" s="72">
        <v>0</v>
      </c>
      <c r="K85" s="72">
        <v>0</v>
      </c>
      <c r="L85" s="72">
        <v>0</v>
      </c>
    </row>
    <row r="86" spans="1:12" ht="15.75" x14ac:dyDescent="0.25">
      <c r="A86" s="70" t="s">
        <v>315</v>
      </c>
      <c r="B86" s="71" t="s">
        <v>316</v>
      </c>
      <c r="C86" s="72">
        <v>1</v>
      </c>
      <c r="D86" s="72">
        <v>0</v>
      </c>
      <c r="E86" s="72">
        <v>0</v>
      </c>
      <c r="F86" s="72">
        <v>0</v>
      </c>
      <c r="G86" s="72">
        <v>0</v>
      </c>
      <c r="H86" s="72">
        <v>0</v>
      </c>
      <c r="I86" s="72">
        <v>0</v>
      </c>
      <c r="J86" s="72">
        <v>0</v>
      </c>
      <c r="K86" s="72">
        <v>1</v>
      </c>
      <c r="L86" s="72">
        <v>0</v>
      </c>
    </row>
    <row r="87" spans="1:12" ht="15.75" x14ac:dyDescent="0.25">
      <c r="A87" s="70" t="s">
        <v>317</v>
      </c>
      <c r="B87" s="71" t="s">
        <v>318</v>
      </c>
      <c r="C87" s="72">
        <v>0</v>
      </c>
      <c r="D87" s="72">
        <v>0</v>
      </c>
      <c r="E87" s="72">
        <v>0</v>
      </c>
      <c r="F87" s="72">
        <v>0</v>
      </c>
      <c r="G87" s="72">
        <v>0</v>
      </c>
      <c r="H87" s="72">
        <v>0</v>
      </c>
      <c r="I87" s="72">
        <v>0</v>
      </c>
      <c r="J87" s="72">
        <v>0</v>
      </c>
      <c r="K87" s="72">
        <v>0</v>
      </c>
      <c r="L87" s="72">
        <v>0</v>
      </c>
    </row>
    <row r="88" spans="1:12" ht="15.75" x14ac:dyDescent="0.25">
      <c r="A88" s="70" t="s">
        <v>319</v>
      </c>
      <c r="B88" s="71" t="s">
        <v>36</v>
      </c>
      <c r="C88" s="72">
        <v>78</v>
      </c>
      <c r="D88" s="72">
        <v>79</v>
      </c>
      <c r="E88" s="72">
        <v>68</v>
      </c>
      <c r="F88" s="72">
        <v>95</v>
      </c>
      <c r="G88" s="72">
        <v>91</v>
      </c>
      <c r="H88" s="72">
        <v>75</v>
      </c>
      <c r="I88" s="72">
        <v>102</v>
      </c>
      <c r="J88" s="72">
        <v>120</v>
      </c>
      <c r="K88" s="72">
        <v>141</v>
      </c>
      <c r="L88" s="72">
        <v>136</v>
      </c>
    </row>
    <row r="89" spans="1:12" ht="15.75" x14ac:dyDescent="0.25">
      <c r="A89" s="70" t="s">
        <v>320</v>
      </c>
      <c r="B89" s="71" t="s">
        <v>321</v>
      </c>
      <c r="C89" s="72">
        <v>0</v>
      </c>
      <c r="D89" s="72">
        <v>0</v>
      </c>
      <c r="E89" s="72">
        <v>0</v>
      </c>
      <c r="F89" s="72">
        <v>0</v>
      </c>
      <c r="G89" s="72">
        <v>0</v>
      </c>
      <c r="H89" s="72">
        <v>0</v>
      </c>
      <c r="I89" s="72">
        <v>1</v>
      </c>
      <c r="J89" s="72">
        <v>0</v>
      </c>
      <c r="K89" s="72">
        <v>0</v>
      </c>
      <c r="L89" s="72">
        <v>0</v>
      </c>
    </row>
    <row r="90" spans="1:12" ht="15.75" x14ac:dyDescent="0.25">
      <c r="A90" s="70" t="s">
        <v>322</v>
      </c>
      <c r="B90" s="71" t="s">
        <v>323</v>
      </c>
      <c r="C90" s="72">
        <v>0</v>
      </c>
      <c r="D90" s="72">
        <v>1</v>
      </c>
      <c r="E90" s="72">
        <v>0</v>
      </c>
      <c r="F90" s="72">
        <v>0</v>
      </c>
      <c r="G90" s="72">
        <v>0</v>
      </c>
      <c r="H90" s="72">
        <v>0</v>
      </c>
      <c r="I90" s="72">
        <v>0</v>
      </c>
      <c r="J90" s="72">
        <v>0</v>
      </c>
      <c r="K90" s="72">
        <v>0</v>
      </c>
      <c r="L90" s="72">
        <v>0</v>
      </c>
    </row>
    <row r="91" spans="1:12" ht="15.75" x14ac:dyDescent="0.25">
      <c r="A91" s="70" t="s">
        <v>324</v>
      </c>
      <c r="B91" s="71" t="s">
        <v>325</v>
      </c>
      <c r="C91" s="72">
        <v>66</v>
      </c>
      <c r="D91" s="72">
        <v>49</v>
      </c>
      <c r="E91" s="72">
        <v>26</v>
      </c>
      <c r="F91" s="72">
        <v>26</v>
      </c>
      <c r="G91" s="72">
        <v>74</v>
      </c>
      <c r="H91" s="72">
        <v>99</v>
      </c>
      <c r="I91" s="72">
        <v>109</v>
      </c>
      <c r="J91" s="72">
        <v>110</v>
      </c>
      <c r="K91" s="72">
        <v>125</v>
      </c>
      <c r="L91" s="72">
        <v>156</v>
      </c>
    </row>
    <row r="92" spans="1:12" ht="15.75" x14ac:dyDescent="0.25">
      <c r="A92" s="70" t="s">
        <v>326</v>
      </c>
      <c r="B92" s="71" t="s">
        <v>39</v>
      </c>
      <c r="C92" s="72">
        <v>18</v>
      </c>
      <c r="D92" s="72">
        <v>19</v>
      </c>
      <c r="E92" s="72">
        <v>10</v>
      </c>
      <c r="F92" s="72">
        <v>12</v>
      </c>
      <c r="G92" s="72">
        <v>9</v>
      </c>
      <c r="H92" s="72">
        <v>16</v>
      </c>
      <c r="I92" s="72">
        <v>10</v>
      </c>
      <c r="J92" s="72">
        <v>14</v>
      </c>
      <c r="K92" s="72">
        <v>19</v>
      </c>
      <c r="L92" s="72">
        <v>22</v>
      </c>
    </row>
    <row r="93" spans="1:12" ht="15.75" x14ac:dyDescent="0.25">
      <c r="A93" s="70" t="s">
        <v>327</v>
      </c>
      <c r="B93" s="71" t="s">
        <v>45</v>
      </c>
      <c r="C93" s="72">
        <v>96</v>
      </c>
      <c r="D93" s="72">
        <v>105</v>
      </c>
      <c r="E93" s="72">
        <v>103</v>
      </c>
      <c r="F93" s="72">
        <v>114</v>
      </c>
      <c r="G93" s="72">
        <v>97</v>
      </c>
      <c r="H93" s="72">
        <v>107</v>
      </c>
      <c r="I93" s="72">
        <v>95</v>
      </c>
      <c r="J93" s="72">
        <v>118</v>
      </c>
      <c r="K93" s="72">
        <v>97</v>
      </c>
      <c r="L93" s="72">
        <v>107</v>
      </c>
    </row>
    <row r="94" spans="1:12" ht="15.75" x14ac:dyDescent="0.25">
      <c r="A94" s="70" t="s">
        <v>328</v>
      </c>
      <c r="B94" s="71" t="s">
        <v>329</v>
      </c>
      <c r="C94" s="72">
        <v>5</v>
      </c>
      <c r="D94" s="72">
        <v>4</v>
      </c>
      <c r="E94" s="72">
        <v>4</v>
      </c>
      <c r="F94" s="72">
        <v>2</v>
      </c>
      <c r="G94" s="72">
        <v>11</v>
      </c>
      <c r="H94" s="72">
        <v>1</v>
      </c>
      <c r="I94" s="72">
        <v>0</v>
      </c>
      <c r="J94" s="72">
        <v>0</v>
      </c>
      <c r="K94" s="72">
        <v>2</v>
      </c>
      <c r="L94" s="72">
        <v>1</v>
      </c>
    </row>
    <row r="95" spans="1:12" ht="15.75" x14ac:dyDescent="0.25">
      <c r="A95" s="70" t="s">
        <v>330</v>
      </c>
      <c r="B95" s="71" t="s">
        <v>35</v>
      </c>
      <c r="C95" s="72">
        <v>653</v>
      </c>
      <c r="D95" s="72">
        <v>609</v>
      </c>
      <c r="E95" s="72">
        <v>566</v>
      </c>
      <c r="F95" s="72">
        <v>622</v>
      </c>
      <c r="G95" s="72">
        <v>614</v>
      </c>
      <c r="H95" s="72">
        <v>727</v>
      </c>
      <c r="I95" s="72">
        <v>660</v>
      </c>
      <c r="J95" s="72">
        <v>826</v>
      </c>
      <c r="K95" s="72">
        <v>882</v>
      </c>
      <c r="L95" s="72">
        <v>970</v>
      </c>
    </row>
    <row r="96" spans="1:12" ht="15.75" x14ac:dyDescent="0.25">
      <c r="A96" s="70" t="s">
        <v>331</v>
      </c>
      <c r="B96" s="71" t="s">
        <v>162</v>
      </c>
      <c r="C96" s="72">
        <v>1015</v>
      </c>
      <c r="D96" s="72">
        <v>1096</v>
      </c>
      <c r="E96" s="72">
        <v>1047</v>
      </c>
      <c r="F96" s="72">
        <v>1048</v>
      </c>
      <c r="G96" s="72">
        <v>1103</v>
      </c>
      <c r="H96" s="72">
        <v>1215</v>
      </c>
      <c r="I96" s="72">
        <v>1388</v>
      </c>
      <c r="J96" s="72">
        <v>1433</v>
      </c>
      <c r="K96" s="72">
        <v>1545</v>
      </c>
      <c r="L96" s="72">
        <v>1681</v>
      </c>
    </row>
    <row r="97" spans="1:12" ht="15.75" x14ac:dyDescent="0.25">
      <c r="A97" s="70" t="s">
        <v>332</v>
      </c>
      <c r="B97" s="71" t="s">
        <v>333</v>
      </c>
      <c r="C97" s="72">
        <v>0</v>
      </c>
      <c r="D97" s="72">
        <v>0</v>
      </c>
      <c r="E97" s="72">
        <v>0</v>
      </c>
      <c r="F97" s="72">
        <v>0</v>
      </c>
      <c r="G97" s="72">
        <v>1</v>
      </c>
      <c r="H97" s="72">
        <v>0</v>
      </c>
      <c r="I97" s="72">
        <v>0</v>
      </c>
      <c r="J97" s="72">
        <v>1</v>
      </c>
      <c r="K97" s="72">
        <v>9</v>
      </c>
      <c r="L97" s="72">
        <v>12</v>
      </c>
    </row>
    <row r="98" spans="1:12" ht="15.75" x14ac:dyDescent="0.25">
      <c r="A98" s="70" t="s">
        <v>334</v>
      </c>
      <c r="B98" s="71" t="s">
        <v>335</v>
      </c>
      <c r="C98" s="72">
        <v>468</v>
      </c>
      <c r="D98" s="72">
        <v>554</v>
      </c>
      <c r="E98" s="72">
        <v>562</v>
      </c>
      <c r="F98" s="72">
        <v>541</v>
      </c>
      <c r="G98" s="72">
        <v>577</v>
      </c>
      <c r="H98" s="72">
        <v>761</v>
      </c>
      <c r="I98" s="72">
        <v>678</v>
      </c>
      <c r="J98" s="72">
        <v>699</v>
      </c>
      <c r="K98" s="72">
        <v>642</v>
      </c>
      <c r="L98" s="72">
        <v>698</v>
      </c>
    </row>
    <row r="99" spans="1:12" ht="15.75" x14ac:dyDescent="0.25">
      <c r="A99" s="70" t="s">
        <v>336</v>
      </c>
      <c r="B99" s="71" t="s">
        <v>337</v>
      </c>
      <c r="C99" s="72">
        <v>0</v>
      </c>
      <c r="D99" s="72">
        <v>0</v>
      </c>
      <c r="E99" s="72">
        <v>0</v>
      </c>
      <c r="F99" s="72">
        <v>0</v>
      </c>
      <c r="G99" s="72">
        <v>0</v>
      </c>
      <c r="H99" s="72">
        <v>0</v>
      </c>
      <c r="I99" s="72">
        <v>0</v>
      </c>
      <c r="J99" s="72">
        <v>0</v>
      </c>
      <c r="K99" s="72">
        <v>0</v>
      </c>
      <c r="L99" s="72">
        <v>1</v>
      </c>
    </row>
    <row r="100" spans="1:12" ht="15.75" x14ac:dyDescent="0.25">
      <c r="A100" s="70" t="s">
        <v>338</v>
      </c>
      <c r="B100" s="71" t="s">
        <v>339</v>
      </c>
      <c r="C100" s="72">
        <v>2</v>
      </c>
      <c r="D100" s="72">
        <v>1</v>
      </c>
      <c r="E100" s="72">
        <v>1</v>
      </c>
      <c r="F100" s="72">
        <v>3</v>
      </c>
      <c r="G100" s="72">
        <v>3</v>
      </c>
      <c r="H100" s="72">
        <v>4</v>
      </c>
      <c r="I100" s="72">
        <v>6</v>
      </c>
      <c r="J100" s="72">
        <v>7</v>
      </c>
      <c r="K100" s="72">
        <v>6</v>
      </c>
      <c r="L100" s="72">
        <v>5</v>
      </c>
    </row>
    <row r="101" spans="1:12" ht="15.75" x14ac:dyDescent="0.25">
      <c r="A101" s="70" t="s">
        <v>340</v>
      </c>
      <c r="B101" s="71" t="s">
        <v>56</v>
      </c>
      <c r="C101" s="72">
        <v>45</v>
      </c>
      <c r="D101" s="72">
        <v>50</v>
      </c>
      <c r="E101" s="72">
        <v>38</v>
      </c>
      <c r="F101" s="72">
        <v>42</v>
      </c>
      <c r="G101" s="72">
        <v>45</v>
      </c>
      <c r="H101" s="72">
        <v>39</v>
      </c>
      <c r="I101" s="72">
        <v>56</v>
      </c>
      <c r="J101" s="72">
        <v>33</v>
      </c>
      <c r="K101" s="72">
        <v>50</v>
      </c>
      <c r="L101" s="72">
        <v>40</v>
      </c>
    </row>
    <row r="102" spans="1:12" ht="15.75" x14ac:dyDescent="0.25">
      <c r="A102" s="70" t="s">
        <v>341</v>
      </c>
      <c r="B102" s="71" t="s">
        <v>40</v>
      </c>
      <c r="C102" s="72">
        <v>3970</v>
      </c>
      <c r="D102" s="72">
        <v>3744</v>
      </c>
      <c r="E102" s="72">
        <v>3706</v>
      </c>
      <c r="F102" s="72">
        <v>3649</v>
      </c>
      <c r="G102" s="72">
        <v>3986</v>
      </c>
      <c r="H102" s="72">
        <v>4154</v>
      </c>
      <c r="I102" s="72">
        <v>4360</v>
      </c>
      <c r="J102" s="72">
        <v>4404</v>
      </c>
      <c r="K102" s="72">
        <v>4469</v>
      </c>
      <c r="L102" s="72">
        <v>4600</v>
      </c>
    </row>
    <row r="103" spans="1:12" ht="15.75" x14ac:dyDescent="0.25">
      <c r="A103" s="70" t="s">
        <v>342</v>
      </c>
      <c r="B103" s="71" t="s">
        <v>343</v>
      </c>
      <c r="C103" s="72">
        <v>0</v>
      </c>
      <c r="D103" s="72">
        <v>0</v>
      </c>
      <c r="E103" s="72">
        <v>0</v>
      </c>
      <c r="F103" s="72">
        <v>0</v>
      </c>
      <c r="G103" s="72">
        <v>0</v>
      </c>
      <c r="H103" s="72">
        <v>5</v>
      </c>
      <c r="I103" s="72">
        <v>8</v>
      </c>
      <c r="J103" s="72">
        <v>3</v>
      </c>
      <c r="K103" s="72">
        <v>5</v>
      </c>
      <c r="L103" s="72">
        <v>1</v>
      </c>
    </row>
    <row r="104" spans="1:12" ht="15.75" x14ac:dyDescent="0.25">
      <c r="A104" s="70" t="s">
        <v>344</v>
      </c>
      <c r="B104" s="71" t="s">
        <v>345</v>
      </c>
      <c r="C104" s="72">
        <v>0</v>
      </c>
      <c r="D104" s="72">
        <v>1</v>
      </c>
      <c r="E104" s="72">
        <v>0</v>
      </c>
      <c r="F104" s="72">
        <v>0</v>
      </c>
      <c r="G104" s="72">
        <v>1</v>
      </c>
      <c r="H104" s="72">
        <v>1</v>
      </c>
      <c r="I104" s="72">
        <v>0</v>
      </c>
      <c r="J104" s="72">
        <v>1</v>
      </c>
      <c r="K104" s="72">
        <v>0</v>
      </c>
      <c r="L104" s="72">
        <v>0</v>
      </c>
    </row>
    <row r="105" spans="1:12" ht="15.75" x14ac:dyDescent="0.25">
      <c r="A105" s="70" t="s">
        <v>346</v>
      </c>
      <c r="B105" s="71" t="s">
        <v>347</v>
      </c>
      <c r="C105" s="72">
        <v>2</v>
      </c>
      <c r="D105" s="72">
        <v>5</v>
      </c>
      <c r="E105" s="72">
        <v>3</v>
      </c>
      <c r="F105" s="72">
        <v>3</v>
      </c>
      <c r="G105" s="72">
        <v>3</v>
      </c>
      <c r="H105" s="72">
        <v>6</v>
      </c>
      <c r="I105" s="72">
        <v>2</v>
      </c>
      <c r="J105" s="72">
        <v>1</v>
      </c>
      <c r="K105" s="72">
        <v>2</v>
      </c>
      <c r="L105" s="72">
        <v>3</v>
      </c>
    </row>
    <row r="106" spans="1:12" ht="15.75" x14ac:dyDescent="0.25">
      <c r="A106" s="70" t="s">
        <v>348</v>
      </c>
      <c r="B106" s="71" t="s">
        <v>92</v>
      </c>
      <c r="C106" s="72">
        <v>20418</v>
      </c>
      <c r="D106" s="72">
        <v>22490</v>
      </c>
      <c r="E106" s="72">
        <v>22405</v>
      </c>
      <c r="F106" s="72">
        <v>22118</v>
      </c>
      <c r="G106" s="72">
        <v>21421</v>
      </c>
      <c r="H106" s="72">
        <v>20943</v>
      </c>
      <c r="I106" s="72">
        <v>21774</v>
      </c>
      <c r="J106" s="72">
        <v>22591</v>
      </c>
      <c r="K106" s="72">
        <v>22086</v>
      </c>
      <c r="L106" s="72">
        <v>21841</v>
      </c>
    </row>
    <row r="107" spans="1:12" ht="15.75" x14ac:dyDescent="0.25">
      <c r="A107" s="70" t="s">
        <v>349</v>
      </c>
      <c r="B107" s="71" t="s">
        <v>350</v>
      </c>
      <c r="C107" s="72">
        <v>1</v>
      </c>
      <c r="D107" s="72">
        <v>2</v>
      </c>
      <c r="E107" s="72">
        <v>1</v>
      </c>
      <c r="F107" s="72">
        <v>1</v>
      </c>
      <c r="G107" s="72">
        <v>0</v>
      </c>
      <c r="H107" s="72">
        <v>4</v>
      </c>
      <c r="I107" s="72">
        <v>2</v>
      </c>
      <c r="J107" s="72">
        <v>0</v>
      </c>
      <c r="K107" s="72">
        <v>0</v>
      </c>
      <c r="L107" s="72">
        <v>1</v>
      </c>
    </row>
    <row r="108" spans="1:12" ht="15.75" x14ac:dyDescent="0.25">
      <c r="A108" s="70" t="s">
        <v>351</v>
      </c>
      <c r="B108" s="71" t="s">
        <v>352</v>
      </c>
      <c r="C108" s="72">
        <v>0</v>
      </c>
      <c r="D108" s="72">
        <v>0</v>
      </c>
      <c r="E108" s="72">
        <v>0</v>
      </c>
      <c r="F108" s="72">
        <v>1</v>
      </c>
      <c r="G108" s="72">
        <v>0</v>
      </c>
      <c r="H108" s="72">
        <v>0</v>
      </c>
      <c r="I108" s="72">
        <v>0</v>
      </c>
      <c r="J108" s="72">
        <v>0</v>
      </c>
      <c r="K108" s="72">
        <v>0</v>
      </c>
      <c r="L108" s="72">
        <v>0</v>
      </c>
    </row>
    <row r="109" spans="1:12" ht="15.75" x14ac:dyDescent="0.25">
      <c r="A109" s="70" t="s">
        <v>353</v>
      </c>
      <c r="B109" s="71" t="s">
        <v>354</v>
      </c>
      <c r="C109" s="72">
        <v>0</v>
      </c>
      <c r="D109" s="72">
        <v>0</v>
      </c>
      <c r="E109" s="72">
        <v>0</v>
      </c>
      <c r="F109" s="72">
        <v>0</v>
      </c>
      <c r="G109" s="72">
        <v>0</v>
      </c>
      <c r="H109" s="72">
        <v>0</v>
      </c>
      <c r="I109" s="72">
        <v>0</v>
      </c>
      <c r="J109" s="72">
        <v>1</v>
      </c>
      <c r="K109" s="72">
        <v>0</v>
      </c>
      <c r="L109" s="72">
        <v>0</v>
      </c>
    </row>
    <row r="110" spans="1:12" ht="15.75" x14ac:dyDescent="0.25">
      <c r="A110" s="70" t="s">
        <v>355</v>
      </c>
      <c r="B110" s="71" t="s">
        <v>356</v>
      </c>
      <c r="C110" s="72">
        <v>0</v>
      </c>
      <c r="D110" s="72">
        <v>0</v>
      </c>
      <c r="E110" s="72">
        <v>2</v>
      </c>
      <c r="F110" s="72">
        <v>0</v>
      </c>
      <c r="G110" s="72">
        <v>2</v>
      </c>
      <c r="H110" s="72">
        <v>3</v>
      </c>
      <c r="I110" s="72">
        <v>3</v>
      </c>
      <c r="J110" s="72">
        <v>3</v>
      </c>
      <c r="K110" s="72">
        <v>2</v>
      </c>
      <c r="L110" s="72">
        <v>6</v>
      </c>
    </row>
    <row r="111" spans="1:12" ht="15.75" x14ac:dyDescent="0.25">
      <c r="A111" s="70" t="s">
        <v>357</v>
      </c>
      <c r="B111" s="71" t="s">
        <v>358</v>
      </c>
      <c r="C111" s="72">
        <v>2</v>
      </c>
      <c r="D111" s="72">
        <v>0</v>
      </c>
      <c r="E111" s="72">
        <v>1</v>
      </c>
      <c r="F111" s="72">
        <v>1</v>
      </c>
      <c r="G111" s="72">
        <v>1</v>
      </c>
      <c r="H111" s="72">
        <v>0</v>
      </c>
      <c r="I111" s="72">
        <v>1</v>
      </c>
      <c r="J111" s="72">
        <v>0</v>
      </c>
      <c r="K111" s="72">
        <v>1</v>
      </c>
      <c r="L111" s="72">
        <v>2</v>
      </c>
    </row>
    <row r="112" spans="1:12" ht="15.75" x14ac:dyDescent="0.25">
      <c r="A112" s="70" t="s">
        <v>359</v>
      </c>
      <c r="B112" s="71" t="s">
        <v>360</v>
      </c>
      <c r="C112" s="72">
        <v>4891</v>
      </c>
      <c r="D112" s="72">
        <v>5721</v>
      </c>
      <c r="E112" s="72">
        <v>6333</v>
      </c>
      <c r="F112" s="72">
        <v>6166</v>
      </c>
      <c r="G112" s="72">
        <v>6407</v>
      </c>
      <c r="H112" s="72">
        <v>6687</v>
      </c>
      <c r="I112" s="72">
        <v>6457</v>
      </c>
      <c r="J112" s="72">
        <v>7263</v>
      </c>
      <c r="K112" s="72">
        <v>8339</v>
      </c>
      <c r="L112" s="72">
        <v>9106</v>
      </c>
    </row>
    <row r="113" spans="1:12" ht="15.75" x14ac:dyDescent="0.25">
      <c r="A113" s="70" t="s">
        <v>361</v>
      </c>
      <c r="B113" s="71" t="s">
        <v>362</v>
      </c>
      <c r="C113" s="72">
        <v>1</v>
      </c>
      <c r="D113" s="72">
        <v>7</v>
      </c>
      <c r="E113" s="72">
        <v>2</v>
      </c>
      <c r="F113" s="72">
        <v>7</v>
      </c>
      <c r="G113" s="72">
        <v>2</v>
      </c>
      <c r="H113" s="72">
        <v>4</v>
      </c>
      <c r="I113" s="72">
        <v>3</v>
      </c>
      <c r="J113" s="72">
        <v>5</v>
      </c>
      <c r="K113" s="72">
        <v>3</v>
      </c>
      <c r="L113" s="72">
        <v>3</v>
      </c>
    </row>
    <row r="114" spans="1:12" ht="15.75" x14ac:dyDescent="0.25">
      <c r="A114" s="70" t="s">
        <v>363</v>
      </c>
      <c r="B114" s="71" t="s">
        <v>364</v>
      </c>
      <c r="C114" s="72">
        <v>105</v>
      </c>
      <c r="D114" s="72">
        <v>110</v>
      </c>
      <c r="E114" s="72">
        <v>144</v>
      </c>
      <c r="F114" s="72">
        <v>150</v>
      </c>
      <c r="G114" s="72">
        <v>130</v>
      </c>
      <c r="H114" s="72">
        <v>153</v>
      </c>
      <c r="I114" s="72">
        <v>240</v>
      </c>
      <c r="J114" s="72">
        <v>358</v>
      </c>
      <c r="K114" s="72">
        <v>507</v>
      </c>
      <c r="L114" s="72">
        <v>458</v>
      </c>
    </row>
    <row r="115" spans="1:12" ht="15.75" x14ac:dyDescent="0.25">
      <c r="A115" s="70" t="s">
        <v>365</v>
      </c>
      <c r="B115" s="71" t="s">
        <v>366</v>
      </c>
      <c r="C115" s="72">
        <v>1</v>
      </c>
      <c r="D115" s="72">
        <v>2</v>
      </c>
      <c r="E115" s="72">
        <v>10</v>
      </c>
      <c r="F115" s="72">
        <v>2</v>
      </c>
      <c r="G115" s="72">
        <v>8</v>
      </c>
      <c r="H115" s="72">
        <v>5</v>
      </c>
      <c r="I115" s="72">
        <v>5</v>
      </c>
      <c r="J115" s="72">
        <v>7</v>
      </c>
      <c r="K115" s="72">
        <v>2</v>
      </c>
      <c r="L115" s="72">
        <v>1</v>
      </c>
    </row>
    <row r="116" spans="1:12" ht="15.75" x14ac:dyDescent="0.25">
      <c r="A116" s="70" t="s">
        <v>367</v>
      </c>
      <c r="B116" s="71" t="s">
        <v>368</v>
      </c>
      <c r="C116" s="72">
        <v>0</v>
      </c>
      <c r="D116" s="72">
        <v>0</v>
      </c>
      <c r="E116" s="72">
        <v>0</v>
      </c>
      <c r="F116" s="72">
        <v>0</v>
      </c>
      <c r="G116" s="72">
        <v>0</v>
      </c>
      <c r="H116" s="72">
        <v>1</v>
      </c>
      <c r="I116" s="72">
        <v>0</v>
      </c>
      <c r="J116" s="72">
        <v>0</v>
      </c>
      <c r="K116" s="72">
        <v>0</v>
      </c>
      <c r="L116" s="72">
        <v>1</v>
      </c>
    </row>
    <row r="117" spans="1:12" ht="15.75" x14ac:dyDescent="0.25">
      <c r="A117" s="70" t="s">
        <v>369</v>
      </c>
      <c r="B117" s="71" t="s">
        <v>370</v>
      </c>
      <c r="C117" s="72">
        <v>4</v>
      </c>
      <c r="D117" s="72">
        <v>1</v>
      </c>
      <c r="E117" s="72">
        <v>3</v>
      </c>
      <c r="F117" s="72">
        <v>3</v>
      </c>
      <c r="G117" s="72">
        <v>3</v>
      </c>
      <c r="H117" s="72">
        <v>4</v>
      </c>
      <c r="I117" s="72">
        <v>7</v>
      </c>
      <c r="J117" s="72">
        <v>5</v>
      </c>
      <c r="K117" s="72">
        <v>4</v>
      </c>
      <c r="L117" s="72">
        <v>6</v>
      </c>
    </row>
    <row r="118" spans="1:12" ht="15.75" x14ac:dyDescent="0.25">
      <c r="A118" s="70" t="s">
        <v>371</v>
      </c>
      <c r="B118" s="71" t="s">
        <v>372</v>
      </c>
      <c r="C118" s="72">
        <v>0</v>
      </c>
      <c r="D118" s="72">
        <v>0</v>
      </c>
      <c r="E118" s="72">
        <v>0</v>
      </c>
      <c r="F118" s="72">
        <v>0</v>
      </c>
      <c r="G118" s="72">
        <v>1</v>
      </c>
      <c r="H118" s="72">
        <v>0</v>
      </c>
      <c r="I118" s="72">
        <v>1</v>
      </c>
      <c r="J118" s="72">
        <v>0</v>
      </c>
      <c r="K118" s="72">
        <v>0</v>
      </c>
      <c r="L118" s="72">
        <v>0</v>
      </c>
    </row>
    <row r="119" spans="1:12" ht="15.75" x14ac:dyDescent="0.25">
      <c r="A119" s="70" t="s">
        <v>373</v>
      </c>
      <c r="B119" s="71" t="s">
        <v>57</v>
      </c>
      <c r="C119" s="72">
        <v>222</v>
      </c>
      <c r="D119" s="72">
        <v>199</v>
      </c>
      <c r="E119" s="72">
        <v>250</v>
      </c>
      <c r="F119" s="72">
        <v>278</v>
      </c>
      <c r="G119" s="72">
        <v>371</v>
      </c>
      <c r="H119" s="72">
        <v>374</v>
      </c>
      <c r="I119" s="72">
        <v>380</v>
      </c>
      <c r="J119" s="72">
        <v>432</v>
      </c>
      <c r="K119" s="72">
        <v>437</v>
      </c>
      <c r="L119" s="72">
        <v>436</v>
      </c>
    </row>
    <row r="120" spans="1:12" ht="15.75" x14ac:dyDescent="0.25">
      <c r="A120" s="70" t="s">
        <v>374</v>
      </c>
      <c r="B120" s="71" t="s">
        <v>375</v>
      </c>
      <c r="C120" s="72">
        <v>3</v>
      </c>
      <c r="D120" s="72">
        <v>2</v>
      </c>
      <c r="E120" s="72">
        <v>4</v>
      </c>
      <c r="F120" s="72">
        <v>0</v>
      </c>
      <c r="G120" s="72">
        <v>3</v>
      </c>
      <c r="H120" s="72">
        <v>2</v>
      </c>
      <c r="I120" s="72">
        <v>5</v>
      </c>
      <c r="J120" s="72">
        <v>5</v>
      </c>
      <c r="K120" s="72">
        <v>4</v>
      </c>
      <c r="L120" s="72">
        <v>4</v>
      </c>
    </row>
    <row r="121" spans="1:12" ht="15.75" x14ac:dyDescent="0.25">
      <c r="A121" s="70" t="s">
        <v>376</v>
      </c>
      <c r="B121" s="71" t="s">
        <v>377</v>
      </c>
      <c r="C121" s="72">
        <v>0</v>
      </c>
      <c r="D121" s="72">
        <v>0</v>
      </c>
      <c r="E121" s="72">
        <v>1</v>
      </c>
      <c r="F121" s="72">
        <v>0</v>
      </c>
      <c r="G121" s="72">
        <v>0</v>
      </c>
      <c r="H121" s="72">
        <v>0</v>
      </c>
      <c r="I121" s="72">
        <v>1</v>
      </c>
      <c r="J121" s="72">
        <v>0</v>
      </c>
      <c r="K121" s="72">
        <v>0</v>
      </c>
      <c r="L121" s="72">
        <v>0</v>
      </c>
    </row>
    <row r="122" spans="1:12" ht="15.75" x14ac:dyDescent="0.25">
      <c r="A122" s="70" t="s">
        <v>378</v>
      </c>
      <c r="B122" s="71" t="s">
        <v>43</v>
      </c>
      <c r="C122" s="72">
        <v>14</v>
      </c>
      <c r="D122" s="72">
        <v>19</v>
      </c>
      <c r="E122" s="72">
        <v>22</v>
      </c>
      <c r="F122" s="72">
        <v>24</v>
      </c>
      <c r="G122" s="72">
        <v>39</v>
      </c>
      <c r="H122" s="72">
        <v>26</v>
      </c>
      <c r="I122" s="72">
        <v>24</v>
      </c>
      <c r="J122" s="72">
        <v>37</v>
      </c>
      <c r="K122" s="72">
        <v>29</v>
      </c>
      <c r="L122" s="72">
        <v>50</v>
      </c>
    </row>
    <row r="123" spans="1:12" ht="15.75" x14ac:dyDescent="0.25">
      <c r="A123" s="70" t="s">
        <v>379</v>
      </c>
      <c r="B123" s="71" t="s">
        <v>44</v>
      </c>
      <c r="C123" s="72">
        <v>393</v>
      </c>
      <c r="D123" s="72">
        <v>449</v>
      </c>
      <c r="E123" s="72">
        <v>429</v>
      </c>
      <c r="F123" s="72">
        <v>454</v>
      </c>
      <c r="G123" s="72">
        <v>425</v>
      </c>
      <c r="H123" s="72">
        <v>556</v>
      </c>
      <c r="I123" s="72">
        <v>533</v>
      </c>
      <c r="J123" s="72">
        <v>431</v>
      </c>
      <c r="K123" s="72">
        <v>415</v>
      </c>
      <c r="L123" s="72">
        <v>394</v>
      </c>
    </row>
    <row r="124" spans="1:12" ht="15.75" x14ac:dyDescent="0.25">
      <c r="A124" s="70" t="s">
        <v>380</v>
      </c>
      <c r="B124" s="71" t="s">
        <v>42</v>
      </c>
      <c r="C124" s="72">
        <v>28</v>
      </c>
      <c r="D124" s="72">
        <v>25</v>
      </c>
      <c r="E124" s="72">
        <v>80</v>
      </c>
      <c r="F124" s="72">
        <v>8</v>
      </c>
      <c r="G124" s="72">
        <v>30</v>
      </c>
      <c r="H124" s="72">
        <v>11</v>
      </c>
      <c r="I124" s="72">
        <v>14</v>
      </c>
      <c r="J124" s="72">
        <v>13</v>
      </c>
      <c r="K124" s="72">
        <v>22</v>
      </c>
      <c r="L124" s="72">
        <v>27</v>
      </c>
    </row>
    <row r="125" spans="1:12" ht="15.75" x14ac:dyDescent="0.25">
      <c r="A125" s="70" t="s">
        <v>381</v>
      </c>
      <c r="B125" s="71" t="s">
        <v>382</v>
      </c>
      <c r="C125" s="72"/>
      <c r="D125" s="72"/>
      <c r="E125" s="72"/>
      <c r="F125" s="72"/>
      <c r="G125" s="72"/>
      <c r="H125" s="72"/>
      <c r="I125" s="72"/>
      <c r="J125" s="72">
        <v>0</v>
      </c>
      <c r="K125" s="72">
        <v>1</v>
      </c>
      <c r="L125" s="72">
        <v>0</v>
      </c>
    </row>
    <row r="126" spans="1:12" ht="15.75" x14ac:dyDescent="0.25">
      <c r="A126" s="70" t="s">
        <v>383</v>
      </c>
      <c r="B126" s="71" t="s">
        <v>384</v>
      </c>
      <c r="C126" s="72">
        <v>2</v>
      </c>
      <c r="D126" s="72">
        <v>1</v>
      </c>
      <c r="E126" s="72">
        <v>0</v>
      </c>
      <c r="F126" s="72">
        <v>2</v>
      </c>
      <c r="G126" s="72">
        <v>5</v>
      </c>
      <c r="H126" s="72">
        <v>1</v>
      </c>
      <c r="I126" s="72">
        <v>7</v>
      </c>
      <c r="J126" s="72">
        <v>9</v>
      </c>
      <c r="K126" s="72">
        <v>10</v>
      </c>
      <c r="L126" s="72">
        <v>7</v>
      </c>
    </row>
    <row r="127" spans="1:12" ht="15.75" x14ac:dyDescent="0.25">
      <c r="A127" s="70" t="s">
        <v>385</v>
      </c>
      <c r="B127" s="71" t="s">
        <v>116</v>
      </c>
      <c r="C127" s="72">
        <v>16</v>
      </c>
      <c r="D127" s="72">
        <v>19</v>
      </c>
      <c r="E127" s="72">
        <v>22</v>
      </c>
      <c r="F127" s="72">
        <v>21</v>
      </c>
      <c r="G127" s="72">
        <v>29</v>
      </c>
      <c r="H127" s="72">
        <v>33</v>
      </c>
      <c r="I127" s="72">
        <v>31</v>
      </c>
      <c r="J127" s="72">
        <v>24</v>
      </c>
      <c r="K127" s="72">
        <v>25</v>
      </c>
      <c r="L127" s="72">
        <v>33</v>
      </c>
    </row>
    <row r="128" spans="1:12" ht="15.75" x14ac:dyDescent="0.25">
      <c r="A128" s="70" t="s">
        <v>386</v>
      </c>
      <c r="B128" s="71" t="s">
        <v>387</v>
      </c>
      <c r="C128" s="72">
        <v>0</v>
      </c>
      <c r="D128" s="72">
        <v>1</v>
      </c>
      <c r="E128" s="72">
        <v>2</v>
      </c>
      <c r="F128" s="72">
        <v>2</v>
      </c>
      <c r="G128" s="72">
        <v>1</v>
      </c>
      <c r="H128" s="72">
        <v>0</v>
      </c>
      <c r="I128" s="72">
        <v>1</v>
      </c>
      <c r="J128" s="72">
        <v>2</v>
      </c>
      <c r="K128" s="72">
        <v>2</v>
      </c>
      <c r="L128" s="72">
        <v>1</v>
      </c>
    </row>
    <row r="129" spans="1:12" ht="15.75" x14ac:dyDescent="0.25">
      <c r="A129" s="70" t="s">
        <v>388</v>
      </c>
      <c r="B129" s="71" t="s">
        <v>61</v>
      </c>
      <c r="C129" s="72">
        <v>0</v>
      </c>
      <c r="D129" s="72">
        <v>1</v>
      </c>
      <c r="E129" s="72">
        <v>1</v>
      </c>
      <c r="F129" s="72">
        <v>0</v>
      </c>
      <c r="G129" s="72">
        <v>0</v>
      </c>
      <c r="H129" s="72">
        <v>1</v>
      </c>
      <c r="I129" s="72">
        <v>1</v>
      </c>
      <c r="J129" s="72">
        <v>2</v>
      </c>
      <c r="K129" s="72">
        <v>0</v>
      </c>
      <c r="L129" s="72">
        <v>2</v>
      </c>
    </row>
    <row r="130" spans="1:12" ht="15.75" x14ac:dyDescent="0.25">
      <c r="A130" s="70" t="s">
        <v>389</v>
      </c>
      <c r="B130" s="71" t="s">
        <v>390</v>
      </c>
      <c r="C130" s="72">
        <v>0</v>
      </c>
      <c r="D130" s="72">
        <v>1</v>
      </c>
      <c r="E130" s="72">
        <v>1</v>
      </c>
      <c r="F130" s="72">
        <v>2</v>
      </c>
      <c r="G130" s="72">
        <v>2</v>
      </c>
      <c r="H130" s="72">
        <v>2</v>
      </c>
      <c r="I130" s="72">
        <v>0</v>
      </c>
      <c r="J130" s="72">
        <v>0</v>
      </c>
      <c r="K130" s="72">
        <v>0</v>
      </c>
      <c r="L130" s="72">
        <v>0</v>
      </c>
    </row>
    <row r="131" spans="1:12" ht="15.75" x14ac:dyDescent="0.25">
      <c r="A131" s="70" t="s">
        <v>391</v>
      </c>
      <c r="B131" s="71" t="s">
        <v>392</v>
      </c>
      <c r="C131" s="72">
        <v>0</v>
      </c>
      <c r="D131" s="72">
        <v>0</v>
      </c>
      <c r="E131" s="72">
        <v>1</v>
      </c>
      <c r="F131" s="72">
        <v>1</v>
      </c>
      <c r="G131" s="72">
        <v>0</v>
      </c>
      <c r="H131" s="72">
        <v>1</v>
      </c>
      <c r="I131" s="72">
        <v>0</v>
      </c>
      <c r="J131" s="72">
        <v>0</v>
      </c>
      <c r="K131" s="72">
        <v>1</v>
      </c>
      <c r="L131" s="72">
        <v>1</v>
      </c>
    </row>
    <row r="132" spans="1:12" ht="15.75" x14ac:dyDescent="0.25">
      <c r="A132" s="70" t="s">
        <v>393</v>
      </c>
      <c r="B132" s="71" t="s">
        <v>394</v>
      </c>
      <c r="C132" s="72">
        <v>0</v>
      </c>
      <c r="D132" s="72">
        <v>0</v>
      </c>
      <c r="E132" s="72">
        <v>0</v>
      </c>
      <c r="F132" s="72">
        <v>0</v>
      </c>
      <c r="G132" s="72">
        <v>1</v>
      </c>
      <c r="H132" s="72">
        <v>0</v>
      </c>
      <c r="I132" s="72">
        <v>0</v>
      </c>
      <c r="J132" s="72">
        <v>0</v>
      </c>
      <c r="K132" s="72">
        <v>0</v>
      </c>
      <c r="L132" s="72">
        <v>0</v>
      </c>
    </row>
    <row r="133" spans="1:12" ht="15.75" x14ac:dyDescent="0.25">
      <c r="A133" s="70" t="s">
        <v>395</v>
      </c>
      <c r="B133" s="71" t="s">
        <v>396</v>
      </c>
      <c r="C133" s="72">
        <v>1</v>
      </c>
      <c r="D133" s="72">
        <v>2</v>
      </c>
      <c r="E133" s="72">
        <v>1</v>
      </c>
      <c r="F133" s="72">
        <v>4</v>
      </c>
      <c r="G133" s="72">
        <v>6</v>
      </c>
      <c r="H133" s="72">
        <v>9</v>
      </c>
      <c r="I133" s="72">
        <v>36</v>
      </c>
      <c r="J133" s="72">
        <v>53</v>
      </c>
      <c r="K133" s="72">
        <v>90</v>
      </c>
      <c r="L133" s="72">
        <v>14</v>
      </c>
    </row>
    <row r="134" spans="1:12" ht="15.75" x14ac:dyDescent="0.25">
      <c r="A134" s="70" t="s">
        <v>397</v>
      </c>
      <c r="B134" s="71" t="s">
        <v>46</v>
      </c>
      <c r="C134" s="72">
        <v>30</v>
      </c>
      <c r="D134" s="72">
        <v>24</v>
      </c>
      <c r="E134" s="72">
        <v>43</v>
      </c>
      <c r="F134" s="72">
        <v>62</v>
      </c>
      <c r="G134" s="72">
        <v>94</v>
      </c>
      <c r="H134" s="72">
        <v>74</v>
      </c>
      <c r="I134" s="72">
        <v>69</v>
      </c>
      <c r="J134" s="72">
        <v>51</v>
      </c>
      <c r="K134" s="72">
        <v>58</v>
      </c>
      <c r="L134" s="72">
        <v>65</v>
      </c>
    </row>
    <row r="135" spans="1:12" ht="15.75" x14ac:dyDescent="0.25">
      <c r="A135" s="70" t="s">
        <v>398</v>
      </c>
      <c r="B135" s="71" t="s">
        <v>399</v>
      </c>
      <c r="C135" s="72">
        <v>5</v>
      </c>
      <c r="D135" s="72">
        <v>1</v>
      </c>
      <c r="E135" s="72">
        <v>3</v>
      </c>
      <c r="F135" s="72">
        <v>4</v>
      </c>
      <c r="G135" s="72">
        <v>10</v>
      </c>
      <c r="H135" s="72">
        <v>3</v>
      </c>
      <c r="I135" s="72">
        <v>3</v>
      </c>
      <c r="J135" s="72">
        <v>8</v>
      </c>
      <c r="K135" s="72">
        <v>5</v>
      </c>
      <c r="L135" s="72">
        <v>10</v>
      </c>
    </row>
    <row r="136" spans="1:12" ht="15.75" x14ac:dyDescent="0.25">
      <c r="A136" s="70" t="s">
        <v>400</v>
      </c>
      <c r="B136" s="71" t="s">
        <v>183</v>
      </c>
      <c r="C136" s="72">
        <v>69</v>
      </c>
      <c r="D136" s="72">
        <v>65</v>
      </c>
      <c r="E136" s="72">
        <v>58</v>
      </c>
      <c r="F136" s="72">
        <v>55</v>
      </c>
      <c r="G136" s="72">
        <v>75</v>
      </c>
      <c r="H136" s="72">
        <v>53</v>
      </c>
      <c r="I136" s="72">
        <v>62</v>
      </c>
      <c r="J136" s="72">
        <v>74</v>
      </c>
      <c r="K136" s="72">
        <v>77</v>
      </c>
      <c r="L136" s="72">
        <v>52</v>
      </c>
    </row>
    <row r="137" spans="1:12" ht="15.75" x14ac:dyDescent="0.25">
      <c r="A137" s="70" t="s">
        <v>401</v>
      </c>
      <c r="B137" s="71" t="s">
        <v>402</v>
      </c>
      <c r="C137" s="72">
        <v>135</v>
      </c>
      <c r="D137" s="72">
        <v>79</v>
      </c>
      <c r="E137" s="72">
        <v>47</v>
      </c>
      <c r="F137" s="72">
        <v>53</v>
      </c>
      <c r="G137" s="72">
        <v>51</v>
      </c>
      <c r="H137" s="72">
        <v>22</v>
      </c>
      <c r="I137" s="72">
        <v>36</v>
      </c>
      <c r="J137" s="72">
        <v>32</v>
      </c>
      <c r="K137" s="72">
        <v>28</v>
      </c>
      <c r="L137" s="72">
        <v>35</v>
      </c>
    </row>
    <row r="138" spans="1:12" ht="15.75" x14ac:dyDescent="0.25">
      <c r="A138" s="70" t="s">
        <v>403</v>
      </c>
      <c r="B138" s="71" t="s">
        <v>404</v>
      </c>
      <c r="C138" s="72">
        <v>0</v>
      </c>
      <c r="D138" s="72">
        <v>1</v>
      </c>
      <c r="E138" s="72">
        <v>0</v>
      </c>
      <c r="F138" s="72">
        <v>0</v>
      </c>
      <c r="G138" s="72">
        <v>0</v>
      </c>
      <c r="H138" s="72">
        <v>0</v>
      </c>
      <c r="I138" s="72">
        <v>0</v>
      </c>
      <c r="J138" s="72">
        <v>0</v>
      </c>
      <c r="K138" s="72">
        <v>1</v>
      </c>
      <c r="L138" s="72">
        <v>1</v>
      </c>
    </row>
    <row r="139" spans="1:12" ht="15.75" x14ac:dyDescent="0.25">
      <c r="A139" s="70" t="s">
        <v>405</v>
      </c>
      <c r="B139" s="71" t="s">
        <v>406</v>
      </c>
      <c r="C139" s="72">
        <v>0</v>
      </c>
      <c r="D139" s="72">
        <v>0</v>
      </c>
      <c r="E139" s="72">
        <v>0</v>
      </c>
      <c r="F139" s="72">
        <v>0</v>
      </c>
      <c r="G139" s="72">
        <v>0</v>
      </c>
      <c r="H139" s="72">
        <v>1</v>
      </c>
      <c r="I139" s="72">
        <v>0</v>
      </c>
      <c r="J139" s="72">
        <v>0</v>
      </c>
      <c r="K139" s="72">
        <v>1</v>
      </c>
      <c r="L139" s="72">
        <v>0</v>
      </c>
    </row>
    <row r="140" spans="1:12" ht="15.75" x14ac:dyDescent="0.25">
      <c r="A140" s="70" t="s">
        <v>407</v>
      </c>
      <c r="B140" s="71" t="s">
        <v>408</v>
      </c>
      <c r="C140" s="72">
        <v>0</v>
      </c>
      <c r="D140" s="72">
        <v>0</v>
      </c>
      <c r="E140" s="72">
        <v>0</v>
      </c>
      <c r="F140" s="72">
        <v>0</v>
      </c>
      <c r="G140" s="72">
        <v>0</v>
      </c>
      <c r="H140" s="72">
        <v>0</v>
      </c>
      <c r="I140" s="72">
        <v>1</v>
      </c>
      <c r="J140" s="72">
        <v>2</v>
      </c>
      <c r="K140" s="72">
        <v>1</v>
      </c>
      <c r="L140" s="72">
        <v>0</v>
      </c>
    </row>
    <row r="141" spans="1:12" ht="15.75" x14ac:dyDescent="0.25">
      <c r="A141" s="70" t="s">
        <v>409</v>
      </c>
      <c r="B141" s="71" t="s">
        <v>47</v>
      </c>
      <c r="C141" s="72">
        <v>5627</v>
      </c>
      <c r="D141" s="72">
        <v>5067</v>
      </c>
      <c r="E141" s="72">
        <v>5852</v>
      </c>
      <c r="F141" s="72">
        <v>6874</v>
      </c>
      <c r="G141" s="72">
        <v>7147</v>
      </c>
      <c r="H141" s="72">
        <v>6860</v>
      </c>
      <c r="I141" s="72">
        <v>7043</v>
      </c>
      <c r="J141" s="72">
        <v>7142</v>
      </c>
      <c r="K141" s="72">
        <v>6942</v>
      </c>
      <c r="L141" s="72">
        <v>6375</v>
      </c>
    </row>
    <row r="142" spans="1:12" ht="15.75" x14ac:dyDescent="0.25">
      <c r="A142" s="70" t="s">
        <v>410</v>
      </c>
      <c r="B142" s="71" t="s">
        <v>58</v>
      </c>
      <c r="C142" s="72">
        <v>467</v>
      </c>
      <c r="D142" s="72">
        <v>555</v>
      </c>
      <c r="E142" s="72">
        <v>509</v>
      </c>
      <c r="F142" s="72">
        <v>529</v>
      </c>
      <c r="G142" s="72">
        <v>510</v>
      </c>
      <c r="H142" s="72">
        <v>523</v>
      </c>
      <c r="I142" s="72">
        <v>531</v>
      </c>
      <c r="J142" s="72">
        <v>610</v>
      </c>
      <c r="K142" s="72">
        <v>646</v>
      </c>
      <c r="L142" s="72">
        <v>646</v>
      </c>
    </row>
    <row r="143" spans="1:12" ht="15.75" x14ac:dyDescent="0.25">
      <c r="A143" s="70" t="s">
        <v>411</v>
      </c>
      <c r="B143" s="71" t="s">
        <v>412</v>
      </c>
      <c r="C143" s="72"/>
      <c r="D143" s="72"/>
      <c r="E143" s="72"/>
      <c r="F143" s="72"/>
      <c r="G143" s="72"/>
      <c r="H143" s="72"/>
      <c r="I143" s="72"/>
      <c r="J143" s="72">
        <v>0</v>
      </c>
      <c r="K143" s="72">
        <v>1</v>
      </c>
      <c r="L143" s="72">
        <v>0</v>
      </c>
    </row>
    <row r="144" spans="1:12" ht="15.75" x14ac:dyDescent="0.25">
      <c r="A144" s="70" t="s">
        <v>413</v>
      </c>
      <c r="B144" s="71" t="s">
        <v>164</v>
      </c>
      <c r="C144" s="72">
        <v>168</v>
      </c>
      <c r="D144" s="72">
        <v>129</v>
      </c>
      <c r="E144" s="72">
        <v>145</v>
      </c>
      <c r="F144" s="72">
        <v>180</v>
      </c>
      <c r="G144" s="72">
        <v>186</v>
      </c>
      <c r="H144" s="72">
        <v>189</v>
      </c>
      <c r="I144" s="72">
        <v>201</v>
      </c>
      <c r="J144" s="72">
        <v>188</v>
      </c>
      <c r="K144" s="72">
        <v>180</v>
      </c>
      <c r="L144" s="72">
        <v>200</v>
      </c>
    </row>
    <row r="145" spans="1:12" ht="15.75" x14ac:dyDescent="0.25">
      <c r="A145" s="70" t="s">
        <v>414</v>
      </c>
      <c r="B145" s="71" t="s">
        <v>415</v>
      </c>
      <c r="C145" s="72">
        <v>0</v>
      </c>
      <c r="D145" s="72">
        <v>0</v>
      </c>
      <c r="E145" s="72">
        <v>0</v>
      </c>
      <c r="F145" s="72">
        <v>0</v>
      </c>
      <c r="G145" s="72">
        <v>3</v>
      </c>
      <c r="H145" s="72">
        <v>0</v>
      </c>
      <c r="I145" s="72">
        <v>3</v>
      </c>
      <c r="J145" s="72">
        <v>0</v>
      </c>
      <c r="K145" s="72">
        <v>1</v>
      </c>
      <c r="L145" s="72">
        <v>2</v>
      </c>
    </row>
    <row r="146" spans="1:12" ht="15.75" x14ac:dyDescent="0.25">
      <c r="A146" s="70" t="s">
        <v>416</v>
      </c>
      <c r="B146" s="71" t="s">
        <v>417</v>
      </c>
      <c r="C146" s="72">
        <v>5</v>
      </c>
      <c r="D146" s="72">
        <v>1</v>
      </c>
      <c r="E146" s="72">
        <v>6</v>
      </c>
      <c r="F146" s="72">
        <v>9</v>
      </c>
      <c r="G146" s="72">
        <v>5</v>
      </c>
      <c r="H146" s="72">
        <v>5</v>
      </c>
      <c r="I146" s="72">
        <v>3</v>
      </c>
      <c r="J146" s="72">
        <v>4</v>
      </c>
      <c r="K146" s="72">
        <v>5</v>
      </c>
      <c r="L146" s="72">
        <v>4</v>
      </c>
    </row>
    <row r="147" spans="1:12" ht="15.75" x14ac:dyDescent="0.25">
      <c r="A147" s="70" t="s">
        <v>418</v>
      </c>
      <c r="B147" s="71" t="s">
        <v>419</v>
      </c>
      <c r="C147" s="72">
        <v>2</v>
      </c>
      <c r="D147" s="72">
        <v>1</v>
      </c>
      <c r="E147" s="72">
        <v>2</v>
      </c>
      <c r="F147" s="72">
        <v>2</v>
      </c>
      <c r="G147" s="72">
        <v>1</v>
      </c>
      <c r="H147" s="72">
        <v>3</v>
      </c>
      <c r="I147" s="72">
        <v>4</v>
      </c>
      <c r="J147" s="72">
        <v>1</v>
      </c>
      <c r="K147" s="72">
        <v>2</v>
      </c>
      <c r="L147" s="72">
        <v>7</v>
      </c>
    </row>
    <row r="148" spans="1:12" ht="15.75" x14ac:dyDescent="0.25">
      <c r="A148" s="70" t="s">
        <v>420</v>
      </c>
      <c r="B148" s="71" t="s">
        <v>421</v>
      </c>
      <c r="C148" s="72">
        <v>0</v>
      </c>
      <c r="D148" s="72">
        <v>0</v>
      </c>
      <c r="E148" s="72">
        <v>0</v>
      </c>
      <c r="F148" s="72">
        <v>0</v>
      </c>
      <c r="G148" s="72">
        <v>0</v>
      </c>
      <c r="H148" s="72">
        <v>0</v>
      </c>
      <c r="I148" s="72">
        <v>0</v>
      </c>
      <c r="J148" s="72">
        <v>0</v>
      </c>
      <c r="K148" s="72">
        <v>0</v>
      </c>
      <c r="L148" s="72">
        <v>0</v>
      </c>
    </row>
    <row r="149" spans="1:12" ht="15.75" x14ac:dyDescent="0.25">
      <c r="A149" s="70" t="s">
        <v>422</v>
      </c>
      <c r="B149" s="71" t="s">
        <v>423</v>
      </c>
      <c r="C149" s="72">
        <v>0</v>
      </c>
      <c r="D149" s="72">
        <v>0</v>
      </c>
      <c r="E149" s="72">
        <v>0</v>
      </c>
      <c r="F149" s="72">
        <v>0</v>
      </c>
      <c r="G149" s="72">
        <v>1</v>
      </c>
      <c r="H149" s="72">
        <v>0</v>
      </c>
      <c r="I149" s="72">
        <v>0</v>
      </c>
      <c r="J149" s="72">
        <v>0</v>
      </c>
      <c r="K149" s="72">
        <v>0</v>
      </c>
      <c r="L149" s="72">
        <v>0</v>
      </c>
    </row>
    <row r="150" spans="1:12" ht="15.75" x14ac:dyDescent="0.25">
      <c r="A150" s="70" t="s">
        <v>424</v>
      </c>
      <c r="B150" s="71" t="s">
        <v>425</v>
      </c>
      <c r="C150" s="72">
        <v>12</v>
      </c>
      <c r="D150" s="72">
        <v>11</v>
      </c>
      <c r="E150" s="72">
        <v>5</v>
      </c>
      <c r="F150" s="72">
        <v>14</v>
      </c>
      <c r="G150" s="72">
        <v>15</v>
      </c>
      <c r="H150" s="72">
        <v>4</v>
      </c>
      <c r="I150" s="72">
        <v>2</v>
      </c>
      <c r="J150" s="72">
        <v>3</v>
      </c>
      <c r="K150" s="72">
        <v>0</v>
      </c>
      <c r="L150" s="72">
        <v>4</v>
      </c>
    </row>
    <row r="151" spans="1:12" ht="15.75" x14ac:dyDescent="0.25">
      <c r="A151" s="70" t="s">
        <v>426</v>
      </c>
      <c r="B151" s="71" t="s">
        <v>427</v>
      </c>
      <c r="C151" s="72">
        <v>2</v>
      </c>
      <c r="D151" s="72">
        <v>0</v>
      </c>
      <c r="E151" s="72">
        <v>1</v>
      </c>
      <c r="F151" s="72">
        <v>4</v>
      </c>
      <c r="G151" s="72">
        <v>0</v>
      </c>
      <c r="H151" s="72">
        <v>1</v>
      </c>
      <c r="I151" s="72">
        <v>1</v>
      </c>
      <c r="J151" s="72">
        <v>2</v>
      </c>
      <c r="K151" s="72">
        <v>2</v>
      </c>
      <c r="L151" s="72">
        <v>0</v>
      </c>
    </row>
    <row r="152" spans="1:12" ht="15.75" x14ac:dyDescent="0.25">
      <c r="A152" s="70" t="s">
        <v>428</v>
      </c>
      <c r="B152" s="71" t="s">
        <v>49</v>
      </c>
      <c r="C152" s="72">
        <v>246</v>
      </c>
      <c r="D152" s="72">
        <v>383</v>
      </c>
      <c r="E152" s="72">
        <v>372</v>
      </c>
      <c r="F152" s="72">
        <v>482</v>
      </c>
      <c r="G152" s="72">
        <v>566</v>
      </c>
      <c r="H152" s="72">
        <v>393</v>
      </c>
      <c r="I152" s="72">
        <v>446</v>
      </c>
      <c r="J152" s="72">
        <v>519</v>
      </c>
      <c r="K152" s="72">
        <v>463</v>
      </c>
      <c r="L152" s="72">
        <v>483</v>
      </c>
    </row>
    <row r="153" spans="1:12" ht="15.75" x14ac:dyDescent="0.25">
      <c r="A153" s="70" t="s">
        <v>429</v>
      </c>
      <c r="B153" s="71" t="s">
        <v>430</v>
      </c>
      <c r="C153" s="72">
        <v>4</v>
      </c>
      <c r="D153" s="72">
        <v>9</v>
      </c>
      <c r="E153" s="72">
        <v>18</v>
      </c>
      <c r="F153" s="72">
        <v>13</v>
      </c>
      <c r="G153" s="72">
        <v>31</v>
      </c>
      <c r="H153" s="72">
        <v>198</v>
      </c>
      <c r="I153" s="72">
        <v>278</v>
      </c>
      <c r="J153" s="72">
        <v>359</v>
      </c>
      <c r="K153" s="72">
        <v>295</v>
      </c>
      <c r="L153" s="72">
        <v>290</v>
      </c>
    </row>
    <row r="154" spans="1:12" ht="15.75" x14ac:dyDescent="0.25">
      <c r="A154" s="70" t="s">
        <v>431</v>
      </c>
      <c r="B154" s="71" t="s">
        <v>432</v>
      </c>
      <c r="C154" s="72">
        <v>0</v>
      </c>
      <c r="D154" s="72">
        <v>0</v>
      </c>
      <c r="E154" s="72">
        <v>0</v>
      </c>
      <c r="F154" s="72">
        <v>2</v>
      </c>
      <c r="G154" s="72">
        <v>0</v>
      </c>
      <c r="H154" s="72">
        <v>0</v>
      </c>
      <c r="I154" s="72">
        <v>0</v>
      </c>
      <c r="J154" s="72">
        <v>0</v>
      </c>
      <c r="K154" s="72">
        <v>0</v>
      </c>
      <c r="L154" s="72">
        <v>0</v>
      </c>
    </row>
    <row r="155" spans="1:12" ht="15.75" x14ac:dyDescent="0.25">
      <c r="A155" s="70" t="s">
        <v>433</v>
      </c>
      <c r="B155" s="71" t="s">
        <v>50</v>
      </c>
      <c r="C155" s="72">
        <v>81</v>
      </c>
      <c r="D155" s="72">
        <v>76</v>
      </c>
      <c r="E155" s="72">
        <v>95</v>
      </c>
      <c r="F155" s="72">
        <v>113</v>
      </c>
      <c r="G155" s="72">
        <v>141</v>
      </c>
      <c r="H155" s="72">
        <v>157</v>
      </c>
      <c r="I155" s="72">
        <v>150</v>
      </c>
      <c r="J155" s="72">
        <v>221</v>
      </c>
      <c r="K155" s="72">
        <v>272</v>
      </c>
      <c r="L155" s="72">
        <v>249</v>
      </c>
    </row>
    <row r="156" spans="1:12" ht="15.75" x14ac:dyDescent="0.25">
      <c r="A156" s="70" t="s">
        <v>434</v>
      </c>
      <c r="B156" s="71" t="s">
        <v>435</v>
      </c>
      <c r="C156" s="72">
        <v>0</v>
      </c>
      <c r="D156" s="72">
        <v>0</v>
      </c>
      <c r="E156" s="72">
        <v>0</v>
      </c>
      <c r="F156" s="72">
        <v>0</v>
      </c>
      <c r="G156" s="72">
        <v>0</v>
      </c>
      <c r="H156" s="72">
        <v>0</v>
      </c>
      <c r="I156" s="72">
        <v>0</v>
      </c>
      <c r="J156" s="72">
        <v>0</v>
      </c>
      <c r="K156" s="72">
        <v>0</v>
      </c>
      <c r="L156" s="72">
        <v>0</v>
      </c>
    </row>
    <row r="157" spans="1:12" ht="15.75" x14ac:dyDescent="0.25">
      <c r="A157" s="70" t="s">
        <v>436</v>
      </c>
      <c r="B157" s="71" t="s">
        <v>437</v>
      </c>
      <c r="C157" s="72">
        <v>0</v>
      </c>
      <c r="D157" s="72">
        <v>3</v>
      </c>
      <c r="E157" s="72">
        <v>1</v>
      </c>
      <c r="F157" s="72">
        <v>24</v>
      </c>
      <c r="G157" s="72">
        <v>24</v>
      </c>
      <c r="H157" s="72">
        <v>3</v>
      </c>
      <c r="I157" s="72">
        <v>10</v>
      </c>
      <c r="J157" s="72">
        <v>14</v>
      </c>
      <c r="K157" s="72">
        <v>3</v>
      </c>
      <c r="L157" s="72">
        <v>7</v>
      </c>
    </row>
    <row r="158" spans="1:12" ht="15.75" x14ac:dyDescent="0.25">
      <c r="A158" s="70" t="s">
        <v>438</v>
      </c>
      <c r="B158" s="71" t="s">
        <v>439</v>
      </c>
      <c r="C158" s="72">
        <v>0</v>
      </c>
      <c r="D158" s="72">
        <v>0</v>
      </c>
      <c r="E158" s="72">
        <v>0</v>
      </c>
      <c r="F158" s="72">
        <v>0</v>
      </c>
      <c r="G158" s="72">
        <v>0</v>
      </c>
      <c r="H158" s="72">
        <v>0</v>
      </c>
      <c r="I158" s="72">
        <v>0</v>
      </c>
      <c r="J158" s="72">
        <v>0</v>
      </c>
      <c r="K158" s="72">
        <v>0</v>
      </c>
      <c r="L158" s="72">
        <v>0</v>
      </c>
    </row>
    <row r="159" spans="1:12" ht="15.75" x14ac:dyDescent="0.25">
      <c r="A159" s="70" t="s">
        <v>440</v>
      </c>
      <c r="B159" s="71" t="s">
        <v>51</v>
      </c>
      <c r="C159" s="72">
        <v>20</v>
      </c>
      <c r="D159" s="72">
        <v>35</v>
      </c>
      <c r="E159" s="72">
        <v>33</v>
      </c>
      <c r="F159" s="72">
        <v>28</v>
      </c>
      <c r="G159" s="72">
        <v>30</v>
      </c>
      <c r="H159" s="72">
        <v>31</v>
      </c>
      <c r="I159" s="72">
        <v>52</v>
      </c>
      <c r="J159" s="72">
        <v>50</v>
      </c>
      <c r="K159" s="72">
        <v>40</v>
      </c>
      <c r="L159" s="72">
        <v>54</v>
      </c>
    </row>
    <row r="160" spans="1:12" ht="15.75" x14ac:dyDescent="0.25">
      <c r="A160" s="70" t="s">
        <v>441</v>
      </c>
      <c r="B160" s="71" t="s">
        <v>64</v>
      </c>
      <c r="C160" s="72">
        <v>6</v>
      </c>
      <c r="D160" s="72">
        <v>5</v>
      </c>
      <c r="E160" s="72">
        <v>11</v>
      </c>
      <c r="F160" s="72">
        <v>11</v>
      </c>
      <c r="G160" s="72">
        <v>4</v>
      </c>
      <c r="H160" s="72">
        <v>1</v>
      </c>
      <c r="I160" s="72">
        <v>10</v>
      </c>
      <c r="J160" s="72">
        <v>9</v>
      </c>
      <c r="K160" s="72">
        <v>9</v>
      </c>
      <c r="L160" s="72">
        <v>8</v>
      </c>
    </row>
    <row r="161" spans="1:12" ht="15.75" x14ac:dyDescent="0.25">
      <c r="A161" s="70" t="s">
        <v>442</v>
      </c>
      <c r="B161" s="71" t="s">
        <v>135</v>
      </c>
      <c r="C161" s="72">
        <v>165</v>
      </c>
      <c r="D161" s="72">
        <v>186</v>
      </c>
      <c r="E161" s="72">
        <v>230</v>
      </c>
      <c r="F161" s="72">
        <v>209</v>
      </c>
      <c r="G161" s="72">
        <v>230</v>
      </c>
      <c r="H161" s="72">
        <v>159</v>
      </c>
      <c r="I161" s="72">
        <v>202</v>
      </c>
      <c r="J161" s="72">
        <v>220</v>
      </c>
      <c r="K161" s="72">
        <v>244</v>
      </c>
      <c r="L161" s="72">
        <v>264</v>
      </c>
    </row>
    <row r="162" spans="1:12" ht="15.75" x14ac:dyDescent="0.25">
      <c r="A162" s="70" t="s">
        <v>443</v>
      </c>
      <c r="B162" s="71" t="s">
        <v>444</v>
      </c>
      <c r="C162" s="72">
        <v>126</v>
      </c>
      <c r="D162" s="72">
        <v>126</v>
      </c>
      <c r="E162" s="72">
        <v>212</v>
      </c>
      <c r="F162" s="72">
        <v>290</v>
      </c>
      <c r="G162" s="72">
        <v>182</v>
      </c>
      <c r="H162" s="72">
        <v>251</v>
      </c>
      <c r="I162" s="72">
        <v>140</v>
      </c>
      <c r="J162" s="72">
        <v>261</v>
      </c>
      <c r="K162" s="72">
        <v>364</v>
      </c>
      <c r="L162" s="72">
        <v>488</v>
      </c>
    </row>
    <row r="163" spans="1:12" ht="15.75" x14ac:dyDescent="0.25">
      <c r="A163" s="70" t="s">
        <v>445</v>
      </c>
      <c r="B163" s="71" t="s">
        <v>446</v>
      </c>
      <c r="C163" s="72">
        <v>13</v>
      </c>
      <c r="D163" s="72">
        <v>7</v>
      </c>
      <c r="E163" s="72">
        <v>15</v>
      </c>
      <c r="F163" s="72">
        <v>4</v>
      </c>
      <c r="G163" s="72">
        <v>3</v>
      </c>
      <c r="H163" s="72">
        <v>8</v>
      </c>
      <c r="I163" s="72">
        <v>9</v>
      </c>
      <c r="J163" s="72">
        <v>6</v>
      </c>
      <c r="K163" s="72">
        <v>2</v>
      </c>
      <c r="L163" s="72">
        <v>4</v>
      </c>
    </row>
    <row r="164" spans="1:12" ht="15.75" x14ac:dyDescent="0.25">
      <c r="A164" s="70" t="s">
        <v>447</v>
      </c>
      <c r="B164" s="71" t="s">
        <v>55</v>
      </c>
      <c r="C164" s="72">
        <v>3638</v>
      </c>
      <c r="D164" s="72">
        <v>3518</v>
      </c>
      <c r="E164" s="72">
        <v>3674</v>
      </c>
      <c r="F164" s="72">
        <v>3873</v>
      </c>
      <c r="G164" s="72">
        <v>3839</v>
      </c>
      <c r="H164" s="72">
        <v>3547</v>
      </c>
      <c r="I164" s="72">
        <v>3783</v>
      </c>
      <c r="J164" s="72">
        <v>4055</v>
      </c>
      <c r="K164" s="72">
        <v>4395</v>
      </c>
      <c r="L164" s="72">
        <v>4423</v>
      </c>
    </row>
    <row r="165" spans="1:12" ht="15.75" x14ac:dyDescent="0.25">
      <c r="A165" s="70" t="s">
        <v>448</v>
      </c>
      <c r="B165" s="71" t="s">
        <v>449</v>
      </c>
      <c r="C165" s="72">
        <v>311</v>
      </c>
      <c r="D165" s="72">
        <v>316</v>
      </c>
      <c r="E165" s="72">
        <v>316</v>
      </c>
      <c r="F165" s="72">
        <v>364</v>
      </c>
      <c r="G165" s="72">
        <v>389</v>
      </c>
      <c r="H165" s="72">
        <v>470</v>
      </c>
      <c r="I165" s="72">
        <v>435</v>
      </c>
      <c r="J165" s="72">
        <v>492</v>
      </c>
      <c r="K165" s="72">
        <v>505</v>
      </c>
      <c r="L165" s="72">
        <v>577</v>
      </c>
    </row>
    <row r="166" spans="1:12" ht="15.75" x14ac:dyDescent="0.25">
      <c r="A166" s="70" t="s">
        <v>450</v>
      </c>
      <c r="B166" s="71" t="s">
        <v>451</v>
      </c>
      <c r="C166" s="72">
        <v>0</v>
      </c>
      <c r="D166" s="72">
        <v>0</v>
      </c>
      <c r="E166" s="72">
        <v>0</v>
      </c>
      <c r="F166" s="72">
        <v>0</v>
      </c>
      <c r="G166" s="72">
        <v>0</v>
      </c>
      <c r="H166" s="72">
        <v>0</v>
      </c>
      <c r="I166" s="72">
        <v>0</v>
      </c>
      <c r="J166" s="72">
        <v>0</v>
      </c>
      <c r="K166" s="72">
        <v>0</v>
      </c>
      <c r="L166" s="72">
        <v>0</v>
      </c>
    </row>
    <row r="167" spans="1:12" ht="15.75" x14ac:dyDescent="0.25">
      <c r="A167" s="70" t="s">
        <v>452</v>
      </c>
      <c r="B167" s="71" t="s">
        <v>52</v>
      </c>
      <c r="C167" s="72">
        <v>129</v>
      </c>
      <c r="D167" s="72">
        <v>108</v>
      </c>
      <c r="E167" s="72">
        <v>135</v>
      </c>
      <c r="F167" s="72">
        <v>125</v>
      </c>
      <c r="G167" s="72">
        <v>118</v>
      </c>
      <c r="H167" s="72">
        <v>113</v>
      </c>
      <c r="I167" s="72">
        <v>98</v>
      </c>
      <c r="J167" s="72">
        <v>100</v>
      </c>
      <c r="K167" s="72">
        <v>122</v>
      </c>
      <c r="L167" s="72">
        <v>165</v>
      </c>
    </row>
    <row r="168" spans="1:12" ht="15.75" x14ac:dyDescent="0.25">
      <c r="A168" s="70" t="s">
        <v>453</v>
      </c>
      <c r="B168" s="71" t="s">
        <v>53</v>
      </c>
      <c r="C168" s="72">
        <v>43</v>
      </c>
      <c r="D168" s="72">
        <v>35</v>
      </c>
      <c r="E168" s="72">
        <v>29</v>
      </c>
      <c r="F168" s="72">
        <v>26</v>
      </c>
      <c r="G168" s="72">
        <v>47</v>
      </c>
      <c r="H168" s="72">
        <v>44</v>
      </c>
      <c r="I168" s="72">
        <v>41</v>
      </c>
      <c r="J168" s="72">
        <v>51</v>
      </c>
      <c r="K168" s="72">
        <v>42</v>
      </c>
      <c r="L168" s="72">
        <v>55</v>
      </c>
    </row>
    <row r="169" spans="1:12" ht="15.75" x14ac:dyDescent="0.25">
      <c r="A169" s="70" t="s">
        <v>454</v>
      </c>
      <c r="B169" s="71" t="s">
        <v>455</v>
      </c>
      <c r="C169" s="72">
        <v>0</v>
      </c>
      <c r="D169" s="72">
        <v>1</v>
      </c>
      <c r="E169" s="72">
        <v>0</v>
      </c>
      <c r="F169" s="72">
        <v>0</v>
      </c>
      <c r="G169" s="72">
        <v>0</v>
      </c>
      <c r="H169" s="72">
        <v>0</v>
      </c>
      <c r="I169" s="72">
        <v>0</v>
      </c>
      <c r="J169" s="72">
        <v>0</v>
      </c>
      <c r="K169" s="72">
        <v>0</v>
      </c>
      <c r="L169" s="72">
        <v>0</v>
      </c>
    </row>
    <row r="170" spans="1:12" ht="15.75" x14ac:dyDescent="0.25">
      <c r="A170" s="70" t="s">
        <v>456</v>
      </c>
      <c r="B170" s="71" t="s">
        <v>117</v>
      </c>
      <c r="C170" s="72">
        <v>8</v>
      </c>
      <c r="D170" s="72">
        <v>8</v>
      </c>
      <c r="E170" s="72">
        <v>5</v>
      </c>
      <c r="F170" s="72">
        <v>5</v>
      </c>
      <c r="G170" s="72">
        <v>3</v>
      </c>
      <c r="H170" s="72">
        <v>10</v>
      </c>
      <c r="I170" s="72">
        <v>2</v>
      </c>
      <c r="J170" s="72">
        <v>9</v>
      </c>
      <c r="K170" s="72">
        <v>8</v>
      </c>
      <c r="L170" s="72">
        <v>4</v>
      </c>
    </row>
    <row r="171" spans="1:12" ht="15.75" x14ac:dyDescent="0.25">
      <c r="A171" s="70" t="s">
        <v>457</v>
      </c>
      <c r="B171" s="71" t="s">
        <v>458</v>
      </c>
      <c r="C171" s="72">
        <v>0</v>
      </c>
      <c r="D171" s="72">
        <v>0</v>
      </c>
      <c r="E171" s="72">
        <v>0</v>
      </c>
      <c r="F171" s="72">
        <v>1</v>
      </c>
      <c r="G171" s="72">
        <v>0</v>
      </c>
      <c r="H171" s="72">
        <v>0</v>
      </c>
      <c r="I171" s="72">
        <v>1</v>
      </c>
      <c r="J171" s="72">
        <v>1</v>
      </c>
      <c r="K171" s="72">
        <v>0</v>
      </c>
      <c r="L171" s="72">
        <v>1</v>
      </c>
    </row>
    <row r="172" spans="1:12" ht="15.75" x14ac:dyDescent="0.25">
      <c r="A172" s="70" t="s">
        <v>459</v>
      </c>
      <c r="B172" s="71" t="s">
        <v>460</v>
      </c>
      <c r="C172" s="72">
        <v>0</v>
      </c>
      <c r="D172" s="72">
        <v>0</v>
      </c>
      <c r="E172" s="72">
        <v>0</v>
      </c>
      <c r="F172" s="72">
        <v>0</v>
      </c>
      <c r="G172" s="72">
        <v>0</v>
      </c>
      <c r="H172" s="72">
        <v>3</v>
      </c>
      <c r="I172" s="72">
        <v>0</v>
      </c>
      <c r="J172" s="72">
        <v>0</v>
      </c>
      <c r="K172" s="72">
        <v>0</v>
      </c>
      <c r="L172" s="72">
        <v>0</v>
      </c>
    </row>
    <row r="173" spans="1:12" ht="15.75" x14ac:dyDescent="0.25">
      <c r="A173" s="70" t="s">
        <v>461</v>
      </c>
      <c r="B173" s="71" t="s">
        <v>462</v>
      </c>
      <c r="C173" s="72">
        <v>1</v>
      </c>
      <c r="D173" s="72">
        <v>0</v>
      </c>
      <c r="E173" s="72">
        <v>0</v>
      </c>
      <c r="F173" s="72">
        <v>0</v>
      </c>
      <c r="G173" s="72">
        <v>0</v>
      </c>
      <c r="H173" s="72">
        <v>0</v>
      </c>
      <c r="I173" s="72">
        <v>0</v>
      </c>
      <c r="J173" s="72">
        <v>0</v>
      </c>
      <c r="K173" s="72">
        <v>0</v>
      </c>
      <c r="L173" s="72">
        <v>0</v>
      </c>
    </row>
    <row r="174" spans="1:12" ht="15.75" x14ac:dyDescent="0.25">
      <c r="A174" s="70" t="s">
        <v>463</v>
      </c>
      <c r="B174" s="71" t="s">
        <v>464</v>
      </c>
      <c r="C174" s="72">
        <v>0</v>
      </c>
      <c r="D174" s="72">
        <v>2</v>
      </c>
      <c r="E174" s="72">
        <v>1</v>
      </c>
      <c r="F174" s="72">
        <v>0</v>
      </c>
      <c r="G174" s="72">
        <v>1</v>
      </c>
      <c r="H174" s="72">
        <v>1</v>
      </c>
      <c r="I174" s="72">
        <v>0</v>
      </c>
      <c r="J174" s="72">
        <v>1</v>
      </c>
      <c r="K174" s="72">
        <v>0</v>
      </c>
      <c r="L174" s="72">
        <v>0</v>
      </c>
    </row>
    <row r="175" spans="1:12" ht="15.75" x14ac:dyDescent="0.25">
      <c r="A175" s="70" t="s">
        <v>465</v>
      </c>
      <c r="B175" s="71" t="s">
        <v>466</v>
      </c>
      <c r="C175" s="72">
        <v>0</v>
      </c>
      <c r="D175" s="72">
        <v>0</v>
      </c>
      <c r="E175" s="72">
        <v>0</v>
      </c>
      <c r="F175" s="72">
        <v>0</v>
      </c>
      <c r="G175" s="72">
        <v>0</v>
      </c>
      <c r="H175" s="72">
        <v>0</v>
      </c>
      <c r="I175" s="72">
        <v>0</v>
      </c>
      <c r="J175" s="72">
        <v>0</v>
      </c>
      <c r="K175" s="72">
        <v>0</v>
      </c>
      <c r="L175" s="72">
        <v>1</v>
      </c>
    </row>
    <row r="176" spans="1:12" ht="15.75" x14ac:dyDescent="0.25">
      <c r="A176" s="70" t="s">
        <v>467</v>
      </c>
      <c r="B176" s="71" t="s">
        <v>468</v>
      </c>
      <c r="C176" s="72">
        <v>0</v>
      </c>
      <c r="D176" s="72">
        <v>0</v>
      </c>
      <c r="E176" s="72">
        <v>0</v>
      </c>
      <c r="F176" s="72">
        <v>1</v>
      </c>
      <c r="G176" s="72">
        <v>0</v>
      </c>
      <c r="H176" s="72">
        <v>0</v>
      </c>
      <c r="I176" s="72">
        <v>0</v>
      </c>
      <c r="J176" s="72">
        <v>1</v>
      </c>
      <c r="K176" s="72">
        <v>1</v>
      </c>
      <c r="L176" s="72">
        <v>1</v>
      </c>
    </row>
    <row r="177" spans="1:12" ht="15.75" x14ac:dyDescent="0.25">
      <c r="A177" s="70" t="s">
        <v>469</v>
      </c>
      <c r="B177" s="71" t="s">
        <v>470</v>
      </c>
      <c r="C177" s="72">
        <v>1</v>
      </c>
      <c r="D177" s="72">
        <v>0</v>
      </c>
      <c r="E177" s="72">
        <v>0</v>
      </c>
      <c r="F177" s="72">
        <v>0</v>
      </c>
      <c r="G177" s="72">
        <v>0</v>
      </c>
      <c r="H177" s="72">
        <v>0</v>
      </c>
      <c r="I177" s="72">
        <v>0</v>
      </c>
      <c r="J177" s="72">
        <v>0</v>
      </c>
      <c r="K177" s="72">
        <v>0</v>
      </c>
      <c r="L177" s="72">
        <v>0</v>
      </c>
    </row>
    <row r="178" spans="1:12" ht="15.75" x14ac:dyDescent="0.25">
      <c r="A178" s="70" t="s">
        <v>471</v>
      </c>
      <c r="B178" s="71" t="s">
        <v>188</v>
      </c>
      <c r="C178" s="72">
        <v>8</v>
      </c>
      <c r="D178" s="72">
        <v>22</v>
      </c>
      <c r="E178" s="72">
        <v>18</v>
      </c>
      <c r="F178" s="72">
        <v>19</v>
      </c>
      <c r="G178" s="72">
        <v>25</v>
      </c>
      <c r="H178" s="72">
        <v>64</v>
      </c>
      <c r="I178" s="72">
        <v>73</v>
      </c>
      <c r="J178" s="72">
        <v>73</v>
      </c>
      <c r="K178" s="72">
        <v>85</v>
      </c>
      <c r="L178" s="72">
        <v>63</v>
      </c>
    </row>
    <row r="179" spans="1:12" ht="15.75" x14ac:dyDescent="0.25">
      <c r="A179" s="70" t="s">
        <v>472</v>
      </c>
      <c r="B179" s="71" t="s">
        <v>473</v>
      </c>
      <c r="C179" s="72">
        <v>0</v>
      </c>
      <c r="D179" s="72">
        <v>0</v>
      </c>
      <c r="E179" s="72">
        <v>1</v>
      </c>
      <c r="F179" s="72">
        <v>0</v>
      </c>
      <c r="G179" s="72">
        <v>0</v>
      </c>
      <c r="H179" s="72">
        <v>0</v>
      </c>
      <c r="I179" s="72">
        <v>0</v>
      </c>
      <c r="J179" s="72">
        <v>0</v>
      </c>
      <c r="K179" s="72">
        <v>0</v>
      </c>
      <c r="L179" s="72">
        <v>0</v>
      </c>
    </row>
    <row r="180" spans="1:12" ht="15.75" x14ac:dyDescent="0.25">
      <c r="A180" s="70" t="s">
        <v>474</v>
      </c>
      <c r="B180" s="71" t="s">
        <v>475</v>
      </c>
      <c r="C180" s="72">
        <v>1</v>
      </c>
      <c r="D180" s="72">
        <v>5</v>
      </c>
      <c r="E180" s="72">
        <v>6</v>
      </c>
      <c r="F180" s="72">
        <v>2</v>
      </c>
      <c r="G180" s="72">
        <v>4</v>
      </c>
      <c r="H180" s="72">
        <v>2</v>
      </c>
      <c r="I180" s="72">
        <v>0</v>
      </c>
      <c r="J180" s="72">
        <v>3</v>
      </c>
      <c r="K180" s="72">
        <v>2</v>
      </c>
      <c r="L180" s="72">
        <v>4</v>
      </c>
    </row>
    <row r="181" spans="1:12" ht="15.75" x14ac:dyDescent="0.25">
      <c r="A181" s="70" t="s">
        <v>476</v>
      </c>
      <c r="B181" s="71" t="s">
        <v>65</v>
      </c>
      <c r="C181" s="72">
        <v>371</v>
      </c>
      <c r="D181" s="72">
        <v>397</v>
      </c>
      <c r="E181" s="72">
        <v>377</v>
      </c>
      <c r="F181" s="72">
        <v>403</v>
      </c>
      <c r="G181" s="72">
        <v>447</v>
      </c>
      <c r="H181" s="72">
        <v>523</v>
      </c>
      <c r="I181" s="72">
        <v>911</v>
      </c>
      <c r="J181" s="72">
        <v>574</v>
      </c>
      <c r="K181" s="72">
        <v>471</v>
      </c>
      <c r="L181" s="72">
        <v>594</v>
      </c>
    </row>
    <row r="182" spans="1:12" ht="15.75" x14ac:dyDescent="0.25">
      <c r="A182" s="70" t="s">
        <v>477</v>
      </c>
      <c r="B182" s="71" t="s">
        <v>478</v>
      </c>
      <c r="C182" s="72">
        <v>0</v>
      </c>
      <c r="D182" s="72">
        <v>1</v>
      </c>
      <c r="E182" s="72">
        <v>0</v>
      </c>
      <c r="F182" s="72">
        <v>1</v>
      </c>
      <c r="G182" s="72">
        <v>0</v>
      </c>
      <c r="H182" s="72">
        <v>0</v>
      </c>
      <c r="I182" s="72">
        <v>0</v>
      </c>
      <c r="J182" s="72">
        <v>0</v>
      </c>
      <c r="K182" s="72">
        <v>0</v>
      </c>
      <c r="L182" s="72">
        <v>0</v>
      </c>
    </row>
    <row r="183" spans="1:12" ht="15.75" x14ac:dyDescent="0.25">
      <c r="A183" s="70" t="s">
        <v>479</v>
      </c>
      <c r="B183" s="71" t="s">
        <v>480</v>
      </c>
      <c r="C183" s="72">
        <v>1284</v>
      </c>
      <c r="D183" s="72">
        <v>1273</v>
      </c>
      <c r="E183" s="72">
        <v>1236</v>
      </c>
      <c r="F183" s="72">
        <v>1119</v>
      </c>
      <c r="G183" s="72">
        <v>1264</v>
      </c>
      <c r="H183" s="72">
        <v>1422</v>
      </c>
      <c r="I183" s="72">
        <v>1622</v>
      </c>
      <c r="J183" s="72">
        <v>1756</v>
      </c>
      <c r="K183" s="72">
        <v>1598</v>
      </c>
      <c r="L183" s="72">
        <v>1344</v>
      </c>
    </row>
    <row r="184" spans="1:12" ht="15.75" x14ac:dyDescent="0.25">
      <c r="A184" s="70" t="s">
        <v>481</v>
      </c>
      <c r="B184" s="71" t="s">
        <v>118</v>
      </c>
      <c r="C184" s="72">
        <v>11</v>
      </c>
      <c r="D184" s="72">
        <v>12</v>
      </c>
      <c r="E184" s="72">
        <v>25</v>
      </c>
      <c r="F184" s="72">
        <v>14</v>
      </c>
      <c r="G184" s="72">
        <v>19</v>
      </c>
      <c r="H184" s="72">
        <v>12</v>
      </c>
      <c r="I184" s="72">
        <v>20</v>
      </c>
      <c r="J184" s="72">
        <v>22</v>
      </c>
      <c r="K184" s="72">
        <v>21</v>
      </c>
      <c r="L184" s="72">
        <v>17</v>
      </c>
    </row>
    <row r="185" spans="1:12" ht="15.75" x14ac:dyDescent="0.25">
      <c r="A185" s="70" t="s">
        <v>482</v>
      </c>
      <c r="B185" s="71" t="s">
        <v>483</v>
      </c>
      <c r="C185" s="72">
        <v>0</v>
      </c>
      <c r="D185" s="72">
        <v>0</v>
      </c>
      <c r="E185" s="72">
        <v>0</v>
      </c>
      <c r="F185" s="72">
        <v>0</v>
      </c>
      <c r="G185" s="72">
        <v>0</v>
      </c>
      <c r="H185" s="72">
        <v>0</v>
      </c>
      <c r="I185" s="72">
        <v>0</v>
      </c>
      <c r="J185" s="72">
        <v>0</v>
      </c>
      <c r="K185" s="72">
        <v>0</v>
      </c>
      <c r="L185" s="72">
        <v>1</v>
      </c>
    </row>
    <row r="186" spans="1:12" ht="15.75" x14ac:dyDescent="0.25">
      <c r="A186" s="70" t="s">
        <v>484</v>
      </c>
      <c r="B186" s="71" t="s">
        <v>90</v>
      </c>
      <c r="C186" s="72">
        <v>35050</v>
      </c>
      <c r="D186" s="72">
        <v>35268</v>
      </c>
      <c r="E186" s="72">
        <v>34011</v>
      </c>
      <c r="F186" s="72">
        <v>36668</v>
      </c>
      <c r="G186" s="72">
        <v>42597</v>
      </c>
      <c r="H186" s="72">
        <v>40032</v>
      </c>
      <c r="I186" s="72">
        <v>42463</v>
      </c>
      <c r="J186" s="72">
        <v>43789</v>
      </c>
      <c r="K186" s="72">
        <v>46177</v>
      </c>
      <c r="L186" s="72">
        <v>44293</v>
      </c>
    </row>
    <row r="187" spans="1:12" ht="15.75" x14ac:dyDescent="0.25">
      <c r="A187" s="70" t="s">
        <v>485</v>
      </c>
      <c r="B187" s="71" t="s">
        <v>486</v>
      </c>
      <c r="C187" s="72">
        <v>2</v>
      </c>
      <c r="D187" s="72">
        <v>2</v>
      </c>
      <c r="E187" s="72">
        <v>8</v>
      </c>
      <c r="F187" s="72">
        <v>4</v>
      </c>
      <c r="G187" s="72">
        <v>9</v>
      </c>
      <c r="H187" s="72">
        <v>2</v>
      </c>
      <c r="I187" s="72">
        <v>10</v>
      </c>
      <c r="J187" s="72">
        <v>12</v>
      </c>
      <c r="K187" s="72">
        <v>7</v>
      </c>
      <c r="L187" s="72">
        <v>7</v>
      </c>
    </row>
    <row r="188" spans="1:12" ht="15.75" x14ac:dyDescent="0.25">
      <c r="A188" s="70" t="s">
        <v>487</v>
      </c>
      <c r="B188" s="71" t="s">
        <v>488</v>
      </c>
      <c r="C188" s="72">
        <v>0</v>
      </c>
      <c r="D188" s="72">
        <v>0</v>
      </c>
      <c r="E188" s="72">
        <v>1</v>
      </c>
      <c r="F188" s="72">
        <v>1</v>
      </c>
      <c r="G188" s="72">
        <v>1</v>
      </c>
      <c r="H188" s="72">
        <v>2</v>
      </c>
      <c r="I188" s="72">
        <v>0</v>
      </c>
      <c r="J188" s="72">
        <v>0</v>
      </c>
      <c r="K188" s="72">
        <v>6</v>
      </c>
      <c r="L188" s="72">
        <v>0</v>
      </c>
    </row>
    <row r="189" spans="1:12" ht="15.75" x14ac:dyDescent="0.25">
      <c r="A189" s="70" t="s">
        <v>489</v>
      </c>
      <c r="B189" s="71" t="s">
        <v>490</v>
      </c>
      <c r="C189" s="72">
        <v>0</v>
      </c>
      <c r="D189" s="72">
        <v>0</v>
      </c>
      <c r="E189" s="72">
        <v>0</v>
      </c>
      <c r="F189" s="72">
        <v>0</v>
      </c>
      <c r="G189" s="72">
        <v>0</v>
      </c>
      <c r="H189" s="72">
        <v>0</v>
      </c>
      <c r="I189" s="72">
        <v>0</v>
      </c>
      <c r="J189" s="72">
        <v>0</v>
      </c>
      <c r="K189" s="72">
        <v>0</v>
      </c>
      <c r="L189" s="72">
        <v>0</v>
      </c>
    </row>
    <row r="190" spans="1:12" ht="15.75" x14ac:dyDescent="0.25">
      <c r="A190" s="70" t="s">
        <v>491</v>
      </c>
      <c r="B190" s="71" t="s">
        <v>492</v>
      </c>
      <c r="C190" s="72">
        <v>1</v>
      </c>
      <c r="D190" s="72">
        <v>2</v>
      </c>
      <c r="E190" s="72">
        <v>5</v>
      </c>
      <c r="F190" s="72">
        <v>2</v>
      </c>
      <c r="G190" s="72">
        <v>0</v>
      </c>
      <c r="H190" s="72">
        <v>0</v>
      </c>
      <c r="I190" s="72">
        <v>0</v>
      </c>
      <c r="J190" s="72">
        <v>0</v>
      </c>
      <c r="K190" s="72">
        <v>0</v>
      </c>
      <c r="L190" s="72">
        <v>0</v>
      </c>
    </row>
    <row r="191" spans="1:12" ht="15.75" x14ac:dyDescent="0.25">
      <c r="A191" s="70" t="s">
        <v>493</v>
      </c>
      <c r="B191" s="71" t="s">
        <v>494</v>
      </c>
      <c r="C191" s="72">
        <v>1</v>
      </c>
      <c r="D191" s="72">
        <v>4</v>
      </c>
      <c r="E191" s="72">
        <v>3</v>
      </c>
      <c r="F191" s="72">
        <v>1</v>
      </c>
      <c r="G191" s="72">
        <v>4</v>
      </c>
      <c r="H191" s="72">
        <v>0</v>
      </c>
      <c r="I191" s="72">
        <v>0</v>
      </c>
      <c r="J191" s="72">
        <v>0</v>
      </c>
      <c r="K191" s="72">
        <v>0</v>
      </c>
      <c r="L191" s="72">
        <v>1</v>
      </c>
    </row>
    <row r="192" spans="1:12" ht="15.75" x14ac:dyDescent="0.25">
      <c r="A192" s="70" t="s">
        <v>495</v>
      </c>
      <c r="B192" s="71" t="s">
        <v>496</v>
      </c>
      <c r="C192" s="72">
        <v>149</v>
      </c>
      <c r="D192" s="72">
        <v>136</v>
      </c>
      <c r="E192" s="72">
        <v>117</v>
      </c>
      <c r="F192" s="72">
        <v>111</v>
      </c>
      <c r="G192" s="72">
        <v>96</v>
      </c>
      <c r="H192" s="72">
        <v>126</v>
      </c>
      <c r="I192" s="72">
        <v>91</v>
      </c>
      <c r="J192" s="72">
        <v>51</v>
      </c>
      <c r="K192" s="72">
        <v>59</v>
      </c>
      <c r="L192" s="72">
        <v>62</v>
      </c>
    </row>
    <row r="193" spans="1:12" ht="15.75" x14ac:dyDescent="0.25">
      <c r="A193" s="70" t="s">
        <v>497</v>
      </c>
      <c r="B193" s="71" t="s">
        <v>498</v>
      </c>
      <c r="C193" s="72">
        <v>0</v>
      </c>
      <c r="D193" s="72">
        <v>1</v>
      </c>
      <c r="E193" s="72">
        <v>2</v>
      </c>
      <c r="F193" s="72">
        <v>2</v>
      </c>
      <c r="G193" s="72">
        <v>2</v>
      </c>
      <c r="H193" s="72">
        <v>2</v>
      </c>
      <c r="I193" s="72">
        <v>1</v>
      </c>
      <c r="J193" s="72">
        <v>0</v>
      </c>
      <c r="K193" s="72">
        <v>0</v>
      </c>
      <c r="L193" s="72">
        <v>0</v>
      </c>
    </row>
    <row r="194" spans="1:12" ht="15.75" x14ac:dyDescent="0.25">
      <c r="A194" s="70" t="s">
        <v>499</v>
      </c>
      <c r="B194" s="71" t="s">
        <v>500</v>
      </c>
      <c r="C194" s="72">
        <v>0</v>
      </c>
      <c r="D194" s="72">
        <v>6</v>
      </c>
      <c r="E194" s="72">
        <v>3</v>
      </c>
      <c r="F194" s="72">
        <v>4</v>
      </c>
      <c r="G194" s="72">
        <v>5</v>
      </c>
      <c r="H194" s="72">
        <v>0</v>
      </c>
      <c r="I194" s="72">
        <v>4</v>
      </c>
      <c r="J194" s="72">
        <v>1</v>
      </c>
      <c r="K194" s="72">
        <v>6</v>
      </c>
      <c r="L194" s="72">
        <v>0</v>
      </c>
    </row>
    <row r="195" spans="1:12" ht="15.75" x14ac:dyDescent="0.25">
      <c r="A195" s="70" t="s">
        <v>501</v>
      </c>
      <c r="B195" s="71" t="s">
        <v>502</v>
      </c>
      <c r="C195" s="72">
        <v>0</v>
      </c>
      <c r="D195" s="72">
        <v>0</v>
      </c>
      <c r="E195" s="72">
        <v>0</v>
      </c>
      <c r="F195" s="72">
        <v>0</v>
      </c>
      <c r="G195" s="72">
        <v>0</v>
      </c>
      <c r="H195" s="72">
        <v>0</v>
      </c>
      <c r="I195" s="72">
        <v>0</v>
      </c>
      <c r="J195" s="72">
        <v>1</v>
      </c>
      <c r="K195" s="72">
        <v>0</v>
      </c>
      <c r="L195" s="72">
        <v>0</v>
      </c>
    </row>
    <row r="196" spans="1:12" ht="15.75" x14ac:dyDescent="0.25">
      <c r="A196" s="70" t="s">
        <v>503</v>
      </c>
      <c r="B196" s="71" t="s">
        <v>504</v>
      </c>
      <c r="C196" s="72">
        <v>2</v>
      </c>
      <c r="D196" s="72">
        <v>2</v>
      </c>
      <c r="E196" s="72">
        <v>3</v>
      </c>
      <c r="F196" s="72">
        <v>0</v>
      </c>
      <c r="G196" s="72">
        <v>0</v>
      </c>
      <c r="H196" s="72">
        <v>14</v>
      </c>
      <c r="I196" s="72">
        <v>11</v>
      </c>
      <c r="J196" s="72">
        <v>8</v>
      </c>
      <c r="K196" s="72">
        <v>4</v>
      </c>
      <c r="L196" s="72">
        <v>1</v>
      </c>
    </row>
    <row r="197" spans="1:12" ht="15.75" x14ac:dyDescent="0.25">
      <c r="A197" s="70" t="s">
        <v>505</v>
      </c>
      <c r="B197" s="71" t="s">
        <v>181</v>
      </c>
      <c r="C197" s="72">
        <v>103</v>
      </c>
      <c r="D197" s="72">
        <v>101</v>
      </c>
      <c r="E197" s="72">
        <v>107</v>
      </c>
      <c r="F197" s="72">
        <v>112</v>
      </c>
      <c r="G197" s="72">
        <v>99</v>
      </c>
      <c r="H197" s="72">
        <v>96</v>
      </c>
      <c r="I197" s="72">
        <v>118</v>
      </c>
      <c r="J197" s="72">
        <v>105</v>
      </c>
      <c r="K197" s="72">
        <v>88</v>
      </c>
      <c r="L197" s="72">
        <v>89</v>
      </c>
    </row>
    <row r="198" spans="1:12" ht="15.75" x14ac:dyDescent="0.25">
      <c r="A198" s="70" t="s">
        <v>506</v>
      </c>
      <c r="B198" s="71" t="s">
        <v>507</v>
      </c>
      <c r="C198" s="72">
        <v>0</v>
      </c>
      <c r="D198" s="72">
        <v>0</v>
      </c>
      <c r="E198" s="72">
        <v>0</v>
      </c>
      <c r="F198" s="72">
        <v>0</v>
      </c>
      <c r="G198" s="72">
        <v>0</v>
      </c>
      <c r="H198" s="72">
        <v>0</v>
      </c>
      <c r="I198" s="72">
        <v>0</v>
      </c>
      <c r="J198" s="72">
        <v>0</v>
      </c>
      <c r="K198" s="72">
        <v>0</v>
      </c>
      <c r="L198" s="72">
        <v>0</v>
      </c>
    </row>
    <row r="199" spans="1:12" ht="15.75" x14ac:dyDescent="0.25">
      <c r="A199" s="70" t="s">
        <v>508</v>
      </c>
      <c r="B199" s="71" t="s">
        <v>509</v>
      </c>
      <c r="C199" s="72">
        <v>0</v>
      </c>
      <c r="D199" s="72">
        <v>0</v>
      </c>
      <c r="E199" s="72">
        <v>0</v>
      </c>
      <c r="F199" s="72">
        <v>0</v>
      </c>
      <c r="G199" s="72">
        <v>0</v>
      </c>
      <c r="H199" s="72">
        <v>0</v>
      </c>
      <c r="I199" s="72">
        <v>0</v>
      </c>
      <c r="J199" s="72">
        <v>0</v>
      </c>
      <c r="K199" s="72">
        <v>0</v>
      </c>
      <c r="L199" s="72">
        <v>0</v>
      </c>
    </row>
    <row r="200" spans="1:12" ht="15.75" x14ac:dyDescent="0.25">
      <c r="A200" s="73" t="s">
        <v>510</v>
      </c>
      <c r="B200" s="74"/>
      <c r="C200" s="75">
        <v>7</v>
      </c>
      <c r="D200" s="75">
        <v>4</v>
      </c>
      <c r="E200" s="75">
        <v>11</v>
      </c>
      <c r="F200" s="75">
        <v>11</v>
      </c>
      <c r="G200" s="75">
        <v>23</v>
      </c>
      <c r="H200" s="75">
        <v>6</v>
      </c>
      <c r="I200" s="75">
        <v>14</v>
      </c>
      <c r="J200" s="75">
        <v>7</v>
      </c>
      <c r="K200" s="75">
        <v>9</v>
      </c>
      <c r="L200" s="75">
        <v>61</v>
      </c>
    </row>
    <row r="201" spans="1:12" ht="15.75" x14ac:dyDescent="0.25">
      <c r="A201" s="76" t="s">
        <v>105</v>
      </c>
      <c r="B201" s="77"/>
      <c r="C201" s="78">
        <v>142822</v>
      </c>
      <c r="D201" s="78">
        <v>148562</v>
      </c>
      <c r="E201" s="78">
        <v>148027</v>
      </c>
      <c r="F201" s="78">
        <v>152703</v>
      </c>
      <c r="G201" s="78">
        <v>160004</v>
      </c>
      <c r="H201" s="78">
        <v>159087</v>
      </c>
      <c r="I201" s="78">
        <v>166594</v>
      </c>
      <c r="J201" s="78">
        <v>174481</v>
      </c>
      <c r="K201" s="78">
        <v>181532</v>
      </c>
      <c r="L201" s="78">
        <v>180250</v>
      </c>
    </row>
    <row r="202" spans="1:12" ht="15.75" x14ac:dyDescent="0.25">
      <c r="A202" s="62"/>
      <c r="B202" s="62"/>
      <c r="C202" s="62"/>
      <c r="D202" s="62"/>
      <c r="E202" s="62"/>
      <c r="F202" s="62"/>
      <c r="G202" s="62"/>
      <c r="H202" s="62"/>
      <c r="I202" s="62"/>
      <c r="J202" s="62"/>
      <c r="K202" s="62"/>
      <c r="L202" s="62"/>
    </row>
    <row r="203" spans="1:12" ht="15.75" x14ac:dyDescent="0.25">
      <c r="A203" s="80" t="s">
        <v>511</v>
      </c>
      <c r="B203" s="79"/>
      <c r="C203" s="79"/>
      <c r="D203" s="81"/>
      <c r="E203" s="79"/>
      <c r="F203" s="79"/>
      <c r="G203" s="79"/>
      <c r="H203" s="79"/>
      <c r="I203" s="79"/>
      <c r="J203" s="79"/>
      <c r="K203" s="79"/>
      <c r="L203" s="79"/>
    </row>
    <row r="204" spans="1:12" ht="15.75" x14ac:dyDescent="0.25">
      <c r="A204" s="82" t="s">
        <v>512</v>
      </c>
      <c r="B204" s="79"/>
      <c r="C204" s="79"/>
      <c r="D204" s="81"/>
      <c r="E204" s="79"/>
      <c r="F204" s="79"/>
      <c r="G204" s="79"/>
      <c r="H204" s="79"/>
      <c r="I204" s="79"/>
      <c r="J204" s="79"/>
      <c r="K204" s="79"/>
      <c r="L204" s="79"/>
    </row>
    <row r="205" spans="1:12" ht="15.75" x14ac:dyDescent="0.25">
      <c r="A205" s="62"/>
      <c r="B205" s="62"/>
      <c r="C205" s="62"/>
      <c r="D205" s="83"/>
      <c r="E205" s="62"/>
      <c r="F205" s="62"/>
      <c r="G205" s="62"/>
      <c r="H205" s="62"/>
      <c r="I205" s="62"/>
      <c r="J205" s="62"/>
      <c r="K205" s="62"/>
      <c r="L205" s="62"/>
    </row>
    <row r="206" spans="1:12" ht="18.75" x14ac:dyDescent="0.25">
      <c r="A206" s="80" t="s">
        <v>513</v>
      </c>
      <c r="B206" s="79"/>
      <c r="C206" s="79"/>
      <c r="D206" s="81"/>
      <c r="E206" s="79"/>
      <c r="F206" s="79"/>
      <c r="G206" s="79"/>
      <c r="H206" s="79"/>
      <c r="I206" s="79"/>
      <c r="J206" s="79"/>
      <c r="K206" s="79"/>
      <c r="L206" s="79"/>
    </row>
    <row r="207" spans="1:12" ht="18.75" x14ac:dyDescent="0.25">
      <c r="A207" s="80" t="s">
        <v>514</v>
      </c>
      <c r="B207" s="84"/>
      <c r="C207" s="84"/>
      <c r="D207" s="84"/>
      <c r="E207" s="84"/>
      <c r="F207" s="84"/>
      <c r="G207" s="84"/>
      <c r="H207" s="84"/>
      <c r="I207" s="84"/>
      <c r="J207" s="84"/>
      <c r="K207" s="84"/>
      <c r="L207" s="84"/>
    </row>
    <row r="208" spans="1:12" ht="15.75" x14ac:dyDescent="0.25">
      <c r="A208" s="80" t="s">
        <v>515</v>
      </c>
      <c r="B208" s="62"/>
      <c r="C208" s="62"/>
      <c r="D208" s="62"/>
      <c r="E208" s="62"/>
      <c r="F208" s="62"/>
      <c r="G208" s="62"/>
      <c r="H208" s="62"/>
      <c r="I208" s="62"/>
      <c r="J208" s="62"/>
      <c r="K208" s="62"/>
      <c r="L208" s="62"/>
    </row>
    <row r="212" spans="1:51" ht="20.25" x14ac:dyDescent="0.3">
      <c r="A212" s="87" t="s">
        <v>207</v>
      </c>
    </row>
    <row r="213" spans="1:51" ht="18.75" x14ac:dyDescent="0.25">
      <c r="A213" s="88" t="s">
        <v>516</v>
      </c>
    </row>
    <row r="215" spans="1:51" x14ac:dyDescent="0.25">
      <c r="A215" s="89" t="s">
        <v>517</v>
      </c>
      <c r="B215" s="89"/>
      <c r="C215" s="90" t="s">
        <v>63</v>
      </c>
      <c r="D215" s="90" t="s">
        <v>48</v>
      </c>
      <c r="E215" s="90" t="s">
        <v>29</v>
      </c>
      <c r="F215" s="90" t="s">
        <v>30</v>
      </c>
      <c r="G215" s="90" t="s">
        <v>59</v>
      </c>
      <c r="H215" s="90" t="s">
        <v>41</v>
      </c>
      <c r="I215" s="90" t="s">
        <v>154</v>
      </c>
      <c r="J215" s="90" t="s">
        <v>167</v>
      </c>
      <c r="K215" s="90" t="s">
        <v>32</v>
      </c>
      <c r="L215" s="91" t="s">
        <v>34</v>
      </c>
      <c r="M215" s="90" t="s">
        <v>37</v>
      </c>
      <c r="N215" s="90" t="s">
        <v>54</v>
      </c>
      <c r="O215" s="90" t="s">
        <v>38</v>
      </c>
      <c r="P215" s="90" t="s">
        <v>60</v>
      </c>
      <c r="Q215" s="90" t="s">
        <v>36</v>
      </c>
      <c r="R215" s="90" t="s">
        <v>39</v>
      </c>
      <c r="S215" s="90" t="s">
        <v>45</v>
      </c>
      <c r="T215" s="90" t="s">
        <v>35</v>
      </c>
      <c r="U215" s="90" t="s">
        <v>56</v>
      </c>
      <c r="V215" s="90" t="s">
        <v>40</v>
      </c>
      <c r="W215" s="90" t="s">
        <v>57</v>
      </c>
      <c r="X215" s="90" t="s">
        <v>43</v>
      </c>
      <c r="Y215" s="90" t="s">
        <v>44</v>
      </c>
      <c r="Z215" s="90" t="s">
        <v>42</v>
      </c>
      <c r="AA215" s="90" t="s">
        <v>116</v>
      </c>
      <c r="AB215" s="90" t="s">
        <v>62</v>
      </c>
      <c r="AC215" s="90" t="s">
        <v>46</v>
      </c>
      <c r="AD215" s="90" t="s">
        <v>47</v>
      </c>
      <c r="AE215" s="90" t="s">
        <v>58</v>
      </c>
      <c r="AF215" s="90" t="s">
        <v>49</v>
      </c>
      <c r="AG215" s="90" t="s">
        <v>50</v>
      </c>
      <c r="AH215" s="90" t="s">
        <v>51</v>
      </c>
      <c r="AI215" s="90" t="s">
        <v>64</v>
      </c>
      <c r="AJ215" s="90" t="s">
        <v>55</v>
      </c>
      <c r="AK215" s="90" t="s">
        <v>52</v>
      </c>
      <c r="AL215" s="90" t="s">
        <v>53</v>
      </c>
      <c r="AM215" s="90" t="s">
        <v>117</v>
      </c>
      <c r="AN215" s="90" t="s">
        <v>65</v>
      </c>
      <c r="AO215" s="90" t="s">
        <v>147</v>
      </c>
      <c r="AP215" s="90" t="s">
        <v>143</v>
      </c>
      <c r="AQ215" s="90" t="s">
        <v>518</v>
      </c>
      <c r="AR215" s="90" t="s">
        <v>162</v>
      </c>
      <c r="AS215" s="90" t="s">
        <v>92</v>
      </c>
      <c r="AT215" s="90" t="s">
        <v>519</v>
      </c>
      <c r="AU215" s="90" t="s">
        <v>480</v>
      </c>
      <c r="AV215" s="90" t="s">
        <v>90</v>
      </c>
      <c r="AW215" s="90" t="s">
        <v>520</v>
      </c>
      <c r="AX215" s="90" t="s">
        <v>105</v>
      </c>
    </row>
    <row r="216" spans="1:51" x14ac:dyDescent="0.25">
      <c r="A216" s="89" t="s">
        <v>521</v>
      </c>
      <c r="B216" s="92" t="s">
        <v>522</v>
      </c>
      <c r="C216" s="92">
        <v>0</v>
      </c>
      <c r="D216" s="92">
        <v>218</v>
      </c>
      <c r="E216" s="92">
        <v>98</v>
      </c>
      <c r="F216" s="92">
        <v>3</v>
      </c>
      <c r="G216" s="92">
        <v>535</v>
      </c>
      <c r="H216" s="92">
        <v>5</v>
      </c>
      <c r="I216" s="92">
        <v>12</v>
      </c>
      <c r="J216" s="92">
        <v>2083</v>
      </c>
      <c r="K216" s="92">
        <v>101</v>
      </c>
      <c r="L216" s="93">
        <v>4</v>
      </c>
      <c r="M216" s="92">
        <v>115</v>
      </c>
      <c r="N216" s="92">
        <v>53</v>
      </c>
      <c r="O216" s="92">
        <v>636</v>
      </c>
      <c r="P216" s="92">
        <v>278</v>
      </c>
      <c r="Q216" s="92">
        <v>3</v>
      </c>
      <c r="R216" s="92">
        <v>1</v>
      </c>
      <c r="S216" s="92">
        <v>7</v>
      </c>
      <c r="T216" s="92">
        <v>61</v>
      </c>
      <c r="U216" s="92">
        <v>0</v>
      </c>
      <c r="V216" s="92">
        <v>214</v>
      </c>
      <c r="W216" s="92">
        <v>35</v>
      </c>
      <c r="X216" s="92">
        <v>1</v>
      </c>
      <c r="Y216" s="92">
        <v>14</v>
      </c>
      <c r="Z216" s="92">
        <v>1</v>
      </c>
      <c r="AA216" s="92">
        <v>0</v>
      </c>
      <c r="AB216" s="92">
        <v>0</v>
      </c>
      <c r="AC216" s="92">
        <v>3</v>
      </c>
      <c r="AD216" s="92">
        <v>589</v>
      </c>
      <c r="AE216" s="92">
        <v>16</v>
      </c>
      <c r="AF216" s="92">
        <v>16</v>
      </c>
      <c r="AG216" s="92">
        <v>4</v>
      </c>
      <c r="AH216" s="92">
        <v>1</v>
      </c>
      <c r="AI216" s="92">
        <v>0</v>
      </c>
      <c r="AJ216" s="92">
        <v>118</v>
      </c>
      <c r="AK216" s="92">
        <v>15</v>
      </c>
      <c r="AL216" s="92">
        <v>1</v>
      </c>
      <c r="AM216" s="92">
        <v>0</v>
      </c>
      <c r="AN216" s="92">
        <v>16</v>
      </c>
      <c r="AO216" s="92">
        <v>29</v>
      </c>
      <c r="AP216" s="92">
        <v>65</v>
      </c>
      <c r="AQ216" s="94">
        <v>1035</v>
      </c>
      <c r="AR216" s="92">
        <v>41</v>
      </c>
      <c r="AS216" s="94">
        <v>2009</v>
      </c>
      <c r="AT216" s="94">
        <v>1168</v>
      </c>
      <c r="AU216" s="92">
        <v>84</v>
      </c>
      <c r="AV216" s="94">
        <v>1456</v>
      </c>
      <c r="AW216" s="94">
        <v>202</v>
      </c>
      <c r="AX216" s="95">
        <v>11346</v>
      </c>
      <c r="AY216" s="96"/>
    </row>
    <row r="217" spans="1:51" x14ac:dyDescent="0.25">
      <c r="A217" s="97"/>
      <c r="B217" s="98" t="s">
        <v>523</v>
      </c>
      <c r="C217" s="98">
        <v>0</v>
      </c>
      <c r="D217" s="98">
        <v>55</v>
      </c>
      <c r="E217" s="98">
        <v>31</v>
      </c>
      <c r="F217" s="98">
        <v>0</v>
      </c>
      <c r="G217" s="98">
        <v>89</v>
      </c>
      <c r="H217" s="98">
        <v>0</v>
      </c>
      <c r="I217" s="98">
        <v>1</v>
      </c>
      <c r="J217" s="98">
        <v>315</v>
      </c>
      <c r="K217" s="98">
        <v>106</v>
      </c>
      <c r="L217" s="99">
        <v>0</v>
      </c>
      <c r="M217" s="98">
        <v>16</v>
      </c>
      <c r="N217" s="98">
        <v>74</v>
      </c>
      <c r="O217" s="98">
        <v>212</v>
      </c>
      <c r="P217" s="98">
        <v>84</v>
      </c>
      <c r="Q217" s="98">
        <v>1</v>
      </c>
      <c r="R217" s="98">
        <v>0</v>
      </c>
      <c r="S217" s="98">
        <v>4</v>
      </c>
      <c r="T217" s="98">
        <v>23</v>
      </c>
      <c r="U217" s="98">
        <v>0</v>
      </c>
      <c r="V217" s="98">
        <v>26</v>
      </c>
      <c r="W217" s="98">
        <v>1</v>
      </c>
      <c r="X217" s="98">
        <v>0</v>
      </c>
      <c r="Y217" s="98">
        <v>3</v>
      </c>
      <c r="Z217" s="98">
        <v>1</v>
      </c>
      <c r="AA217" s="98">
        <v>0</v>
      </c>
      <c r="AB217" s="98">
        <v>0</v>
      </c>
      <c r="AC217" s="98">
        <v>1</v>
      </c>
      <c r="AD217" s="98">
        <v>125</v>
      </c>
      <c r="AE217" s="98">
        <v>8</v>
      </c>
      <c r="AF217" s="98">
        <v>1</v>
      </c>
      <c r="AG217" s="98">
        <v>2</v>
      </c>
      <c r="AH217" s="98">
        <v>0</v>
      </c>
      <c r="AI217" s="98">
        <v>0</v>
      </c>
      <c r="AJ217" s="98">
        <v>74</v>
      </c>
      <c r="AK217" s="98">
        <v>1</v>
      </c>
      <c r="AL217" s="98">
        <v>0</v>
      </c>
      <c r="AM217" s="98">
        <v>0</v>
      </c>
      <c r="AN217" s="98">
        <v>9</v>
      </c>
      <c r="AO217" s="98">
        <v>14</v>
      </c>
      <c r="AP217" s="98">
        <v>19</v>
      </c>
      <c r="AQ217" s="98">
        <v>721</v>
      </c>
      <c r="AR217" s="98">
        <v>16</v>
      </c>
      <c r="AS217" s="98">
        <v>772</v>
      </c>
      <c r="AT217" s="98">
        <v>478</v>
      </c>
      <c r="AU217" s="98">
        <v>82</v>
      </c>
      <c r="AV217" s="98">
        <v>1037</v>
      </c>
      <c r="AW217" s="98">
        <v>72</v>
      </c>
      <c r="AX217" s="98">
        <v>4474</v>
      </c>
      <c r="AY217" s="96"/>
    </row>
    <row r="218" spans="1:51" x14ac:dyDescent="0.25">
      <c r="A218" s="97"/>
      <c r="B218" s="98" t="s">
        <v>524</v>
      </c>
      <c r="C218" s="98">
        <v>0</v>
      </c>
      <c r="D218" s="98">
        <v>20</v>
      </c>
      <c r="E218" s="98">
        <v>34</v>
      </c>
      <c r="F218" s="98">
        <v>0</v>
      </c>
      <c r="G218" s="98">
        <v>32</v>
      </c>
      <c r="H218" s="98">
        <v>1</v>
      </c>
      <c r="I218" s="98">
        <v>0</v>
      </c>
      <c r="J218" s="98">
        <v>247</v>
      </c>
      <c r="K218" s="98">
        <v>13</v>
      </c>
      <c r="L218" s="99">
        <v>1</v>
      </c>
      <c r="M218" s="98">
        <v>16</v>
      </c>
      <c r="N218" s="98">
        <v>122</v>
      </c>
      <c r="O218" s="98">
        <v>131</v>
      </c>
      <c r="P218" s="98">
        <v>86</v>
      </c>
      <c r="Q218" s="98">
        <v>2</v>
      </c>
      <c r="R218" s="98">
        <v>0</v>
      </c>
      <c r="S218" s="98">
        <v>1</v>
      </c>
      <c r="T218" s="98">
        <v>13</v>
      </c>
      <c r="U218" s="98">
        <v>0</v>
      </c>
      <c r="V218" s="98">
        <v>24</v>
      </c>
      <c r="W218" s="98">
        <v>0</v>
      </c>
      <c r="X218" s="98">
        <v>1</v>
      </c>
      <c r="Y218" s="98">
        <v>9</v>
      </c>
      <c r="Z218" s="98">
        <v>0</v>
      </c>
      <c r="AA218" s="98">
        <v>0</v>
      </c>
      <c r="AB218" s="98">
        <v>0</v>
      </c>
      <c r="AC218" s="98">
        <v>2</v>
      </c>
      <c r="AD218" s="98">
        <v>119</v>
      </c>
      <c r="AE218" s="98">
        <v>8</v>
      </c>
      <c r="AF218" s="98">
        <v>2</v>
      </c>
      <c r="AG218" s="98">
        <v>1</v>
      </c>
      <c r="AH218" s="98">
        <v>0</v>
      </c>
      <c r="AI218" s="98">
        <v>0</v>
      </c>
      <c r="AJ218" s="98">
        <v>243</v>
      </c>
      <c r="AK218" s="98">
        <v>0</v>
      </c>
      <c r="AL218" s="98">
        <v>1</v>
      </c>
      <c r="AM218" s="98">
        <v>0</v>
      </c>
      <c r="AN218" s="98">
        <v>9</v>
      </c>
      <c r="AO218" s="98">
        <v>10</v>
      </c>
      <c r="AP218" s="98">
        <v>32</v>
      </c>
      <c r="AQ218" s="98">
        <v>733</v>
      </c>
      <c r="AR218" s="98">
        <v>22</v>
      </c>
      <c r="AS218" s="98">
        <v>461</v>
      </c>
      <c r="AT218" s="98">
        <v>457</v>
      </c>
      <c r="AU218" s="98">
        <v>45</v>
      </c>
      <c r="AV218" s="98">
        <v>1032</v>
      </c>
      <c r="AW218" s="98">
        <v>52</v>
      </c>
      <c r="AX218" s="98">
        <v>3982</v>
      </c>
      <c r="AY218" s="96"/>
    </row>
    <row r="219" spans="1:51" x14ac:dyDescent="0.25">
      <c r="A219" s="97"/>
      <c r="B219" s="98" t="s">
        <v>525</v>
      </c>
      <c r="C219" s="98">
        <v>0</v>
      </c>
      <c r="D219" s="98">
        <v>14</v>
      </c>
      <c r="E219" s="98">
        <v>18</v>
      </c>
      <c r="F219" s="98">
        <v>0</v>
      </c>
      <c r="G219" s="98">
        <v>119</v>
      </c>
      <c r="H219" s="98">
        <v>4</v>
      </c>
      <c r="I219" s="98">
        <v>1</v>
      </c>
      <c r="J219" s="98">
        <v>716</v>
      </c>
      <c r="K219" s="98">
        <v>14</v>
      </c>
      <c r="L219" s="99">
        <v>2</v>
      </c>
      <c r="M219" s="98">
        <v>20</v>
      </c>
      <c r="N219" s="98">
        <v>466</v>
      </c>
      <c r="O219" s="98">
        <v>406</v>
      </c>
      <c r="P219" s="98">
        <v>198</v>
      </c>
      <c r="Q219" s="98">
        <v>1</v>
      </c>
      <c r="R219" s="98">
        <v>0</v>
      </c>
      <c r="S219" s="98">
        <v>2</v>
      </c>
      <c r="T219" s="98">
        <v>28</v>
      </c>
      <c r="U219" s="98">
        <v>0</v>
      </c>
      <c r="V219" s="98">
        <v>55</v>
      </c>
      <c r="W219" s="98">
        <v>0</v>
      </c>
      <c r="X219" s="98">
        <v>1</v>
      </c>
      <c r="Y219" s="98">
        <v>9</v>
      </c>
      <c r="Z219" s="98">
        <v>0</v>
      </c>
      <c r="AA219" s="98">
        <v>0</v>
      </c>
      <c r="AB219" s="98">
        <v>0</v>
      </c>
      <c r="AC219" s="98">
        <v>0</v>
      </c>
      <c r="AD219" s="98">
        <v>239</v>
      </c>
      <c r="AE219" s="98">
        <v>19</v>
      </c>
      <c r="AF219" s="98">
        <v>5</v>
      </c>
      <c r="AG219" s="98">
        <v>6</v>
      </c>
      <c r="AH219" s="98">
        <v>2</v>
      </c>
      <c r="AI219" s="98">
        <v>0</v>
      </c>
      <c r="AJ219" s="98">
        <v>1275</v>
      </c>
      <c r="AK219" s="98">
        <v>0</v>
      </c>
      <c r="AL219" s="98">
        <v>0</v>
      </c>
      <c r="AM219" s="98">
        <v>0</v>
      </c>
      <c r="AN219" s="98">
        <v>13</v>
      </c>
      <c r="AO219" s="98">
        <v>7</v>
      </c>
      <c r="AP219" s="98">
        <v>132</v>
      </c>
      <c r="AQ219" s="98">
        <v>3740</v>
      </c>
      <c r="AR219" s="98">
        <v>72</v>
      </c>
      <c r="AS219" s="98">
        <v>1375</v>
      </c>
      <c r="AT219" s="98">
        <v>1078</v>
      </c>
      <c r="AU219" s="98">
        <v>121</v>
      </c>
      <c r="AV219" s="98">
        <v>3621</v>
      </c>
      <c r="AW219" s="98">
        <v>343</v>
      </c>
      <c r="AX219" s="98">
        <v>14122</v>
      </c>
      <c r="AY219" s="96"/>
    </row>
    <row r="220" spans="1:51" x14ac:dyDescent="0.25">
      <c r="A220" s="97"/>
      <c r="B220" s="98" t="s">
        <v>526</v>
      </c>
      <c r="C220" s="98">
        <v>0</v>
      </c>
      <c r="D220" s="98">
        <v>22</v>
      </c>
      <c r="E220" s="98">
        <v>10</v>
      </c>
      <c r="F220" s="98">
        <v>4</v>
      </c>
      <c r="G220" s="98">
        <v>30</v>
      </c>
      <c r="H220" s="98">
        <v>0</v>
      </c>
      <c r="I220" s="98">
        <v>0</v>
      </c>
      <c r="J220" s="98">
        <v>134</v>
      </c>
      <c r="K220" s="98">
        <v>9</v>
      </c>
      <c r="L220" s="99">
        <v>0</v>
      </c>
      <c r="M220" s="98">
        <v>5</v>
      </c>
      <c r="N220" s="98">
        <v>21</v>
      </c>
      <c r="O220" s="98">
        <v>48</v>
      </c>
      <c r="P220" s="98">
        <v>24</v>
      </c>
      <c r="Q220" s="98">
        <v>0</v>
      </c>
      <c r="R220" s="98">
        <v>0</v>
      </c>
      <c r="S220" s="98">
        <v>0</v>
      </c>
      <c r="T220" s="98">
        <v>24</v>
      </c>
      <c r="U220" s="98">
        <v>0</v>
      </c>
      <c r="V220" s="98">
        <v>15</v>
      </c>
      <c r="W220" s="98">
        <v>6</v>
      </c>
      <c r="X220" s="98">
        <v>0</v>
      </c>
      <c r="Y220" s="98">
        <v>0</v>
      </c>
      <c r="Z220" s="98">
        <v>0</v>
      </c>
      <c r="AA220" s="98">
        <v>0</v>
      </c>
      <c r="AB220" s="98">
        <v>0</v>
      </c>
      <c r="AC220" s="98">
        <v>0</v>
      </c>
      <c r="AD220" s="98">
        <v>44</v>
      </c>
      <c r="AE220" s="98">
        <v>5</v>
      </c>
      <c r="AF220" s="98">
        <v>2</v>
      </c>
      <c r="AG220" s="98">
        <v>1</v>
      </c>
      <c r="AH220" s="98">
        <v>0</v>
      </c>
      <c r="AI220" s="98">
        <v>0</v>
      </c>
      <c r="AJ220" s="98">
        <v>52</v>
      </c>
      <c r="AK220" s="98">
        <v>1</v>
      </c>
      <c r="AL220" s="98">
        <v>0</v>
      </c>
      <c r="AM220" s="98">
        <v>0</v>
      </c>
      <c r="AN220" s="98">
        <v>5</v>
      </c>
      <c r="AO220" s="98">
        <v>1</v>
      </c>
      <c r="AP220" s="98">
        <v>6</v>
      </c>
      <c r="AQ220" s="98">
        <v>94</v>
      </c>
      <c r="AR220" s="98">
        <v>5</v>
      </c>
      <c r="AS220" s="98">
        <v>107</v>
      </c>
      <c r="AT220" s="98">
        <v>35</v>
      </c>
      <c r="AU220" s="98">
        <v>27</v>
      </c>
      <c r="AV220" s="98">
        <v>308</v>
      </c>
      <c r="AW220" s="98">
        <v>26</v>
      </c>
      <c r="AX220" s="98">
        <v>1071</v>
      </c>
      <c r="AY220" s="96"/>
    </row>
    <row r="221" spans="1:51" x14ac:dyDescent="0.25">
      <c r="A221" s="97"/>
      <c r="B221" s="98" t="s">
        <v>527</v>
      </c>
      <c r="C221" s="98">
        <v>0</v>
      </c>
      <c r="D221" s="98">
        <v>50</v>
      </c>
      <c r="E221" s="98">
        <v>85</v>
      </c>
      <c r="F221" s="98">
        <v>2</v>
      </c>
      <c r="G221" s="98">
        <v>170</v>
      </c>
      <c r="H221" s="98">
        <v>2</v>
      </c>
      <c r="I221" s="98">
        <v>3</v>
      </c>
      <c r="J221" s="98">
        <v>1093</v>
      </c>
      <c r="K221" s="98">
        <v>49</v>
      </c>
      <c r="L221" s="99">
        <v>5</v>
      </c>
      <c r="M221" s="98">
        <v>55</v>
      </c>
      <c r="N221" s="98">
        <v>140</v>
      </c>
      <c r="O221" s="98">
        <v>606</v>
      </c>
      <c r="P221" s="98">
        <v>458</v>
      </c>
      <c r="Q221" s="98">
        <v>5</v>
      </c>
      <c r="R221" s="98">
        <v>2</v>
      </c>
      <c r="S221" s="98">
        <v>8</v>
      </c>
      <c r="T221" s="98">
        <v>97</v>
      </c>
      <c r="U221" s="98">
        <v>1</v>
      </c>
      <c r="V221" s="98">
        <v>71</v>
      </c>
      <c r="W221" s="98">
        <v>4</v>
      </c>
      <c r="X221" s="98">
        <v>2</v>
      </c>
      <c r="Y221" s="98">
        <v>33</v>
      </c>
      <c r="Z221" s="98">
        <v>1</v>
      </c>
      <c r="AA221" s="98">
        <v>1</v>
      </c>
      <c r="AB221" s="98">
        <v>0</v>
      </c>
      <c r="AC221" s="98">
        <v>4</v>
      </c>
      <c r="AD221" s="98">
        <v>385</v>
      </c>
      <c r="AE221" s="98">
        <v>30</v>
      </c>
      <c r="AF221" s="98">
        <v>24</v>
      </c>
      <c r="AG221" s="98">
        <v>8</v>
      </c>
      <c r="AH221" s="98">
        <v>5</v>
      </c>
      <c r="AI221" s="98">
        <v>0</v>
      </c>
      <c r="AJ221" s="98">
        <v>223</v>
      </c>
      <c r="AK221" s="98">
        <v>1</v>
      </c>
      <c r="AL221" s="98">
        <v>1</v>
      </c>
      <c r="AM221" s="98">
        <v>0</v>
      </c>
      <c r="AN221" s="98">
        <v>14</v>
      </c>
      <c r="AO221" s="98">
        <v>37</v>
      </c>
      <c r="AP221" s="98">
        <v>135</v>
      </c>
      <c r="AQ221" s="98">
        <v>1519</v>
      </c>
      <c r="AR221" s="98">
        <v>161</v>
      </c>
      <c r="AS221" s="98">
        <v>1269</v>
      </c>
      <c r="AT221" s="98">
        <v>995</v>
      </c>
      <c r="AU221" s="98">
        <v>111</v>
      </c>
      <c r="AV221" s="98">
        <v>4816</v>
      </c>
      <c r="AW221" s="98">
        <v>416</v>
      </c>
      <c r="AX221" s="98">
        <v>13097</v>
      </c>
      <c r="AY221" s="96"/>
    </row>
    <row r="222" spans="1:51" x14ac:dyDescent="0.25">
      <c r="A222" s="97"/>
      <c r="B222" s="98" t="s">
        <v>528</v>
      </c>
      <c r="C222" s="98">
        <v>0</v>
      </c>
      <c r="D222" s="98">
        <v>16</v>
      </c>
      <c r="E222" s="98">
        <v>17</v>
      </c>
      <c r="F222" s="98">
        <v>0</v>
      </c>
      <c r="G222" s="98">
        <v>81</v>
      </c>
      <c r="H222" s="98">
        <v>1</v>
      </c>
      <c r="I222" s="98">
        <v>1</v>
      </c>
      <c r="J222" s="98">
        <v>230</v>
      </c>
      <c r="K222" s="98">
        <v>12</v>
      </c>
      <c r="L222" s="99">
        <v>9</v>
      </c>
      <c r="M222" s="98">
        <v>24</v>
      </c>
      <c r="N222" s="98">
        <v>15</v>
      </c>
      <c r="O222" s="98">
        <v>109</v>
      </c>
      <c r="P222" s="98">
        <v>86</v>
      </c>
      <c r="Q222" s="98">
        <v>2</v>
      </c>
      <c r="R222" s="98">
        <v>1</v>
      </c>
      <c r="S222" s="98">
        <v>0</v>
      </c>
      <c r="T222" s="98">
        <v>30</v>
      </c>
      <c r="U222" s="98">
        <v>0</v>
      </c>
      <c r="V222" s="98">
        <v>28</v>
      </c>
      <c r="W222" s="98">
        <v>1</v>
      </c>
      <c r="X222" s="98">
        <v>1</v>
      </c>
      <c r="Y222" s="98">
        <v>10</v>
      </c>
      <c r="Z222" s="98">
        <v>0</v>
      </c>
      <c r="AA222" s="98">
        <v>1</v>
      </c>
      <c r="AB222" s="98">
        <v>0</v>
      </c>
      <c r="AC222" s="98">
        <v>3</v>
      </c>
      <c r="AD222" s="98">
        <v>32</v>
      </c>
      <c r="AE222" s="98">
        <v>6</v>
      </c>
      <c r="AF222" s="98">
        <v>4</v>
      </c>
      <c r="AG222" s="98">
        <v>5</v>
      </c>
      <c r="AH222" s="98">
        <v>1</v>
      </c>
      <c r="AI222" s="98">
        <v>0</v>
      </c>
      <c r="AJ222" s="98">
        <v>28</v>
      </c>
      <c r="AK222" s="98">
        <v>0</v>
      </c>
      <c r="AL222" s="98">
        <v>0</v>
      </c>
      <c r="AM222" s="98">
        <v>0</v>
      </c>
      <c r="AN222" s="98">
        <v>2</v>
      </c>
      <c r="AO222" s="98">
        <v>28</v>
      </c>
      <c r="AP222" s="98">
        <v>43</v>
      </c>
      <c r="AQ222" s="98">
        <v>120</v>
      </c>
      <c r="AR222" s="98">
        <v>15</v>
      </c>
      <c r="AS222" s="98">
        <v>262</v>
      </c>
      <c r="AT222" s="98">
        <v>118</v>
      </c>
      <c r="AU222" s="98">
        <v>5</v>
      </c>
      <c r="AV222" s="98">
        <v>871</v>
      </c>
      <c r="AW222" s="98">
        <v>195</v>
      </c>
      <c r="AX222" s="98">
        <v>2413</v>
      </c>
      <c r="AY222" s="96"/>
    </row>
    <row r="223" spans="1:51" x14ac:dyDescent="0.25">
      <c r="A223" s="100"/>
      <c r="B223" s="101" t="s">
        <v>529</v>
      </c>
      <c r="C223" s="101">
        <v>0</v>
      </c>
      <c r="D223" s="101">
        <v>62</v>
      </c>
      <c r="E223" s="101">
        <v>61</v>
      </c>
      <c r="F223" s="101">
        <v>0</v>
      </c>
      <c r="G223" s="101">
        <v>89</v>
      </c>
      <c r="H223" s="101">
        <v>0</v>
      </c>
      <c r="I223" s="101">
        <v>1</v>
      </c>
      <c r="J223" s="101">
        <v>286</v>
      </c>
      <c r="K223" s="101">
        <v>2</v>
      </c>
      <c r="L223" s="102">
        <v>0</v>
      </c>
      <c r="M223" s="101">
        <v>8</v>
      </c>
      <c r="N223" s="101">
        <v>13</v>
      </c>
      <c r="O223" s="101">
        <v>217</v>
      </c>
      <c r="P223" s="101">
        <v>45</v>
      </c>
      <c r="Q223" s="101">
        <v>0</v>
      </c>
      <c r="R223" s="101">
        <v>0</v>
      </c>
      <c r="S223" s="101">
        <v>0</v>
      </c>
      <c r="T223" s="101">
        <v>13</v>
      </c>
      <c r="U223" s="101">
        <v>0</v>
      </c>
      <c r="V223" s="101">
        <v>34</v>
      </c>
      <c r="W223" s="101">
        <v>0</v>
      </c>
      <c r="X223" s="101">
        <v>3</v>
      </c>
      <c r="Y223" s="101">
        <v>4</v>
      </c>
      <c r="Z223" s="101">
        <v>0</v>
      </c>
      <c r="AA223" s="101">
        <v>0</v>
      </c>
      <c r="AB223" s="101">
        <v>0</v>
      </c>
      <c r="AC223" s="101">
        <v>0</v>
      </c>
      <c r="AD223" s="101">
        <v>88</v>
      </c>
      <c r="AE223" s="101">
        <v>0</v>
      </c>
      <c r="AF223" s="101">
        <v>3</v>
      </c>
      <c r="AG223" s="101">
        <v>1</v>
      </c>
      <c r="AH223" s="101">
        <v>0</v>
      </c>
      <c r="AI223" s="101">
        <v>0</v>
      </c>
      <c r="AJ223" s="101">
        <v>13</v>
      </c>
      <c r="AK223" s="101">
        <v>0</v>
      </c>
      <c r="AL223" s="101">
        <v>1</v>
      </c>
      <c r="AM223" s="101">
        <v>0</v>
      </c>
      <c r="AN223" s="101">
        <v>1</v>
      </c>
      <c r="AO223" s="101">
        <v>7</v>
      </c>
      <c r="AP223" s="101">
        <v>5</v>
      </c>
      <c r="AQ223" s="101">
        <v>333</v>
      </c>
      <c r="AR223" s="101">
        <v>9</v>
      </c>
      <c r="AS223" s="101">
        <v>508</v>
      </c>
      <c r="AT223" s="101">
        <v>466</v>
      </c>
      <c r="AU223" s="101">
        <v>121</v>
      </c>
      <c r="AV223" s="101">
        <v>771</v>
      </c>
      <c r="AW223" s="101">
        <v>32</v>
      </c>
      <c r="AX223" s="101">
        <v>3197</v>
      </c>
      <c r="AY223" s="96"/>
    </row>
    <row r="224" spans="1:51" x14ac:dyDescent="0.25">
      <c r="A224" s="89" t="s">
        <v>530</v>
      </c>
      <c r="B224" s="103" t="s">
        <v>531</v>
      </c>
      <c r="C224" s="103">
        <v>0</v>
      </c>
      <c r="D224" s="103">
        <v>28</v>
      </c>
      <c r="E224" s="103">
        <v>53</v>
      </c>
      <c r="F224" s="103">
        <v>0</v>
      </c>
      <c r="G224" s="103">
        <v>83</v>
      </c>
      <c r="H224" s="103">
        <v>1</v>
      </c>
      <c r="I224" s="103">
        <v>3</v>
      </c>
      <c r="J224" s="103">
        <v>403</v>
      </c>
      <c r="K224" s="103">
        <v>10</v>
      </c>
      <c r="L224" s="104">
        <v>0</v>
      </c>
      <c r="M224" s="103">
        <v>19</v>
      </c>
      <c r="N224" s="103">
        <v>38</v>
      </c>
      <c r="O224" s="103">
        <v>265</v>
      </c>
      <c r="P224" s="103">
        <v>125</v>
      </c>
      <c r="Q224" s="103">
        <v>2</v>
      </c>
      <c r="R224" s="103">
        <v>0</v>
      </c>
      <c r="S224" s="103">
        <v>2</v>
      </c>
      <c r="T224" s="103">
        <v>3</v>
      </c>
      <c r="U224" s="103">
        <v>0</v>
      </c>
      <c r="V224" s="103">
        <v>64</v>
      </c>
      <c r="W224" s="103">
        <v>0</v>
      </c>
      <c r="X224" s="103">
        <v>5</v>
      </c>
      <c r="Y224" s="103">
        <v>2</v>
      </c>
      <c r="Z224" s="103">
        <v>2</v>
      </c>
      <c r="AA224" s="103">
        <v>0</v>
      </c>
      <c r="AB224" s="103">
        <v>0</v>
      </c>
      <c r="AC224" s="103">
        <v>1</v>
      </c>
      <c r="AD224" s="103">
        <v>335</v>
      </c>
      <c r="AE224" s="103">
        <v>5</v>
      </c>
      <c r="AF224" s="103">
        <v>3</v>
      </c>
      <c r="AG224" s="103">
        <v>3</v>
      </c>
      <c r="AH224" s="103">
        <v>1</v>
      </c>
      <c r="AI224" s="103">
        <v>0</v>
      </c>
      <c r="AJ224" s="103">
        <v>27</v>
      </c>
      <c r="AK224" s="103">
        <v>0</v>
      </c>
      <c r="AL224" s="103">
        <v>0</v>
      </c>
      <c r="AM224" s="103">
        <v>0</v>
      </c>
      <c r="AN224" s="103">
        <v>3</v>
      </c>
      <c r="AO224" s="103">
        <v>4</v>
      </c>
      <c r="AP224" s="103">
        <v>25</v>
      </c>
      <c r="AQ224" s="103">
        <v>358</v>
      </c>
      <c r="AR224" s="103">
        <v>47</v>
      </c>
      <c r="AS224" s="103">
        <v>940</v>
      </c>
      <c r="AT224" s="103">
        <v>306</v>
      </c>
      <c r="AU224" s="103">
        <v>67</v>
      </c>
      <c r="AV224" s="103">
        <v>951</v>
      </c>
      <c r="AW224" s="103">
        <v>66</v>
      </c>
      <c r="AX224" s="103">
        <v>4250</v>
      </c>
      <c r="AY224" s="96"/>
    </row>
    <row r="225" spans="1:51" x14ac:dyDescent="0.25">
      <c r="A225" s="97"/>
      <c r="B225" s="98" t="s">
        <v>532</v>
      </c>
      <c r="C225" s="98">
        <v>0</v>
      </c>
      <c r="D225" s="98">
        <v>108</v>
      </c>
      <c r="E225" s="98">
        <v>102</v>
      </c>
      <c r="F225" s="98">
        <v>0</v>
      </c>
      <c r="G225" s="98">
        <v>705</v>
      </c>
      <c r="H225" s="98">
        <v>1</v>
      </c>
      <c r="I225" s="98">
        <v>12</v>
      </c>
      <c r="J225" s="98">
        <v>1527</v>
      </c>
      <c r="K225" s="98">
        <v>73</v>
      </c>
      <c r="L225" s="99">
        <v>5</v>
      </c>
      <c r="M225" s="98">
        <v>64</v>
      </c>
      <c r="N225" s="98">
        <v>87</v>
      </c>
      <c r="O225" s="98">
        <v>514</v>
      </c>
      <c r="P225" s="98">
        <v>296</v>
      </c>
      <c r="Q225" s="98">
        <v>0</v>
      </c>
      <c r="R225" s="98">
        <v>1</v>
      </c>
      <c r="S225" s="98">
        <v>4</v>
      </c>
      <c r="T225" s="98">
        <v>37</v>
      </c>
      <c r="U225" s="98">
        <v>2</v>
      </c>
      <c r="V225" s="98">
        <v>180</v>
      </c>
      <c r="W225" s="98">
        <v>14</v>
      </c>
      <c r="X225" s="98">
        <v>2</v>
      </c>
      <c r="Y225" s="98">
        <v>9</v>
      </c>
      <c r="Z225" s="98">
        <v>0</v>
      </c>
      <c r="AA225" s="98">
        <v>0</v>
      </c>
      <c r="AB225" s="98">
        <v>0</v>
      </c>
      <c r="AC225" s="98">
        <v>3</v>
      </c>
      <c r="AD225" s="98">
        <v>376</v>
      </c>
      <c r="AE225" s="98">
        <v>41</v>
      </c>
      <c r="AF225" s="98">
        <v>21</v>
      </c>
      <c r="AG225" s="98">
        <v>16</v>
      </c>
      <c r="AH225" s="98">
        <v>2</v>
      </c>
      <c r="AI225" s="98">
        <v>0</v>
      </c>
      <c r="AJ225" s="98">
        <v>161</v>
      </c>
      <c r="AK225" s="98">
        <v>7</v>
      </c>
      <c r="AL225" s="98">
        <v>2</v>
      </c>
      <c r="AM225" s="98">
        <v>0</v>
      </c>
      <c r="AN225" s="98">
        <v>13</v>
      </c>
      <c r="AO225" s="98">
        <v>39</v>
      </c>
      <c r="AP225" s="98">
        <v>109</v>
      </c>
      <c r="AQ225" s="98">
        <v>376</v>
      </c>
      <c r="AR225" s="98">
        <v>108</v>
      </c>
      <c r="AS225" s="98">
        <v>1182</v>
      </c>
      <c r="AT225" s="98">
        <v>229</v>
      </c>
      <c r="AU225" s="98">
        <v>41</v>
      </c>
      <c r="AV225" s="98">
        <v>1876</v>
      </c>
      <c r="AW225" s="98">
        <v>237</v>
      </c>
      <c r="AX225" s="98">
        <v>8582</v>
      </c>
      <c r="AY225" s="96"/>
    </row>
    <row r="226" spans="1:51" x14ac:dyDescent="0.25">
      <c r="A226" s="97"/>
      <c r="B226" s="98" t="s">
        <v>533</v>
      </c>
      <c r="C226" s="98">
        <v>0</v>
      </c>
      <c r="D226" s="98">
        <v>9</v>
      </c>
      <c r="E226" s="98">
        <v>22</v>
      </c>
      <c r="F226" s="98">
        <v>0</v>
      </c>
      <c r="G226" s="98">
        <v>101</v>
      </c>
      <c r="H226" s="98">
        <v>0</v>
      </c>
      <c r="I226" s="98">
        <v>2</v>
      </c>
      <c r="J226" s="98">
        <v>231</v>
      </c>
      <c r="K226" s="98">
        <v>18</v>
      </c>
      <c r="L226" s="99">
        <v>0</v>
      </c>
      <c r="M226" s="98">
        <v>25</v>
      </c>
      <c r="N226" s="98">
        <v>6</v>
      </c>
      <c r="O226" s="98">
        <v>116</v>
      </c>
      <c r="P226" s="98">
        <v>68</v>
      </c>
      <c r="Q226" s="98">
        <v>0</v>
      </c>
      <c r="R226" s="98">
        <v>0</v>
      </c>
      <c r="S226" s="98">
        <v>1</v>
      </c>
      <c r="T226" s="98">
        <v>7</v>
      </c>
      <c r="U226" s="98">
        <v>0</v>
      </c>
      <c r="V226" s="98">
        <v>27</v>
      </c>
      <c r="W226" s="98">
        <v>0</v>
      </c>
      <c r="X226" s="98">
        <v>0</v>
      </c>
      <c r="Y226" s="98">
        <v>4</v>
      </c>
      <c r="Z226" s="98">
        <v>0</v>
      </c>
      <c r="AA226" s="98">
        <v>0</v>
      </c>
      <c r="AB226" s="98">
        <v>0</v>
      </c>
      <c r="AC226" s="98">
        <v>0</v>
      </c>
      <c r="AD226" s="98">
        <v>36</v>
      </c>
      <c r="AE226" s="98">
        <v>3</v>
      </c>
      <c r="AF226" s="98">
        <v>6</v>
      </c>
      <c r="AG226" s="98">
        <v>6</v>
      </c>
      <c r="AH226" s="98">
        <v>0</v>
      </c>
      <c r="AI226" s="98">
        <v>0</v>
      </c>
      <c r="AJ226" s="98">
        <v>30</v>
      </c>
      <c r="AK226" s="98">
        <v>0</v>
      </c>
      <c r="AL226" s="98">
        <v>1</v>
      </c>
      <c r="AM226" s="98">
        <v>0</v>
      </c>
      <c r="AN226" s="98">
        <v>2</v>
      </c>
      <c r="AO226" s="98">
        <v>17</v>
      </c>
      <c r="AP226" s="98">
        <v>12</v>
      </c>
      <c r="AQ226" s="98">
        <v>23</v>
      </c>
      <c r="AR226" s="98">
        <v>20</v>
      </c>
      <c r="AS226" s="98">
        <v>112</v>
      </c>
      <c r="AT226" s="98">
        <v>30</v>
      </c>
      <c r="AU226" s="98">
        <v>5</v>
      </c>
      <c r="AV226" s="98">
        <v>334</v>
      </c>
      <c r="AW226" s="98">
        <v>29</v>
      </c>
      <c r="AX226" s="98">
        <v>1303</v>
      </c>
      <c r="AY226" s="96"/>
    </row>
    <row r="227" spans="1:51" x14ac:dyDescent="0.25">
      <c r="A227" s="97"/>
      <c r="B227" s="98" t="s">
        <v>534</v>
      </c>
      <c r="C227" s="98">
        <v>0</v>
      </c>
      <c r="D227" s="98">
        <v>36</v>
      </c>
      <c r="E227" s="98">
        <v>20</v>
      </c>
      <c r="F227" s="98">
        <v>1</v>
      </c>
      <c r="G227" s="98">
        <v>168</v>
      </c>
      <c r="H227" s="98">
        <v>1</v>
      </c>
      <c r="I227" s="98">
        <v>3</v>
      </c>
      <c r="J227" s="98">
        <v>750</v>
      </c>
      <c r="K227" s="98">
        <v>27</v>
      </c>
      <c r="L227" s="99">
        <v>7</v>
      </c>
      <c r="M227" s="98">
        <v>28</v>
      </c>
      <c r="N227" s="98">
        <v>22</v>
      </c>
      <c r="O227" s="98">
        <v>148</v>
      </c>
      <c r="P227" s="98">
        <v>90</v>
      </c>
      <c r="Q227" s="98">
        <v>2</v>
      </c>
      <c r="R227" s="98">
        <v>3</v>
      </c>
      <c r="S227" s="98">
        <v>3</v>
      </c>
      <c r="T227" s="98">
        <v>12</v>
      </c>
      <c r="U227" s="98">
        <v>0</v>
      </c>
      <c r="V227" s="98">
        <v>78</v>
      </c>
      <c r="W227" s="98">
        <v>5</v>
      </c>
      <c r="X227" s="98">
        <v>1</v>
      </c>
      <c r="Y227" s="98">
        <v>2</v>
      </c>
      <c r="Z227" s="98">
        <v>0</v>
      </c>
      <c r="AA227" s="98">
        <v>0</v>
      </c>
      <c r="AB227" s="98">
        <v>0</v>
      </c>
      <c r="AC227" s="98">
        <v>3</v>
      </c>
      <c r="AD227" s="98">
        <v>51</v>
      </c>
      <c r="AE227" s="98">
        <v>11</v>
      </c>
      <c r="AF227" s="98">
        <v>7</v>
      </c>
      <c r="AG227" s="98">
        <v>3</v>
      </c>
      <c r="AH227" s="98">
        <v>2</v>
      </c>
      <c r="AI227" s="98">
        <v>0</v>
      </c>
      <c r="AJ227" s="98">
        <v>86</v>
      </c>
      <c r="AK227" s="98">
        <v>2</v>
      </c>
      <c r="AL227" s="98">
        <v>0</v>
      </c>
      <c r="AM227" s="98">
        <v>0</v>
      </c>
      <c r="AN227" s="98">
        <v>5</v>
      </c>
      <c r="AO227" s="98">
        <v>13</v>
      </c>
      <c r="AP227" s="98">
        <v>38</v>
      </c>
      <c r="AQ227" s="98">
        <v>215</v>
      </c>
      <c r="AR227" s="98">
        <v>31</v>
      </c>
      <c r="AS227" s="98">
        <v>502</v>
      </c>
      <c r="AT227" s="98">
        <v>64</v>
      </c>
      <c r="AU227" s="98">
        <v>9</v>
      </c>
      <c r="AV227" s="98">
        <v>840</v>
      </c>
      <c r="AW227" s="98">
        <v>65</v>
      </c>
      <c r="AX227" s="98">
        <v>3354</v>
      </c>
      <c r="AY227" s="96"/>
    </row>
    <row r="228" spans="1:51" x14ac:dyDescent="0.25">
      <c r="A228" s="100"/>
      <c r="B228" s="101" t="s">
        <v>535</v>
      </c>
      <c r="C228" s="101">
        <v>0</v>
      </c>
      <c r="D228" s="101">
        <v>99</v>
      </c>
      <c r="E228" s="101">
        <v>181</v>
      </c>
      <c r="F228" s="101">
        <v>6</v>
      </c>
      <c r="G228" s="101">
        <v>676</v>
      </c>
      <c r="H228" s="101">
        <v>7</v>
      </c>
      <c r="I228" s="101">
        <v>22</v>
      </c>
      <c r="J228" s="101">
        <v>1210</v>
      </c>
      <c r="K228" s="101">
        <v>248</v>
      </c>
      <c r="L228" s="102">
        <v>0</v>
      </c>
      <c r="M228" s="101">
        <v>126</v>
      </c>
      <c r="N228" s="101">
        <v>74</v>
      </c>
      <c r="O228" s="101">
        <v>677</v>
      </c>
      <c r="P228" s="101">
        <v>436</v>
      </c>
      <c r="Q228" s="101">
        <v>10</v>
      </c>
      <c r="R228" s="101">
        <v>5</v>
      </c>
      <c r="S228" s="101">
        <v>11</v>
      </c>
      <c r="T228" s="101">
        <v>190</v>
      </c>
      <c r="U228" s="101">
        <v>18</v>
      </c>
      <c r="V228" s="101">
        <v>284</v>
      </c>
      <c r="W228" s="101">
        <v>23</v>
      </c>
      <c r="X228" s="101">
        <v>5</v>
      </c>
      <c r="Y228" s="101">
        <v>42</v>
      </c>
      <c r="Z228" s="101">
        <v>0</v>
      </c>
      <c r="AA228" s="101">
        <v>2</v>
      </c>
      <c r="AB228" s="101">
        <v>0</v>
      </c>
      <c r="AC228" s="101">
        <v>7</v>
      </c>
      <c r="AD228" s="101">
        <v>709</v>
      </c>
      <c r="AE228" s="101">
        <v>25</v>
      </c>
      <c r="AF228" s="101">
        <v>38</v>
      </c>
      <c r="AG228" s="101">
        <v>29</v>
      </c>
      <c r="AH228" s="101">
        <v>3</v>
      </c>
      <c r="AI228" s="101">
        <v>0</v>
      </c>
      <c r="AJ228" s="101">
        <v>251</v>
      </c>
      <c r="AK228" s="101">
        <v>10</v>
      </c>
      <c r="AL228" s="101">
        <v>1</v>
      </c>
      <c r="AM228" s="101">
        <v>1</v>
      </c>
      <c r="AN228" s="101">
        <v>34</v>
      </c>
      <c r="AO228" s="101">
        <v>164</v>
      </c>
      <c r="AP228" s="101">
        <v>145</v>
      </c>
      <c r="AQ228" s="101">
        <v>414</v>
      </c>
      <c r="AR228" s="101">
        <v>500</v>
      </c>
      <c r="AS228" s="101">
        <v>1011</v>
      </c>
      <c r="AT228" s="101">
        <v>338</v>
      </c>
      <c r="AU228" s="101">
        <v>107</v>
      </c>
      <c r="AV228" s="101">
        <v>5519</v>
      </c>
      <c r="AW228" s="101">
        <v>637</v>
      </c>
      <c r="AX228" s="101">
        <v>14295</v>
      </c>
      <c r="AY228" s="96"/>
    </row>
    <row r="229" spans="1:51" x14ac:dyDescent="0.25">
      <c r="A229" s="89" t="s">
        <v>536</v>
      </c>
      <c r="B229" s="103" t="s">
        <v>537</v>
      </c>
      <c r="C229" s="103">
        <v>0</v>
      </c>
      <c r="D229" s="103">
        <v>16</v>
      </c>
      <c r="E229" s="103">
        <v>100</v>
      </c>
      <c r="F229" s="103">
        <v>0</v>
      </c>
      <c r="G229" s="103">
        <v>461</v>
      </c>
      <c r="H229" s="103">
        <v>2</v>
      </c>
      <c r="I229" s="103">
        <v>10</v>
      </c>
      <c r="J229" s="103">
        <v>1074</v>
      </c>
      <c r="K229" s="103">
        <v>53</v>
      </c>
      <c r="L229" s="104">
        <v>1</v>
      </c>
      <c r="M229" s="103">
        <v>81</v>
      </c>
      <c r="N229" s="103">
        <v>10</v>
      </c>
      <c r="O229" s="103">
        <v>426</v>
      </c>
      <c r="P229" s="103">
        <v>288</v>
      </c>
      <c r="Q229" s="103">
        <v>2</v>
      </c>
      <c r="R229" s="103">
        <v>2</v>
      </c>
      <c r="S229" s="103">
        <v>7</v>
      </c>
      <c r="T229" s="103">
        <v>37</v>
      </c>
      <c r="U229" s="103">
        <v>1</v>
      </c>
      <c r="V229" s="103">
        <v>130</v>
      </c>
      <c r="W229" s="103">
        <v>2</v>
      </c>
      <c r="X229" s="103">
        <v>2</v>
      </c>
      <c r="Y229" s="103">
        <v>5</v>
      </c>
      <c r="Z229" s="103">
        <v>1</v>
      </c>
      <c r="AA229" s="103">
        <v>1</v>
      </c>
      <c r="AB229" s="103">
        <v>0</v>
      </c>
      <c r="AC229" s="103">
        <v>1</v>
      </c>
      <c r="AD229" s="103">
        <v>325</v>
      </c>
      <c r="AE229" s="103">
        <v>3</v>
      </c>
      <c r="AF229" s="103">
        <v>13</v>
      </c>
      <c r="AG229" s="103">
        <v>6</v>
      </c>
      <c r="AH229" s="103">
        <v>0</v>
      </c>
      <c r="AI229" s="103">
        <v>0</v>
      </c>
      <c r="AJ229" s="103">
        <v>53</v>
      </c>
      <c r="AK229" s="103">
        <v>7</v>
      </c>
      <c r="AL229" s="103">
        <v>2</v>
      </c>
      <c r="AM229" s="103">
        <v>0</v>
      </c>
      <c r="AN229" s="103">
        <v>6</v>
      </c>
      <c r="AO229" s="103">
        <v>19</v>
      </c>
      <c r="AP229" s="103">
        <v>38</v>
      </c>
      <c r="AQ229" s="103">
        <v>406</v>
      </c>
      <c r="AR229" s="103">
        <v>34</v>
      </c>
      <c r="AS229" s="103">
        <v>497</v>
      </c>
      <c r="AT229" s="103">
        <v>258</v>
      </c>
      <c r="AU229" s="103">
        <v>19</v>
      </c>
      <c r="AV229" s="103">
        <v>1346</v>
      </c>
      <c r="AW229" s="103">
        <v>160</v>
      </c>
      <c r="AX229" s="103">
        <v>5905</v>
      </c>
      <c r="AY229" s="96"/>
    </row>
    <row r="230" spans="1:51" x14ac:dyDescent="0.25">
      <c r="A230" s="97"/>
      <c r="B230" s="98" t="s">
        <v>538</v>
      </c>
      <c r="C230" s="98">
        <v>0</v>
      </c>
      <c r="D230" s="98">
        <v>57</v>
      </c>
      <c r="E230" s="98">
        <v>194</v>
      </c>
      <c r="F230" s="98">
        <v>1</v>
      </c>
      <c r="G230" s="98">
        <v>521</v>
      </c>
      <c r="H230" s="98">
        <v>7</v>
      </c>
      <c r="I230" s="98">
        <v>5</v>
      </c>
      <c r="J230" s="98">
        <v>814</v>
      </c>
      <c r="K230" s="98">
        <v>224</v>
      </c>
      <c r="L230" s="99">
        <v>2</v>
      </c>
      <c r="M230" s="98">
        <v>112</v>
      </c>
      <c r="N230" s="98">
        <v>23</v>
      </c>
      <c r="O230" s="98">
        <v>503</v>
      </c>
      <c r="P230" s="98">
        <v>344</v>
      </c>
      <c r="Q230" s="98">
        <v>4</v>
      </c>
      <c r="R230" s="98">
        <v>0</v>
      </c>
      <c r="S230" s="98">
        <v>4</v>
      </c>
      <c r="T230" s="98">
        <v>39</v>
      </c>
      <c r="U230" s="98">
        <v>1</v>
      </c>
      <c r="V230" s="98">
        <v>103</v>
      </c>
      <c r="W230" s="98">
        <v>5</v>
      </c>
      <c r="X230" s="98">
        <v>3</v>
      </c>
      <c r="Y230" s="98">
        <v>9</v>
      </c>
      <c r="Z230" s="98">
        <v>2</v>
      </c>
      <c r="AA230" s="98">
        <v>4</v>
      </c>
      <c r="AB230" s="98">
        <v>0</v>
      </c>
      <c r="AC230" s="98">
        <v>1</v>
      </c>
      <c r="AD230" s="98">
        <v>269</v>
      </c>
      <c r="AE230" s="98">
        <v>22</v>
      </c>
      <c r="AF230" s="98">
        <v>18</v>
      </c>
      <c r="AG230" s="98">
        <v>17</v>
      </c>
      <c r="AH230" s="98">
        <v>0</v>
      </c>
      <c r="AI230" s="98">
        <v>1</v>
      </c>
      <c r="AJ230" s="98">
        <v>93</v>
      </c>
      <c r="AK230" s="98">
        <v>18</v>
      </c>
      <c r="AL230" s="98">
        <v>5</v>
      </c>
      <c r="AM230" s="98">
        <v>0</v>
      </c>
      <c r="AN230" s="98">
        <v>2</v>
      </c>
      <c r="AO230" s="98">
        <v>54</v>
      </c>
      <c r="AP230" s="98">
        <v>80</v>
      </c>
      <c r="AQ230" s="98">
        <v>363</v>
      </c>
      <c r="AR230" s="98">
        <v>67</v>
      </c>
      <c r="AS230" s="98">
        <v>545</v>
      </c>
      <c r="AT230" s="98">
        <v>267</v>
      </c>
      <c r="AU230" s="98">
        <v>25</v>
      </c>
      <c r="AV230" s="98">
        <v>2277</v>
      </c>
      <c r="AW230" s="98">
        <v>141</v>
      </c>
      <c r="AX230" s="98">
        <v>7246</v>
      </c>
      <c r="AY230" s="96"/>
    </row>
    <row r="231" spans="1:51" x14ac:dyDescent="0.25">
      <c r="A231" s="97"/>
      <c r="B231" s="98" t="s">
        <v>539</v>
      </c>
      <c r="C231" s="98">
        <v>0</v>
      </c>
      <c r="D231" s="98">
        <v>91</v>
      </c>
      <c r="E231" s="98">
        <v>177</v>
      </c>
      <c r="F231" s="98">
        <v>1</v>
      </c>
      <c r="G231" s="98">
        <v>479</v>
      </c>
      <c r="H231" s="98">
        <v>7</v>
      </c>
      <c r="I231" s="98">
        <v>17</v>
      </c>
      <c r="J231" s="98">
        <v>631</v>
      </c>
      <c r="K231" s="98">
        <v>245</v>
      </c>
      <c r="L231" s="99">
        <v>0</v>
      </c>
      <c r="M231" s="98">
        <v>190</v>
      </c>
      <c r="N231" s="98">
        <v>11</v>
      </c>
      <c r="O231" s="98">
        <v>575</v>
      </c>
      <c r="P231" s="98">
        <v>290</v>
      </c>
      <c r="Q231" s="98">
        <v>17</v>
      </c>
      <c r="R231" s="98">
        <v>0</v>
      </c>
      <c r="S231" s="98">
        <v>8</v>
      </c>
      <c r="T231" s="98">
        <v>98</v>
      </c>
      <c r="U231" s="98">
        <v>1</v>
      </c>
      <c r="V231" s="98">
        <v>202</v>
      </c>
      <c r="W231" s="98">
        <v>6</v>
      </c>
      <c r="X231" s="98">
        <v>2</v>
      </c>
      <c r="Y231" s="98">
        <v>15</v>
      </c>
      <c r="Z231" s="98">
        <v>3</v>
      </c>
      <c r="AA231" s="98">
        <v>9</v>
      </c>
      <c r="AB231" s="98">
        <v>0</v>
      </c>
      <c r="AC231" s="98">
        <v>4</v>
      </c>
      <c r="AD231" s="98">
        <v>232</v>
      </c>
      <c r="AE231" s="98">
        <v>41</v>
      </c>
      <c r="AF231" s="98">
        <v>38</v>
      </c>
      <c r="AG231" s="98">
        <v>26</v>
      </c>
      <c r="AH231" s="98">
        <v>2</v>
      </c>
      <c r="AI231" s="98">
        <v>0</v>
      </c>
      <c r="AJ231" s="98">
        <v>101</v>
      </c>
      <c r="AK231" s="98">
        <v>9</v>
      </c>
      <c r="AL231" s="98">
        <v>1</v>
      </c>
      <c r="AM231" s="98">
        <v>0</v>
      </c>
      <c r="AN231" s="98">
        <v>62</v>
      </c>
      <c r="AO231" s="98">
        <v>114</v>
      </c>
      <c r="AP231" s="98">
        <v>106</v>
      </c>
      <c r="AQ231" s="98">
        <v>289</v>
      </c>
      <c r="AR231" s="98">
        <v>130</v>
      </c>
      <c r="AS231" s="98">
        <v>428</v>
      </c>
      <c r="AT231" s="98">
        <v>247</v>
      </c>
      <c r="AU231" s="98">
        <v>83</v>
      </c>
      <c r="AV231" s="98">
        <v>3359</v>
      </c>
      <c r="AW231" s="98">
        <v>242</v>
      </c>
      <c r="AX231" s="98">
        <v>8589</v>
      </c>
      <c r="AY231" s="96"/>
    </row>
    <row r="232" spans="1:51" x14ac:dyDescent="0.25">
      <c r="A232" s="97"/>
      <c r="B232" s="98" t="s">
        <v>540</v>
      </c>
      <c r="C232" s="98">
        <v>0</v>
      </c>
      <c r="D232" s="98">
        <v>148</v>
      </c>
      <c r="E232" s="98">
        <v>71</v>
      </c>
      <c r="F232" s="98">
        <v>1</v>
      </c>
      <c r="G232" s="98">
        <v>130</v>
      </c>
      <c r="H232" s="98">
        <v>1</v>
      </c>
      <c r="I232" s="98">
        <v>0</v>
      </c>
      <c r="J232" s="98">
        <v>801</v>
      </c>
      <c r="K232" s="98">
        <v>19</v>
      </c>
      <c r="L232" s="99">
        <v>0</v>
      </c>
      <c r="M232" s="98">
        <v>20</v>
      </c>
      <c r="N232" s="98">
        <v>10</v>
      </c>
      <c r="O232" s="98">
        <v>227</v>
      </c>
      <c r="P232" s="98">
        <v>38</v>
      </c>
      <c r="Q232" s="98">
        <v>0</v>
      </c>
      <c r="R232" s="98">
        <v>0</v>
      </c>
      <c r="S232" s="98">
        <v>1</v>
      </c>
      <c r="T232" s="98">
        <v>8</v>
      </c>
      <c r="U232" s="98">
        <v>0</v>
      </c>
      <c r="V232" s="98">
        <v>116</v>
      </c>
      <c r="W232" s="98">
        <v>17</v>
      </c>
      <c r="X232" s="98">
        <v>0</v>
      </c>
      <c r="Y232" s="98">
        <v>2</v>
      </c>
      <c r="Z232" s="98">
        <v>1</v>
      </c>
      <c r="AA232" s="98">
        <v>0</v>
      </c>
      <c r="AB232" s="98">
        <v>0</v>
      </c>
      <c r="AC232" s="98">
        <v>0</v>
      </c>
      <c r="AD232" s="98">
        <v>232</v>
      </c>
      <c r="AE232" s="98">
        <v>3</v>
      </c>
      <c r="AF232" s="98">
        <v>8</v>
      </c>
      <c r="AG232" s="98">
        <v>5</v>
      </c>
      <c r="AH232" s="98">
        <v>1</v>
      </c>
      <c r="AI232" s="98">
        <v>1</v>
      </c>
      <c r="AJ232" s="98">
        <v>18</v>
      </c>
      <c r="AK232" s="98">
        <v>0</v>
      </c>
      <c r="AL232" s="98">
        <v>1</v>
      </c>
      <c r="AM232" s="98">
        <v>0</v>
      </c>
      <c r="AN232" s="98">
        <v>4</v>
      </c>
      <c r="AO232" s="98">
        <v>6</v>
      </c>
      <c r="AP232" s="98">
        <v>18</v>
      </c>
      <c r="AQ232" s="98">
        <v>63</v>
      </c>
      <c r="AR232" s="98">
        <v>12</v>
      </c>
      <c r="AS232" s="98">
        <v>854</v>
      </c>
      <c r="AT232" s="98">
        <v>273</v>
      </c>
      <c r="AU232" s="98">
        <v>12</v>
      </c>
      <c r="AV232" s="98">
        <v>874</v>
      </c>
      <c r="AW232" s="98">
        <v>62</v>
      </c>
      <c r="AX232" s="98">
        <v>4058</v>
      </c>
      <c r="AY232" s="96"/>
    </row>
    <row r="233" spans="1:51" x14ac:dyDescent="0.25">
      <c r="A233" s="97"/>
      <c r="B233" s="98" t="s">
        <v>541</v>
      </c>
      <c r="C233" s="98">
        <v>0</v>
      </c>
      <c r="D233" s="98">
        <v>22</v>
      </c>
      <c r="E233" s="98">
        <v>34</v>
      </c>
      <c r="F233" s="98">
        <v>1</v>
      </c>
      <c r="G233" s="98">
        <v>298</v>
      </c>
      <c r="H233" s="98">
        <v>1</v>
      </c>
      <c r="I233" s="98">
        <v>1</v>
      </c>
      <c r="J233" s="98">
        <v>163</v>
      </c>
      <c r="K233" s="98">
        <v>102</v>
      </c>
      <c r="L233" s="99">
        <v>0</v>
      </c>
      <c r="M233" s="98">
        <v>31</v>
      </c>
      <c r="N233" s="98">
        <v>10</v>
      </c>
      <c r="O233" s="98">
        <v>95</v>
      </c>
      <c r="P233" s="98">
        <v>36</v>
      </c>
      <c r="Q233" s="98">
        <v>1</v>
      </c>
      <c r="R233" s="98">
        <v>0</v>
      </c>
      <c r="S233" s="98">
        <v>1</v>
      </c>
      <c r="T233" s="98">
        <v>21</v>
      </c>
      <c r="U233" s="98">
        <v>0</v>
      </c>
      <c r="V233" s="98">
        <v>81</v>
      </c>
      <c r="W233" s="98">
        <v>1</v>
      </c>
      <c r="X233" s="98">
        <v>1</v>
      </c>
      <c r="Y233" s="98">
        <v>8</v>
      </c>
      <c r="Z233" s="98">
        <v>0</v>
      </c>
      <c r="AA233" s="98">
        <v>2</v>
      </c>
      <c r="AB233" s="98">
        <v>0</v>
      </c>
      <c r="AC233" s="98">
        <v>0</v>
      </c>
      <c r="AD233" s="98">
        <v>257</v>
      </c>
      <c r="AE233" s="98">
        <v>7</v>
      </c>
      <c r="AF233" s="98">
        <v>9</v>
      </c>
      <c r="AG233" s="98">
        <v>9</v>
      </c>
      <c r="AH233" s="98">
        <v>2</v>
      </c>
      <c r="AI233" s="98">
        <v>0</v>
      </c>
      <c r="AJ233" s="98">
        <v>8</v>
      </c>
      <c r="AK233" s="98">
        <v>2</v>
      </c>
      <c r="AL233" s="98">
        <v>1</v>
      </c>
      <c r="AM233" s="98">
        <v>0</v>
      </c>
      <c r="AN233" s="98">
        <v>7</v>
      </c>
      <c r="AO233" s="98">
        <v>23</v>
      </c>
      <c r="AP233" s="98">
        <v>7</v>
      </c>
      <c r="AQ233" s="98">
        <v>29</v>
      </c>
      <c r="AR233" s="98">
        <v>17</v>
      </c>
      <c r="AS233" s="98">
        <v>155</v>
      </c>
      <c r="AT233" s="98">
        <v>36</v>
      </c>
      <c r="AU233" s="98">
        <v>3</v>
      </c>
      <c r="AV233" s="98">
        <v>360</v>
      </c>
      <c r="AW233" s="98">
        <v>36</v>
      </c>
      <c r="AX233" s="98">
        <v>1878</v>
      </c>
      <c r="AY233" s="96"/>
    </row>
    <row r="234" spans="1:51" x14ac:dyDescent="0.25">
      <c r="A234" s="97"/>
      <c r="B234" s="98" t="s">
        <v>542</v>
      </c>
      <c r="C234" s="98">
        <v>0</v>
      </c>
      <c r="D234" s="98">
        <v>26</v>
      </c>
      <c r="E234" s="98">
        <v>92</v>
      </c>
      <c r="F234" s="98">
        <v>1</v>
      </c>
      <c r="G234" s="98">
        <v>227</v>
      </c>
      <c r="H234" s="98">
        <v>2</v>
      </c>
      <c r="I234" s="98">
        <v>8</v>
      </c>
      <c r="J234" s="98">
        <v>943</v>
      </c>
      <c r="K234" s="98">
        <v>62</v>
      </c>
      <c r="L234" s="99">
        <v>1</v>
      </c>
      <c r="M234" s="98">
        <v>56</v>
      </c>
      <c r="N234" s="98">
        <v>45</v>
      </c>
      <c r="O234" s="98">
        <v>251</v>
      </c>
      <c r="P234" s="98">
        <v>202</v>
      </c>
      <c r="Q234" s="98">
        <v>4</v>
      </c>
      <c r="R234" s="98">
        <v>0</v>
      </c>
      <c r="S234" s="98">
        <v>6</v>
      </c>
      <c r="T234" s="98">
        <v>9</v>
      </c>
      <c r="U234" s="98">
        <v>1</v>
      </c>
      <c r="V234" s="98">
        <v>65</v>
      </c>
      <c r="W234" s="98">
        <v>7</v>
      </c>
      <c r="X234" s="98">
        <v>0</v>
      </c>
      <c r="Y234" s="98">
        <v>6</v>
      </c>
      <c r="Z234" s="98">
        <v>1</v>
      </c>
      <c r="AA234" s="98">
        <v>1</v>
      </c>
      <c r="AB234" s="98">
        <v>0</v>
      </c>
      <c r="AC234" s="98">
        <v>2</v>
      </c>
      <c r="AD234" s="98">
        <v>302</v>
      </c>
      <c r="AE234" s="98">
        <v>34</v>
      </c>
      <c r="AF234" s="98">
        <v>11</v>
      </c>
      <c r="AG234" s="98">
        <v>5</v>
      </c>
      <c r="AH234" s="98">
        <v>1</v>
      </c>
      <c r="AI234" s="98">
        <v>1</v>
      </c>
      <c r="AJ234" s="98">
        <v>19</v>
      </c>
      <c r="AK234" s="98">
        <v>1</v>
      </c>
      <c r="AL234" s="98">
        <v>1</v>
      </c>
      <c r="AM234" s="98">
        <v>0</v>
      </c>
      <c r="AN234" s="98">
        <v>5</v>
      </c>
      <c r="AO234" s="98">
        <v>19</v>
      </c>
      <c r="AP234" s="98">
        <v>39</v>
      </c>
      <c r="AQ234" s="98">
        <v>76</v>
      </c>
      <c r="AR234" s="98">
        <v>30</v>
      </c>
      <c r="AS234" s="98">
        <v>582</v>
      </c>
      <c r="AT234" s="98">
        <v>130</v>
      </c>
      <c r="AU234" s="98">
        <v>10</v>
      </c>
      <c r="AV234" s="98">
        <v>1200</v>
      </c>
      <c r="AW234" s="98">
        <v>212</v>
      </c>
      <c r="AX234" s="98">
        <v>4696</v>
      </c>
      <c r="AY234" s="96"/>
    </row>
    <row r="235" spans="1:51" x14ac:dyDescent="0.25">
      <c r="A235" s="97"/>
      <c r="B235" s="98" t="s">
        <v>543</v>
      </c>
      <c r="C235" s="98">
        <v>0</v>
      </c>
      <c r="D235" s="98">
        <v>88</v>
      </c>
      <c r="E235" s="98">
        <v>89</v>
      </c>
      <c r="F235" s="98">
        <v>0</v>
      </c>
      <c r="G235" s="98">
        <v>103</v>
      </c>
      <c r="H235" s="98">
        <v>1</v>
      </c>
      <c r="I235" s="98">
        <v>9</v>
      </c>
      <c r="J235" s="98">
        <v>608</v>
      </c>
      <c r="K235" s="98">
        <v>50</v>
      </c>
      <c r="L235" s="99">
        <v>0</v>
      </c>
      <c r="M235" s="98">
        <v>44</v>
      </c>
      <c r="N235" s="98">
        <v>26</v>
      </c>
      <c r="O235" s="98">
        <v>278</v>
      </c>
      <c r="P235" s="98">
        <v>96</v>
      </c>
      <c r="Q235" s="98">
        <v>1</v>
      </c>
      <c r="R235" s="98">
        <v>0</v>
      </c>
      <c r="S235" s="98">
        <v>3</v>
      </c>
      <c r="T235" s="98">
        <v>3</v>
      </c>
      <c r="U235" s="98">
        <v>0</v>
      </c>
      <c r="V235" s="98">
        <v>60</v>
      </c>
      <c r="W235" s="98">
        <v>27</v>
      </c>
      <c r="X235" s="98">
        <v>1</v>
      </c>
      <c r="Y235" s="98">
        <v>46</v>
      </c>
      <c r="Z235" s="98">
        <v>1</v>
      </c>
      <c r="AA235" s="98">
        <v>0</v>
      </c>
      <c r="AB235" s="98">
        <v>0</v>
      </c>
      <c r="AC235" s="98">
        <v>0</v>
      </c>
      <c r="AD235" s="98">
        <v>73</v>
      </c>
      <c r="AE235" s="98">
        <v>34</v>
      </c>
      <c r="AF235" s="98">
        <v>11</v>
      </c>
      <c r="AG235" s="98">
        <v>4</v>
      </c>
      <c r="AH235" s="98">
        <v>0</v>
      </c>
      <c r="AI235" s="98">
        <v>0</v>
      </c>
      <c r="AJ235" s="98">
        <v>56</v>
      </c>
      <c r="AK235" s="98">
        <v>7</v>
      </c>
      <c r="AL235" s="98">
        <v>2</v>
      </c>
      <c r="AM235" s="98">
        <v>0</v>
      </c>
      <c r="AN235" s="98">
        <v>17</v>
      </c>
      <c r="AO235" s="98">
        <v>28</v>
      </c>
      <c r="AP235" s="98">
        <v>40</v>
      </c>
      <c r="AQ235" s="98">
        <v>123</v>
      </c>
      <c r="AR235" s="98">
        <v>12</v>
      </c>
      <c r="AS235" s="98">
        <v>808</v>
      </c>
      <c r="AT235" s="98">
        <v>213</v>
      </c>
      <c r="AU235" s="98">
        <v>4</v>
      </c>
      <c r="AV235" s="98">
        <v>626</v>
      </c>
      <c r="AW235" s="98">
        <v>69</v>
      </c>
      <c r="AX235" s="98">
        <v>3661</v>
      </c>
      <c r="AY235" s="96"/>
    </row>
    <row r="236" spans="1:51" x14ac:dyDescent="0.25">
      <c r="A236" s="97"/>
      <c r="B236" s="98" t="s">
        <v>544</v>
      </c>
      <c r="C236" s="98">
        <v>0</v>
      </c>
      <c r="D236" s="98">
        <v>60</v>
      </c>
      <c r="E236" s="98">
        <v>50</v>
      </c>
      <c r="F236" s="98">
        <v>1</v>
      </c>
      <c r="G236" s="98">
        <v>117</v>
      </c>
      <c r="H236" s="98">
        <v>0</v>
      </c>
      <c r="I236" s="98">
        <v>3</v>
      </c>
      <c r="J236" s="98">
        <v>462</v>
      </c>
      <c r="K236" s="98">
        <v>32</v>
      </c>
      <c r="L236" s="99">
        <v>0</v>
      </c>
      <c r="M236" s="98">
        <v>23</v>
      </c>
      <c r="N236" s="98">
        <v>30</v>
      </c>
      <c r="O236" s="98">
        <v>220</v>
      </c>
      <c r="P236" s="98">
        <v>60</v>
      </c>
      <c r="Q236" s="98">
        <v>11</v>
      </c>
      <c r="R236" s="98">
        <v>0</v>
      </c>
      <c r="S236" s="98">
        <v>0</v>
      </c>
      <c r="T236" s="98">
        <v>5</v>
      </c>
      <c r="U236" s="98">
        <v>2</v>
      </c>
      <c r="V236" s="98">
        <v>50</v>
      </c>
      <c r="W236" s="98">
        <v>6</v>
      </c>
      <c r="X236" s="98">
        <v>1</v>
      </c>
      <c r="Y236" s="98">
        <v>33</v>
      </c>
      <c r="Z236" s="98">
        <v>2</v>
      </c>
      <c r="AA236" s="98">
        <v>0</v>
      </c>
      <c r="AB236" s="98">
        <v>0</v>
      </c>
      <c r="AC236" s="98">
        <v>2</v>
      </c>
      <c r="AD236" s="98">
        <v>75</v>
      </c>
      <c r="AE236" s="98">
        <v>5</v>
      </c>
      <c r="AF236" s="98">
        <v>14</v>
      </c>
      <c r="AG236" s="98">
        <v>9</v>
      </c>
      <c r="AH236" s="98">
        <v>0</v>
      </c>
      <c r="AI236" s="98">
        <v>1</v>
      </c>
      <c r="AJ236" s="98">
        <v>24</v>
      </c>
      <c r="AK236" s="98">
        <v>2</v>
      </c>
      <c r="AL236" s="98">
        <v>0</v>
      </c>
      <c r="AM236" s="98">
        <v>0</v>
      </c>
      <c r="AN236" s="98">
        <v>2</v>
      </c>
      <c r="AO236" s="98">
        <v>8</v>
      </c>
      <c r="AP236" s="98">
        <v>30</v>
      </c>
      <c r="AQ236" s="98">
        <v>64</v>
      </c>
      <c r="AR236" s="98">
        <v>8</v>
      </c>
      <c r="AS236" s="98">
        <v>505</v>
      </c>
      <c r="AT236" s="98">
        <v>99</v>
      </c>
      <c r="AU236" s="98">
        <v>18</v>
      </c>
      <c r="AV236" s="98">
        <v>470</v>
      </c>
      <c r="AW236" s="98">
        <v>37</v>
      </c>
      <c r="AX236" s="98">
        <v>2541</v>
      </c>
      <c r="AY236" s="96"/>
    </row>
    <row r="237" spans="1:51" x14ac:dyDescent="0.25">
      <c r="A237" s="97"/>
      <c r="B237" s="98" t="s">
        <v>545</v>
      </c>
      <c r="C237" s="98">
        <v>0</v>
      </c>
      <c r="D237" s="98">
        <v>0</v>
      </c>
      <c r="E237" s="98">
        <v>4</v>
      </c>
      <c r="F237" s="98">
        <v>0</v>
      </c>
      <c r="G237" s="98">
        <v>2</v>
      </c>
      <c r="H237" s="98">
        <v>0</v>
      </c>
      <c r="I237" s="98">
        <v>0</v>
      </c>
      <c r="J237" s="98">
        <v>15</v>
      </c>
      <c r="K237" s="98">
        <v>0</v>
      </c>
      <c r="L237" s="99">
        <v>0</v>
      </c>
      <c r="M237" s="98">
        <v>1</v>
      </c>
      <c r="N237" s="98">
        <v>1</v>
      </c>
      <c r="O237" s="98">
        <v>16</v>
      </c>
      <c r="P237" s="98">
        <v>0</v>
      </c>
      <c r="Q237" s="98">
        <v>0</v>
      </c>
      <c r="R237" s="98">
        <v>0</v>
      </c>
      <c r="S237" s="98">
        <v>0</v>
      </c>
      <c r="T237" s="98">
        <v>1</v>
      </c>
      <c r="U237" s="98">
        <v>0</v>
      </c>
      <c r="V237" s="98">
        <v>4</v>
      </c>
      <c r="W237" s="98">
        <v>1</v>
      </c>
      <c r="X237" s="98">
        <v>0</v>
      </c>
      <c r="Y237" s="98">
        <v>0</v>
      </c>
      <c r="Z237" s="98">
        <v>1</v>
      </c>
      <c r="AA237" s="98">
        <v>0</v>
      </c>
      <c r="AB237" s="98">
        <v>0</v>
      </c>
      <c r="AC237" s="98">
        <v>3</v>
      </c>
      <c r="AD237" s="98">
        <v>2</v>
      </c>
      <c r="AE237" s="98">
        <v>0</v>
      </c>
      <c r="AF237" s="98">
        <v>1</v>
      </c>
      <c r="AG237" s="98">
        <v>0</v>
      </c>
      <c r="AH237" s="98">
        <v>0</v>
      </c>
      <c r="AI237" s="98">
        <v>0</v>
      </c>
      <c r="AJ237" s="98">
        <v>1</v>
      </c>
      <c r="AK237" s="98">
        <v>0</v>
      </c>
      <c r="AL237" s="98">
        <v>0</v>
      </c>
      <c r="AM237" s="98">
        <v>0</v>
      </c>
      <c r="AN237" s="98">
        <v>0</v>
      </c>
      <c r="AO237" s="98">
        <v>1</v>
      </c>
      <c r="AP237" s="98">
        <v>2</v>
      </c>
      <c r="AQ237" s="98">
        <v>4</v>
      </c>
      <c r="AR237" s="98">
        <v>2</v>
      </c>
      <c r="AS237" s="98">
        <v>14</v>
      </c>
      <c r="AT237" s="98">
        <v>2</v>
      </c>
      <c r="AU237" s="98">
        <v>0</v>
      </c>
      <c r="AV237" s="98">
        <v>41</v>
      </c>
      <c r="AW237" s="98">
        <v>1</v>
      </c>
      <c r="AX237" s="98">
        <v>120</v>
      </c>
      <c r="AY237" s="96"/>
    </row>
    <row r="238" spans="1:51" x14ac:dyDescent="0.25">
      <c r="A238" s="97"/>
      <c r="B238" s="98" t="s">
        <v>546</v>
      </c>
      <c r="C238" s="98">
        <v>0</v>
      </c>
      <c r="D238" s="98">
        <v>57</v>
      </c>
      <c r="E238" s="98">
        <v>109</v>
      </c>
      <c r="F238" s="98">
        <v>1</v>
      </c>
      <c r="G238" s="98">
        <v>179</v>
      </c>
      <c r="H238" s="98">
        <v>0</v>
      </c>
      <c r="I238" s="98">
        <v>11</v>
      </c>
      <c r="J238" s="98">
        <v>786</v>
      </c>
      <c r="K238" s="98">
        <v>81</v>
      </c>
      <c r="L238" s="99">
        <v>3</v>
      </c>
      <c r="M238" s="98">
        <v>52</v>
      </c>
      <c r="N238" s="98">
        <v>50</v>
      </c>
      <c r="O238" s="98">
        <v>262</v>
      </c>
      <c r="P238" s="98">
        <v>157</v>
      </c>
      <c r="Q238" s="98">
        <v>3</v>
      </c>
      <c r="R238" s="98">
        <v>0</v>
      </c>
      <c r="S238" s="98">
        <v>1</v>
      </c>
      <c r="T238" s="98">
        <v>24</v>
      </c>
      <c r="U238" s="98">
        <v>1</v>
      </c>
      <c r="V238" s="98">
        <v>135</v>
      </c>
      <c r="W238" s="98">
        <v>1</v>
      </c>
      <c r="X238" s="98">
        <v>3</v>
      </c>
      <c r="Y238" s="98">
        <v>7</v>
      </c>
      <c r="Z238" s="98">
        <v>3</v>
      </c>
      <c r="AA238" s="98">
        <v>0</v>
      </c>
      <c r="AB238" s="98">
        <v>0</v>
      </c>
      <c r="AC238" s="98">
        <v>4</v>
      </c>
      <c r="AD238" s="98">
        <v>128</v>
      </c>
      <c r="AE238" s="98">
        <v>31</v>
      </c>
      <c r="AF238" s="98">
        <v>6</v>
      </c>
      <c r="AG238" s="98">
        <v>14</v>
      </c>
      <c r="AH238" s="98">
        <v>1</v>
      </c>
      <c r="AI238" s="98">
        <v>0</v>
      </c>
      <c r="AJ238" s="98">
        <v>89</v>
      </c>
      <c r="AK238" s="98">
        <v>15</v>
      </c>
      <c r="AL238" s="98">
        <v>1</v>
      </c>
      <c r="AM238" s="98">
        <v>0</v>
      </c>
      <c r="AN238" s="98">
        <v>10</v>
      </c>
      <c r="AO238" s="98">
        <v>26</v>
      </c>
      <c r="AP238" s="98">
        <v>48</v>
      </c>
      <c r="AQ238" s="98">
        <v>124</v>
      </c>
      <c r="AR238" s="98">
        <v>25</v>
      </c>
      <c r="AS238" s="98">
        <v>376</v>
      </c>
      <c r="AT238" s="98">
        <v>113</v>
      </c>
      <c r="AU238" s="98">
        <v>21</v>
      </c>
      <c r="AV238" s="98">
        <v>1009</v>
      </c>
      <c r="AW238" s="98">
        <v>125</v>
      </c>
      <c r="AX238" s="98">
        <v>4092</v>
      </c>
      <c r="AY238" s="96"/>
    </row>
    <row r="239" spans="1:51" x14ac:dyDescent="0.25">
      <c r="A239" s="100"/>
      <c r="B239" s="101" t="s">
        <v>547</v>
      </c>
      <c r="C239" s="101">
        <v>0</v>
      </c>
      <c r="D239" s="101">
        <v>26</v>
      </c>
      <c r="E239" s="101">
        <v>26</v>
      </c>
      <c r="F239" s="101">
        <v>0</v>
      </c>
      <c r="G239" s="101">
        <v>68</v>
      </c>
      <c r="H239" s="101">
        <v>1</v>
      </c>
      <c r="I239" s="101">
        <v>3</v>
      </c>
      <c r="J239" s="101">
        <v>338</v>
      </c>
      <c r="K239" s="101">
        <v>25</v>
      </c>
      <c r="L239" s="102">
        <v>0</v>
      </c>
      <c r="M239" s="101">
        <v>23</v>
      </c>
      <c r="N239" s="101">
        <v>29</v>
      </c>
      <c r="O239" s="101">
        <v>135</v>
      </c>
      <c r="P239" s="101">
        <v>67</v>
      </c>
      <c r="Q239" s="101">
        <v>0</v>
      </c>
      <c r="R239" s="101">
        <v>0</v>
      </c>
      <c r="S239" s="101">
        <v>4</v>
      </c>
      <c r="T239" s="101">
        <v>8</v>
      </c>
      <c r="U239" s="101">
        <v>1</v>
      </c>
      <c r="V239" s="101">
        <v>76</v>
      </c>
      <c r="W239" s="101">
        <v>3</v>
      </c>
      <c r="X239" s="101">
        <v>1</v>
      </c>
      <c r="Y239" s="101">
        <v>3</v>
      </c>
      <c r="Z239" s="101">
        <v>1</v>
      </c>
      <c r="AA239" s="101">
        <v>0</v>
      </c>
      <c r="AB239" s="101">
        <v>0</v>
      </c>
      <c r="AC239" s="101">
        <v>1</v>
      </c>
      <c r="AD239" s="101">
        <v>65</v>
      </c>
      <c r="AE239" s="101">
        <v>14</v>
      </c>
      <c r="AF239" s="101">
        <v>6</v>
      </c>
      <c r="AG239" s="101">
        <v>5</v>
      </c>
      <c r="AH239" s="101">
        <v>0</v>
      </c>
      <c r="AI239" s="101">
        <v>0</v>
      </c>
      <c r="AJ239" s="101">
        <v>57</v>
      </c>
      <c r="AK239" s="101">
        <v>4</v>
      </c>
      <c r="AL239" s="101">
        <v>2</v>
      </c>
      <c r="AM239" s="101">
        <v>0</v>
      </c>
      <c r="AN239" s="101">
        <v>8</v>
      </c>
      <c r="AO239" s="101">
        <v>13</v>
      </c>
      <c r="AP239" s="101">
        <v>33</v>
      </c>
      <c r="AQ239" s="101">
        <v>51</v>
      </c>
      <c r="AR239" s="101">
        <v>17</v>
      </c>
      <c r="AS239" s="101">
        <v>176</v>
      </c>
      <c r="AT239" s="101">
        <v>33</v>
      </c>
      <c r="AU239" s="101">
        <v>4</v>
      </c>
      <c r="AV239" s="101">
        <v>323</v>
      </c>
      <c r="AW239" s="101">
        <v>56</v>
      </c>
      <c r="AX239" s="101">
        <v>1706</v>
      </c>
      <c r="AY239" s="96"/>
    </row>
    <row r="240" spans="1:51" x14ac:dyDescent="0.25">
      <c r="A240" s="105" t="s">
        <v>548</v>
      </c>
      <c r="B240" s="103" t="s">
        <v>549</v>
      </c>
      <c r="C240" s="103">
        <v>0</v>
      </c>
      <c r="D240" s="103">
        <v>73</v>
      </c>
      <c r="E240" s="103">
        <v>31</v>
      </c>
      <c r="F240" s="103">
        <v>3</v>
      </c>
      <c r="G240" s="103">
        <v>452</v>
      </c>
      <c r="H240" s="103">
        <v>3</v>
      </c>
      <c r="I240" s="103">
        <v>3</v>
      </c>
      <c r="J240" s="103">
        <v>892</v>
      </c>
      <c r="K240" s="103">
        <v>54</v>
      </c>
      <c r="L240" s="104">
        <v>0</v>
      </c>
      <c r="M240" s="103">
        <v>69</v>
      </c>
      <c r="N240" s="103">
        <v>123</v>
      </c>
      <c r="O240" s="103">
        <v>223</v>
      </c>
      <c r="P240" s="103">
        <v>133</v>
      </c>
      <c r="Q240" s="103">
        <v>6</v>
      </c>
      <c r="R240" s="103">
        <v>0</v>
      </c>
      <c r="S240" s="103">
        <v>3</v>
      </c>
      <c r="T240" s="103">
        <v>11</v>
      </c>
      <c r="U240" s="103">
        <v>1</v>
      </c>
      <c r="V240" s="103">
        <v>366</v>
      </c>
      <c r="W240" s="103">
        <v>3</v>
      </c>
      <c r="X240" s="103">
        <v>0</v>
      </c>
      <c r="Y240" s="103">
        <v>3</v>
      </c>
      <c r="Z240" s="103">
        <v>3</v>
      </c>
      <c r="AA240" s="103">
        <v>3</v>
      </c>
      <c r="AB240" s="103">
        <v>0</v>
      </c>
      <c r="AC240" s="103">
        <v>2</v>
      </c>
      <c r="AD240" s="103">
        <v>136</v>
      </c>
      <c r="AE240" s="103">
        <v>30</v>
      </c>
      <c r="AF240" s="103">
        <v>11</v>
      </c>
      <c r="AG240" s="103">
        <v>5</v>
      </c>
      <c r="AH240" s="103">
        <v>0</v>
      </c>
      <c r="AI240" s="103">
        <v>1</v>
      </c>
      <c r="AJ240" s="103">
        <v>74</v>
      </c>
      <c r="AK240" s="103">
        <v>10</v>
      </c>
      <c r="AL240" s="103">
        <v>3</v>
      </c>
      <c r="AM240" s="103">
        <v>1</v>
      </c>
      <c r="AN240" s="103">
        <v>12</v>
      </c>
      <c r="AO240" s="103">
        <v>44</v>
      </c>
      <c r="AP240" s="103">
        <v>36</v>
      </c>
      <c r="AQ240" s="103">
        <v>112</v>
      </c>
      <c r="AR240" s="103">
        <v>15</v>
      </c>
      <c r="AS240" s="103">
        <v>501</v>
      </c>
      <c r="AT240" s="103">
        <v>67</v>
      </c>
      <c r="AU240" s="103">
        <v>13</v>
      </c>
      <c r="AV240" s="103">
        <v>806</v>
      </c>
      <c r="AW240" s="103">
        <v>62</v>
      </c>
      <c r="AX240" s="103">
        <v>4399</v>
      </c>
      <c r="AY240" s="96"/>
    </row>
    <row r="241" spans="1:51" x14ac:dyDescent="0.25">
      <c r="A241" s="97"/>
      <c r="B241" s="98" t="s">
        <v>550</v>
      </c>
      <c r="C241" s="98">
        <v>0</v>
      </c>
      <c r="D241" s="98">
        <v>112</v>
      </c>
      <c r="E241" s="98">
        <v>35</v>
      </c>
      <c r="F241" s="98">
        <v>2</v>
      </c>
      <c r="G241" s="98">
        <v>134</v>
      </c>
      <c r="H241" s="98">
        <v>1</v>
      </c>
      <c r="I241" s="98">
        <v>5</v>
      </c>
      <c r="J241" s="98">
        <v>893</v>
      </c>
      <c r="K241" s="98">
        <v>19</v>
      </c>
      <c r="L241" s="99">
        <v>0</v>
      </c>
      <c r="M241" s="98">
        <v>39</v>
      </c>
      <c r="N241" s="98">
        <v>24</v>
      </c>
      <c r="O241" s="98">
        <v>115</v>
      </c>
      <c r="P241" s="98">
        <v>79</v>
      </c>
      <c r="Q241" s="98">
        <v>32</v>
      </c>
      <c r="R241" s="98">
        <v>1</v>
      </c>
      <c r="S241" s="98">
        <v>1</v>
      </c>
      <c r="T241" s="98">
        <v>3</v>
      </c>
      <c r="U241" s="98">
        <v>0</v>
      </c>
      <c r="V241" s="98">
        <v>199</v>
      </c>
      <c r="W241" s="98">
        <v>118</v>
      </c>
      <c r="X241" s="98">
        <v>1</v>
      </c>
      <c r="Y241" s="98">
        <v>21</v>
      </c>
      <c r="Z241" s="98">
        <v>0</v>
      </c>
      <c r="AA241" s="98">
        <v>0</v>
      </c>
      <c r="AB241" s="98">
        <v>0</v>
      </c>
      <c r="AC241" s="98">
        <v>3</v>
      </c>
      <c r="AD241" s="98">
        <v>67</v>
      </c>
      <c r="AE241" s="98">
        <v>13</v>
      </c>
      <c r="AF241" s="98">
        <v>8</v>
      </c>
      <c r="AG241" s="98">
        <v>4</v>
      </c>
      <c r="AH241" s="98">
        <v>5</v>
      </c>
      <c r="AI241" s="98">
        <v>0</v>
      </c>
      <c r="AJ241" s="98">
        <v>98</v>
      </c>
      <c r="AK241" s="98">
        <v>5</v>
      </c>
      <c r="AL241" s="98">
        <v>3</v>
      </c>
      <c r="AM241" s="98">
        <v>0</v>
      </c>
      <c r="AN241" s="98">
        <v>12</v>
      </c>
      <c r="AO241" s="98">
        <v>7</v>
      </c>
      <c r="AP241" s="98">
        <v>22</v>
      </c>
      <c r="AQ241" s="98">
        <v>90</v>
      </c>
      <c r="AR241" s="98">
        <v>39</v>
      </c>
      <c r="AS241" s="98">
        <v>600</v>
      </c>
      <c r="AT241" s="98">
        <v>71</v>
      </c>
      <c r="AU241" s="98">
        <v>31</v>
      </c>
      <c r="AV241" s="98">
        <v>661</v>
      </c>
      <c r="AW241" s="98">
        <v>21</v>
      </c>
      <c r="AX241" s="98">
        <v>3594</v>
      </c>
      <c r="AY241" s="96"/>
    </row>
    <row r="242" spans="1:51" x14ac:dyDescent="0.25">
      <c r="A242" s="97"/>
      <c r="B242" s="98" t="s">
        <v>551</v>
      </c>
      <c r="C242" s="98">
        <v>0</v>
      </c>
      <c r="D242" s="98">
        <v>24</v>
      </c>
      <c r="E242" s="98">
        <v>48</v>
      </c>
      <c r="F242" s="98">
        <v>1</v>
      </c>
      <c r="G242" s="98">
        <v>164</v>
      </c>
      <c r="H242" s="98">
        <v>0</v>
      </c>
      <c r="I242" s="98">
        <v>3</v>
      </c>
      <c r="J242" s="98">
        <v>778</v>
      </c>
      <c r="K242" s="98">
        <v>281</v>
      </c>
      <c r="L242" s="99">
        <v>0</v>
      </c>
      <c r="M242" s="98">
        <v>69</v>
      </c>
      <c r="N242" s="98">
        <v>25</v>
      </c>
      <c r="O242" s="98">
        <v>329</v>
      </c>
      <c r="P242" s="98">
        <v>281</v>
      </c>
      <c r="Q242" s="98">
        <v>2</v>
      </c>
      <c r="R242" s="98">
        <v>0</v>
      </c>
      <c r="S242" s="98">
        <v>3</v>
      </c>
      <c r="T242" s="98">
        <v>28</v>
      </c>
      <c r="U242" s="98">
        <v>0</v>
      </c>
      <c r="V242" s="98">
        <v>114</v>
      </c>
      <c r="W242" s="98">
        <v>1</v>
      </c>
      <c r="X242" s="98">
        <v>0</v>
      </c>
      <c r="Y242" s="98">
        <v>8</v>
      </c>
      <c r="Z242" s="98">
        <v>0</v>
      </c>
      <c r="AA242" s="98">
        <v>0</v>
      </c>
      <c r="AB242" s="98">
        <v>0</v>
      </c>
      <c r="AC242" s="98">
        <v>0</v>
      </c>
      <c r="AD242" s="98">
        <v>32</v>
      </c>
      <c r="AE242" s="98">
        <v>18</v>
      </c>
      <c r="AF242" s="98">
        <v>7</v>
      </c>
      <c r="AG242" s="98">
        <v>1</v>
      </c>
      <c r="AH242" s="98">
        <v>4</v>
      </c>
      <c r="AI242" s="98">
        <v>0</v>
      </c>
      <c r="AJ242" s="98">
        <v>98</v>
      </c>
      <c r="AK242" s="98">
        <v>2</v>
      </c>
      <c r="AL242" s="98">
        <v>1</v>
      </c>
      <c r="AM242" s="98">
        <v>0</v>
      </c>
      <c r="AN242" s="98">
        <v>23</v>
      </c>
      <c r="AO242" s="98">
        <v>9</v>
      </c>
      <c r="AP242" s="98">
        <v>87</v>
      </c>
      <c r="AQ242" s="98">
        <v>173</v>
      </c>
      <c r="AR242" s="98">
        <v>9</v>
      </c>
      <c r="AS242" s="98">
        <v>554</v>
      </c>
      <c r="AT242" s="98">
        <v>125</v>
      </c>
      <c r="AU242" s="98">
        <v>7</v>
      </c>
      <c r="AV242" s="98">
        <v>984</v>
      </c>
      <c r="AW242" s="98">
        <v>93</v>
      </c>
      <c r="AX242" s="98">
        <v>4386</v>
      </c>
      <c r="AY242" s="96"/>
    </row>
    <row r="243" spans="1:51" x14ac:dyDescent="0.25">
      <c r="A243" s="97"/>
      <c r="B243" s="98" t="s">
        <v>552</v>
      </c>
      <c r="C243" s="98">
        <v>0</v>
      </c>
      <c r="D243" s="98">
        <v>49</v>
      </c>
      <c r="E243" s="98">
        <v>70</v>
      </c>
      <c r="F243" s="98">
        <v>1</v>
      </c>
      <c r="G243" s="98">
        <v>130</v>
      </c>
      <c r="H243" s="98">
        <v>0</v>
      </c>
      <c r="I243" s="98">
        <v>8</v>
      </c>
      <c r="J243" s="98">
        <v>400</v>
      </c>
      <c r="K243" s="98">
        <v>8</v>
      </c>
      <c r="L243" s="99">
        <v>2</v>
      </c>
      <c r="M243" s="98">
        <v>18</v>
      </c>
      <c r="N243" s="98">
        <v>73</v>
      </c>
      <c r="O243" s="98">
        <v>51</v>
      </c>
      <c r="P243" s="98">
        <v>44</v>
      </c>
      <c r="Q243" s="98">
        <v>0</v>
      </c>
      <c r="R243" s="98">
        <v>0</v>
      </c>
      <c r="S243" s="98">
        <v>0</v>
      </c>
      <c r="T243" s="98">
        <v>14</v>
      </c>
      <c r="U243" s="98">
        <v>0</v>
      </c>
      <c r="V243" s="98">
        <v>89</v>
      </c>
      <c r="W243" s="98">
        <v>0</v>
      </c>
      <c r="X243" s="98">
        <v>1</v>
      </c>
      <c r="Y243" s="98">
        <v>0</v>
      </c>
      <c r="Z243" s="98">
        <v>0</v>
      </c>
      <c r="AA243" s="98">
        <v>0</v>
      </c>
      <c r="AB243" s="98">
        <v>0</v>
      </c>
      <c r="AC243" s="98">
        <v>4</v>
      </c>
      <c r="AD243" s="98">
        <v>65</v>
      </c>
      <c r="AE243" s="98">
        <v>4</v>
      </c>
      <c r="AF243" s="98">
        <v>8</v>
      </c>
      <c r="AG243" s="98">
        <v>0</v>
      </c>
      <c r="AH243" s="98">
        <v>0</v>
      </c>
      <c r="AI243" s="98">
        <v>0</v>
      </c>
      <c r="AJ243" s="98">
        <v>48</v>
      </c>
      <c r="AK243" s="98">
        <v>0</v>
      </c>
      <c r="AL243" s="98">
        <v>1</v>
      </c>
      <c r="AM243" s="98">
        <v>0</v>
      </c>
      <c r="AN243" s="98">
        <v>16</v>
      </c>
      <c r="AO243" s="98">
        <v>5</v>
      </c>
      <c r="AP243" s="98">
        <v>10</v>
      </c>
      <c r="AQ243" s="98">
        <v>58</v>
      </c>
      <c r="AR243" s="98">
        <v>20</v>
      </c>
      <c r="AS243" s="98">
        <v>624</v>
      </c>
      <c r="AT243" s="98">
        <v>33</v>
      </c>
      <c r="AU243" s="98">
        <v>14</v>
      </c>
      <c r="AV243" s="98">
        <v>536</v>
      </c>
      <c r="AW243" s="98">
        <v>39</v>
      </c>
      <c r="AX243" s="98">
        <v>2443</v>
      </c>
      <c r="AY243" s="96"/>
    </row>
    <row r="244" spans="1:51" x14ac:dyDescent="0.25">
      <c r="A244" s="97"/>
      <c r="B244" s="98" t="s">
        <v>553</v>
      </c>
      <c r="C244" s="98">
        <v>0</v>
      </c>
      <c r="D244" s="98">
        <v>151</v>
      </c>
      <c r="E244" s="98">
        <v>178</v>
      </c>
      <c r="F244" s="98">
        <v>3</v>
      </c>
      <c r="G244" s="98">
        <v>220</v>
      </c>
      <c r="H244" s="98">
        <v>1</v>
      </c>
      <c r="I244" s="98">
        <v>11</v>
      </c>
      <c r="J244" s="98">
        <v>1248</v>
      </c>
      <c r="K244" s="98">
        <v>108</v>
      </c>
      <c r="L244" s="99">
        <v>1</v>
      </c>
      <c r="M244" s="98">
        <v>68</v>
      </c>
      <c r="N244" s="98">
        <v>52</v>
      </c>
      <c r="O244" s="98">
        <v>434</v>
      </c>
      <c r="P244" s="98">
        <v>165</v>
      </c>
      <c r="Q244" s="98">
        <v>8</v>
      </c>
      <c r="R244" s="98">
        <v>1</v>
      </c>
      <c r="S244" s="98">
        <v>5</v>
      </c>
      <c r="T244" s="98">
        <v>26</v>
      </c>
      <c r="U244" s="98">
        <v>6</v>
      </c>
      <c r="V244" s="98">
        <v>316</v>
      </c>
      <c r="W244" s="98">
        <v>10</v>
      </c>
      <c r="X244" s="98">
        <v>6</v>
      </c>
      <c r="Y244" s="98">
        <v>17</v>
      </c>
      <c r="Z244" s="98">
        <v>0</v>
      </c>
      <c r="AA244" s="98">
        <v>1</v>
      </c>
      <c r="AB244" s="98">
        <v>0</v>
      </c>
      <c r="AC244" s="98">
        <v>3</v>
      </c>
      <c r="AD244" s="98">
        <v>310</v>
      </c>
      <c r="AE244" s="98">
        <v>38</v>
      </c>
      <c r="AF244" s="98">
        <v>21</v>
      </c>
      <c r="AG244" s="98">
        <v>12</v>
      </c>
      <c r="AH244" s="98">
        <v>6</v>
      </c>
      <c r="AI244" s="98">
        <v>1</v>
      </c>
      <c r="AJ244" s="98">
        <v>113</v>
      </c>
      <c r="AK244" s="98">
        <v>6</v>
      </c>
      <c r="AL244" s="98">
        <v>5</v>
      </c>
      <c r="AM244" s="98">
        <v>0</v>
      </c>
      <c r="AN244" s="98">
        <v>25</v>
      </c>
      <c r="AO244" s="98">
        <v>43</v>
      </c>
      <c r="AP244" s="98">
        <v>73</v>
      </c>
      <c r="AQ244" s="98">
        <v>127</v>
      </c>
      <c r="AR244" s="98">
        <v>67</v>
      </c>
      <c r="AS244" s="98">
        <v>753</v>
      </c>
      <c r="AT244" s="98">
        <v>105</v>
      </c>
      <c r="AU244" s="98">
        <v>41</v>
      </c>
      <c r="AV244" s="98">
        <v>1389</v>
      </c>
      <c r="AW244" s="98">
        <v>87</v>
      </c>
      <c r="AX244" s="98">
        <v>6261</v>
      </c>
      <c r="AY244" s="96"/>
    </row>
    <row r="245" spans="1:51" x14ac:dyDescent="0.25">
      <c r="A245" s="97"/>
      <c r="B245" s="98" t="s">
        <v>554</v>
      </c>
      <c r="C245" s="98">
        <v>0</v>
      </c>
      <c r="D245" s="98">
        <v>30</v>
      </c>
      <c r="E245" s="98">
        <v>18</v>
      </c>
      <c r="F245" s="98">
        <v>1</v>
      </c>
      <c r="G245" s="98">
        <v>73</v>
      </c>
      <c r="H245" s="98">
        <v>0</v>
      </c>
      <c r="I245" s="98">
        <v>7</v>
      </c>
      <c r="J245" s="98">
        <v>463</v>
      </c>
      <c r="K245" s="98">
        <v>41</v>
      </c>
      <c r="L245" s="99">
        <v>2</v>
      </c>
      <c r="M245" s="98">
        <v>36</v>
      </c>
      <c r="N245" s="98">
        <v>45</v>
      </c>
      <c r="O245" s="98">
        <v>152</v>
      </c>
      <c r="P245" s="98">
        <v>45</v>
      </c>
      <c r="Q245" s="98">
        <v>0</v>
      </c>
      <c r="R245" s="98">
        <v>0</v>
      </c>
      <c r="S245" s="98">
        <v>3</v>
      </c>
      <c r="T245" s="98">
        <v>5</v>
      </c>
      <c r="U245" s="98">
        <v>1</v>
      </c>
      <c r="V245" s="98">
        <v>110</v>
      </c>
      <c r="W245" s="98">
        <v>3</v>
      </c>
      <c r="X245" s="98">
        <v>0</v>
      </c>
      <c r="Y245" s="98">
        <v>3</v>
      </c>
      <c r="Z245" s="98">
        <v>0</v>
      </c>
      <c r="AA245" s="98">
        <v>0</v>
      </c>
      <c r="AB245" s="98">
        <v>0</v>
      </c>
      <c r="AC245" s="98">
        <v>0</v>
      </c>
      <c r="AD245" s="98">
        <v>66</v>
      </c>
      <c r="AE245" s="98">
        <v>6</v>
      </c>
      <c r="AF245" s="98">
        <v>46</v>
      </c>
      <c r="AG245" s="98">
        <v>3</v>
      </c>
      <c r="AH245" s="98">
        <v>0</v>
      </c>
      <c r="AI245" s="98">
        <v>0</v>
      </c>
      <c r="AJ245" s="98">
        <v>98</v>
      </c>
      <c r="AK245" s="98">
        <v>2</v>
      </c>
      <c r="AL245" s="98">
        <v>4</v>
      </c>
      <c r="AM245" s="98">
        <v>0</v>
      </c>
      <c r="AN245" s="98">
        <v>41</v>
      </c>
      <c r="AO245" s="98">
        <v>10</v>
      </c>
      <c r="AP245" s="98">
        <v>13</v>
      </c>
      <c r="AQ245" s="98">
        <v>216</v>
      </c>
      <c r="AR245" s="98">
        <v>10</v>
      </c>
      <c r="AS245" s="98">
        <v>453</v>
      </c>
      <c r="AT245" s="98">
        <v>221</v>
      </c>
      <c r="AU245" s="98">
        <v>8</v>
      </c>
      <c r="AV245" s="98">
        <v>409</v>
      </c>
      <c r="AW245" s="98">
        <v>22</v>
      </c>
      <c r="AX245" s="98">
        <v>2666</v>
      </c>
      <c r="AY245" s="96"/>
    </row>
    <row r="246" spans="1:51" x14ac:dyDescent="0.25">
      <c r="A246" s="97"/>
      <c r="B246" s="98" t="s">
        <v>555</v>
      </c>
      <c r="C246" s="98">
        <v>0</v>
      </c>
      <c r="D246" s="98">
        <v>48</v>
      </c>
      <c r="E246" s="98">
        <v>52</v>
      </c>
      <c r="F246" s="98">
        <v>4</v>
      </c>
      <c r="G246" s="98">
        <v>113</v>
      </c>
      <c r="H246" s="98">
        <v>1</v>
      </c>
      <c r="I246" s="98">
        <v>3</v>
      </c>
      <c r="J246" s="98">
        <v>1049</v>
      </c>
      <c r="K246" s="98">
        <v>47</v>
      </c>
      <c r="L246" s="99">
        <v>0</v>
      </c>
      <c r="M246" s="98">
        <v>28</v>
      </c>
      <c r="N246" s="98">
        <v>23</v>
      </c>
      <c r="O246" s="98">
        <v>359</v>
      </c>
      <c r="P246" s="98">
        <v>142</v>
      </c>
      <c r="Q246" s="98">
        <v>2</v>
      </c>
      <c r="R246" s="98">
        <v>2</v>
      </c>
      <c r="S246" s="98">
        <v>0</v>
      </c>
      <c r="T246" s="98">
        <v>14</v>
      </c>
      <c r="U246" s="98">
        <v>1</v>
      </c>
      <c r="V246" s="98">
        <v>189</v>
      </c>
      <c r="W246" s="98">
        <v>27</v>
      </c>
      <c r="X246" s="98">
        <v>0</v>
      </c>
      <c r="Y246" s="98">
        <v>3</v>
      </c>
      <c r="Z246" s="98">
        <v>0</v>
      </c>
      <c r="AA246" s="98">
        <v>1</v>
      </c>
      <c r="AB246" s="98">
        <v>0</v>
      </c>
      <c r="AC246" s="98">
        <v>0</v>
      </c>
      <c r="AD246" s="98">
        <v>53</v>
      </c>
      <c r="AE246" s="98">
        <v>16</v>
      </c>
      <c r="AF246" s="98">
        <v>9</v>
      </c>
      <c r="AG246" s="98">
        <v>3</v>
      </c>
      <c r="AH246" s="98">
        <v>0</v>
      </c>
      <c r="AI246" s="98">
        <v>1</v>
      </c>
      <c r="AJ246" s="98">
        <v>129</v>
      </c>
      <c r="AK246" s="98">
        <v>2</v>
      </c>
      <c r="AL246" s="98">
        <v>3</v>
      </c>
      <c r="AM246" s="98">
        <v>1</v>
      </c>
      <c r="AN246" s="98">
        <v>15</v>
      </c>
      <c r="AO246" s="98">
        <v>9</v>
      </c>
      <c r="AP246" s="98">
        <v>39</v>
      </c>
      <c r="AQ246" s="98">
        <v>124</v>
      </c>
      <c r="AR246" s="98">
        <v>19</v>
      </c>
      <c r="AS246" s="98">
        <v>537</v>
      </c>
      <c r="AT246" s="98">
        <v>51</v>
      </c>
      <c r="AU246" s="98">
        <v>38</v>
      </c>
      <c r="AV246" s="98">
        <v>623</v>
      </c>
      <c r="AW246" s="98">
        <v>41</v>
      </c>
      <c r="AX246" s="98">
        <v>3821</v>
      </c>
      <c r="AY246" s="96"/>
    </row>
    <row r="247" spans="1:51" x14ac:dyDescent="0.25">
      <c r="A247" s="100"/>
      <c r="B247" s="101" t="s">
        <v>556</v>
      </c>
      <c r="C247" s="101">
        <v>0</v>
      </c>
      <c r="D247" s="101">
        <v>155</v>
      </c>
      <c r="E247" s="101">
        <v>89</v>
      </c>
      <c r="F247" s="101">
        <v>9</v>
      </c>
      <c r="G247" s="101">
        <v>203</v>
      </c>
      <c r="H247" s="101">
        <v>1</v>
      </c>
      <c r="I247" s="101">
        <v>13</v>
      </c>
      <c r="J247" s="101">
        <v>2082</v>
      </c>
      <c r="K247" s="101">
        <v>39</v>
      </c>
      <c r="L247" s="102">
        <v>1</v>
      </c>
      <c r="M247" s="101">
        <v>122</v>
      </c>
      <c r="N247" s="101">
        <v>55</v>
      </c>
      <c r="O247" s="101">
        <v>1016</v>
      </c>
      <c r="P247" s="101">
        <v>253</v>
      </c>
      <c r="Q247" s="101">
        <v>5</v>
      </c>
      <c r="R247" s="101">
        <v>0</v>
      </c>
      <c r="S247" s="101">
        <v>2</v>
      </c>
      <c r="T247" s="101">
        <v>37</v>
      </c>
      <c r="U247" s="101">
        <v>1</v>
      </c>
      <c r="V247" s="101">
        <v>370</v>
      </c>
      <c r="W247" s="101">
        <v>70</v>
      </c>
      <c r="X247" s="101">
        <v>1</v>
      </c>
      <c r="Y247" s="101">
        <v>32</v>
      </c>
      <c r="Z247" s="101">
        <v>0</v>
      </c>
      <c r="AA247" s="101">
        <v>4</v>
      </c>
      <c r="AB247" s="101">
        <v>0</v>
      </c>
      <c r="AC247" s="101">
        <v>0</v>
      </c>
      <c r="AD247" s="101">
        <v>131</v>
      </c>
      <c r="AE247" s="101">
        <v>53</v>
      </c>
      <c r="AF247" s="101">
        <v>31</v>
      </c>
      <c r="AG247" s="101">
        <v>8</v>
      </c>
      <c r="AH247" s="101">
        <v>4</v>
      </c>
      <c r="AI247" s="101">
        <v>0</v>
      </c>
      <c r="AJ247" s="101">
        <v>349</v>
      </c>
      <c r="AK247" s="101">
        <v>6</v>
      </c>
      <c r="AL247" s="101">
        <v>5</v>
      </c>
      <c r="AM247" s="101">
        <v>0</v>
      </c>
      <c r="AN247" s="101">
        <v>56</v>
      </c>
      <c r="AO247" s="101">
        <v>38</v>
      </c>
      <c r="AP247" s="101">
        <v>157</v>
      </c>
      <c r="AQ247" s="101">
        <v>478</v>
      </c>
      <c r="AR247" s="101">
        <v>43</v>
      </c>
      <c r="AS247" s="101">
        <v>1411</v>
      </c>
      <c r="AT247" s="101">
        <v>196</v>
      </c>
      <c r="AU247" s="101">
        <v>47</v>
      </c>
      <c r="AV247" s="101">
        <v>1314</v>
      </c>
      <c r="AW247" s="101">
        <v>133</v>
      </c>
      <c r="AX247" s="101">
        <v>9020</v>
      </c>
      <c r="AY247" s="96"/>
    </row>
    <row r="248" spans="1:51" x14ac:dyDescent="0.25">
      <c r="A248" s="89" t="s">
        <v>557</v>
      </c>
      <c r="B248" s="103" t="s">
        <v>558</v>
      </c>
      <c r="C248" s="103">
        <v>0</v>
      </c>
      <c r="D248" s="103">
        <v>95</v>
      </c>
      <c r="E248" s="103">
        <v>26</v>
      </c>
      <c r="F248" s="103">
        <v>1</v>
      </c>
      <c r="G248" s="103">
        <v>196</v>
      </c>
      <c r="H248" s="103">
        <v>4</v>
      </c>
      <c r="I248" s="103">
        <v>7</v>
      </c>
      <c r="J248" s="103">
        <v>570</v>
      </c>
      <c r="K248" s="103">
        <v>46</v>
      </c>
      <c r="L248" s="104">
        <v>1</v>
      </c>
      <c r="M248" s="103">
        <v>43</v>
      </c>
      <c r="N248" s="103">
        <v>18</v>
      </c>
      <c r="O248" s="103">
        <v>147</v>
      </c>
      <c r="P248" s="103">
        <v>124</v>
      </c>
      <c r="Q248" s="103">
        <v>2</v>
      </c>
      <c r="R248" s="103">
        <v>0</v>
      </c>
      <c r="S248" s="103">
        <v>5</v>
      </c>
      <c r="T248" s="103">
        <v>5</v>
      </c>
      <c r="U248" s="103">
        <v>0</v>
      </c>
      <c r="V248" s="103">
        <v>237</v>
      </c>
      <c r="W248" s="103">
        <v>20</v>
      </c>
      <c r="X248" s="103">
        <v>2</v>
      </c>
      <c r="Y248" s="103">
        <v>3</v>
      </c>
      <c r="Z248" s="103">
        <v>2</v>
      </c>
      <c r="AA248" s="103">
        <v>0</v>
      </c>
      <c r="AB248" s="103">
        <v>0</v>
      </c>
      <c r="AC248" s="103">
        <v>3</v>
      </c>
      <c r="AD248" s="103">
        <v>110</v>
      </c>
      <c r="AE248" s="103">
        <v>13</v>
      </c>
      <c r="AF248" s="103">
        <v>16</v>
      </c>
      <c r="AG248" s="103">
        <v>7</v>
      </c>
      <c r="AH248" s="103">
        <v>6</v>
      </c>
      <c r="AI248" s="103">
        <v>0</v>
      </c>
      <c r="AJ248" s="103">
        <v>55</v>
      </c>
      <c r="AK248" s="103">
        <v>12</v>
      </c>
      <c r="AL248" s="103">
        <v>1</v>
      </c>
      <c r="AM248" s="103">
        <v>0</v>
      </c>
      <c r="AN248" s="103">
        <v>43</v>
      </c>
      <c r="AO248" s="103">
        <v>33</v>
      </c>
      <c r="AP248" s="103">
        <v>29</v>
      </c>
      <c r="AQ248" s="103">
        <v>204</v>
      </c>
      <c r="AR248" s="103">
        <v>15</v>
      </c>
      <c r="AS248" s="103">
        <v>163</v>
      </c>
      <c r="AT248" s="103">
        <v>210</v>
      </c>
      <c r="AU248" s="103">
        <v>51</v>
      </c>
      <c r="AV248" s="103">
        <v>618</v>
      </c>
      <c r="AW248" s="103">
        <v>81</v>
      </c>
      <c r="AX248" s="103">
        <v>3224</v>
      </c>
      <c r="AY248" s="96"/>
    </row>
    <row r="249" spans="1:51" x14ac:dyDescent="0.25">
      <c r="A249" s="97"/>
      <c r="B249" s="98" t="s">
        <v>559</v>
      </c>
      <c r="C249" s="98">
        <v>0</v>
      </c>
      <c r="D249" s="98">
        <v>67</v>
      </c>
      <c r="E249" s="98">
        <v>57</v>
      </c>
      <c r="F249" s="98">
        <v>0</v>
      </c>
      <c r="G249" s="98">
        <v>724</v>
      </c>
      <c r="H249" s="98">
        <v>3</v>
      </c>
      <c r="I249" s="98">
        <v>3</v>
      </c>
      <c r="J249" s="98">
        <v>511</v>
      </c>
      <c r="K249" s="98">
        <v>34</v>
      </c>
      <c r="L249" s="99">
        <v>2</v>
      </c>
      <c r="M249" s="98">
        <v>43</v>
      </c>
      <c r="N249" s="98">
        <v>16</v>
      </c>
      <c r="O249" s="98">
        <v>239</v>
      </c>
      <c r="P249" s="98">
        <v>331</v>
      </c>
      <c r="Q249" s="98">
        <v>3</v>
      </c>
      <c r="R249" s="98">
        <v>2</v>
      </c>
      <c r="S249" s="98">
        <v>2</v>
      </c>
      <c r="T249" s="98">
        <v>8</v>
      </c>
      <c r="U249" s="98">
        <v>1</v>
      </c>
      <c r="V249" s="98">
        <v>189</v>
      </c>
      <c r="W249" s="98">
        <v>1</v>
      </c>
      <c r="X249" s="98">
        <v>1</v>
      </c>
      <c r="Y249" s="98">
        <v>8</v>
      </c>
      <c r="Z249" s="98">
        <v>0</v>
      </c>
      <c r="AA249" s="98">
        <v>2</v>
      </c>
      <c r="AB249" s="98">
        <v>0</v>
      </c>
      <c r="AC249" s="98">
        <v>4</v>
      </c>
      <c r="AD249" s="98">
        <v>131</v>
      </c>
      <c r="AE249" s="98">
        <v>10</v>
      </c>
      <c r="AF249" s="98">
        <v>25</v>
      </c>
      <c r="AG249" s="98">
        <v>10</v>
      </c>
      <c r="AH249" s="98">
        <v>1</v>
      </c>
      <c r="AI249" s="98">
        <v>1</v>
      </c>
      <c r="AJ249" s="98">
        <v>94</v>
      </c>
      <c r="AK249" s="98">
        <v>7</v>
      </c>
      <c r="AL249" s="98">
        <v>1</v>
      </c>
      <c r="AM249" s="98">
        <v>1</v>
      </c>
      <c r="AN249" s="98">
        <v>62</v>
      </c>
      <c r="AO249" s="98">
        <v>16</v>
      </c>
      <c r="AP249" s="98">
        <v>29</v>
      </c>
      <c r="AQ249" s="98">
        <v>329</v>
      </c>
      <c r="AR249" s="98">
        <v>20</v>
      </c>
      <c r="AS249" s="98">
        <v>332</v>
      </c>
      <c r="AT249" s="98">
        <v>402</v>
      </c>
      <c r="AU249" s="98">
        <v>26</v>
      </c>
      <c r="AV249" s="98">
        <v>741</v>
      </c>
      <c r="AW249" s="98">
        <v>42</v>
      </c>
      <c r="AX249" s="98">
        <v>4531</v>
      </c>
      <c r="AY249" s="96"/>
    </row>
    <row r="250" spans="1:51" x14ac:dyDescent="0.25">
      <c r="A250" s="100"/>
      <c r="B250" s="101" t="s">
        <v>560</v>
      </c>
      <c r="C250" s="101">
        <v>0</v>
      </c>
      <c r="D250" s="101">
        <v>164</v>
      </c>
      <c r="E250" s="101">
        <v>108</v>
      </c>
      <c r="F250" s="101">
        <v>2</v>
      </c>
      <c r="G250" s="101">
        <v>204</v>
      </c>
      <c r="H250" s="101">
        <v>2</v>
      </c>
      <c r="I250" s="101">
        <v>12</v>
      </c>
      <c r="J250" s="101">
        <v>1087</v>
      </c>
      <c r="K250" s="101">
        <v>140</v>
      </c>
      <c r="L250" s="102">
        <v>6</v>
      </c>
      <c r="M250" s="101">
        <v>82</v>
      </c>
      <c r="N250" s="101">
        <v>56</v>
      </c>
      <c r="O250" s="101">
        <v>355</v>
      </c>
      <c r="P250" s="101">
        <v>242</v>
      </c>
      <c r="Q250" s="101">
        <v>4</v>
      </c>
      <c r="R250" s="101">
        <v>1</v>
      </c>
      <c r="S250" s="101">
        <v>5</v>
      </c>
      <c r="T250" s="101">
        <v>19</v>
      </c>
      <c r="U250" s="101">
        <v>0</v>
      </c>
      <c r="V250" s="101">
        <v>271</v>
      </c>
      <c r="W250" s="101">
        <v>18</v>
      </c>
      <c r="X250" s="101">
        <v>1</v>
      </c>
      <c r="Y250" s="101">
        <v>20</v>
      </c>
      <c r="Z250" s="101">
        <v>0</v>
      </c>
      <c r="AA250" s="101">
        <v>1</v>
      </c>
      <c r="AB250" s="101">
        <v>1</v>
      </c>
      <c r="AC250" s="101">
        <v>1</v>
      </c>
      <c r="AD250" s="101">
        <v>127</v>
      </c>
      <c r="AE250" s="101">
        <v>72</v>
      </c>
      <c r="AF250" s="101">
        <v>24</v>
      </c>
      <c r="AG250" s="101">
        <v>8</v>
      </c>
      <c r="AH250" s="101">
        <v>3</v>
      </c>
      <c r="AI250" s="101">
        <v>0</v>
      </c>
      <c r="AJ250" s="101">
        <v>155</v>
      </c>
      <c r="AK250" s="101">
        <v>10</v>
      </c>
      <c r="AL250" s="101">
        <v>4</v>
      </c>
      <c r="AM250" s="101">
        <v>0</v>
      </c>
      <c r="AN250" s="101">
        <v>22</v>
      </c>
      <c r="AO250" s="101">
        <v>63</v>
      </c>
      <c r="AP250" s="101">
        <v>50</v>
      </c>
      <c r="AQ250" s="101">
        <v>133</v>
      </c>
      <c r="AR250" s="101">
        <v>20</v>
      </c>
      <c r="AS250" s="101">
        <v>273</v>
      </c>
      <c r="AT250" s="101">
        <v>58</v>
      </c>
      <c r="AU250" s="101">
        <v>14</v>
      </c>
      <c r="AV250" s="101">
        <v>669</v>
      </c>
      <c r="AW250" s="101">
        <v>217</v>
      </c>
      <c r="AX250" s="101">
        <v>4724</v>
      </c>
      <c r="AY250" s="96"/>
    </row>
    <row r="251" spans="1:51" x14ac:dyDescent="0.25">
      <c r="AX251" s="106"/>
    </row>
    <row r="252" spans="1:51" ht="15.75" x14ac:dyDescent="0.25">
      <c r="A252" s="107" t="s">
        <v>511</v>
      </c>
      <c r="B252" s="108"/>
      <c r="C252" s="108"/>
      <c r="D252" s="108"/>
      <c r="E252" s="109"/>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row>
    <row r="253" spans="1:51" x14ac:dyDescent="0.25">
      <c r="A253" s="110" t="s">
        <v>512</v>
      </c>
      <c r="B253" s="108"/>
      <c r="C253" s="108"/>
      <c r="D253" s="108"/>
      <c r="E253" s="109"/>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row>
    <row r="254" spans="1:51" x14ac:dyDescent="0.25">
      <c r="E254" s="111"/>
    </row>
    <row r="255" spans="1:51" ht="18.75" x14ac:dyDescent="0.25">
      <c r="A255" s="107" t="s">
        <v>513</v>
      </c>
      <c r="B255" s="108"/>
      <c r="C255" s="108"/>
      <c r="D255" s="108"/>
      <c r="E255" s="109"/>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row>
    <row r="256" spans="1:51" ht="18.75" x14ac:dyDescent="0.25">
      <c r="A256" s="107" t="s">
        <v>561</v>
      </c>
      <c r="E256" s="111"/>
    </row>
    <row r="260" spans="1:12" ht="20.25" x14ac:dyDescent="0.3">
      <c r="A260" s="87" t="s">
        <v>207</v>
      </c>
    </row>
    <row r="261" spans="1:12" ht="18.75" x14ac:dyDescent="0.25">
      <c r="A261" s="88" t="s">
        <v>564</v>
      </c>
      <c r="C261" t="s">
        <v>565</v>
      </c>
    </row>
    <row r="263" spans="1:12" x14ac:dyDescent="0.25">
      <c r="A263" s="89" t="s">
        <v>517</v>
      </c>
      <c r="B263" s="89"/>
      <c r="C263" s="113">
        <v>2011</v>
      </c>
      <c r="D263" s="113">
        <v>2012</v>
      </c>
      <c r="E263" s="113">
        <v>2013</v>
      </c>
      <c r="F263" s="113">
        <v>2014</v>
      </c>
      <c r="G263" s="113">
        <v>2015</v>
      </c>
      <c r="H263" s="113">
        <v>2016</v>
      </c>
      <c r="I263" s="113">
        <v>2017</v>
      </c>
      <c r="J263" s="113">
        <v>2018</v>
      </c>
      <c r="K263" s="113">
        <v>2019</v>
      </c>
      <c r="L263" s="113">
        <v>2020</v>
      </c>
    </row>
    <row r="264" spans="1:12" x14ac:dyDescent="0.25">
      <c r="A264" s="89" t="s">
        <v>521</v>
      </c>
      <c r="B264" s="92" t="s">
        <v>522</v>
      </c>
      <c r="C264" s="113">
        <v>0</v>
      </c>
      <c r="D264" s="113">
        <v>2</v>
      </c>
      <c r="E264" s="113">
        <v>4</v>
      </c>
      <c r="F264" s="113">
        <v>1</v>
      </c>
      <c r="G264" s="113">
        <v>2</v>
      </c>
      <c r="H264" s="113">
        <v>0</v>
      </c>
      <c r="I264" s="113">
        <v>3</v>
      </c>
      <c r="J264" s="113">
        <v>2</v>
      </c>
      <c r="K264" s="113">
        <v>0</v>
      </c>
      <c r="L264" s="113">
        <v>4</v>
      </c>
    </row>
    <row r="265" spans="1:12" x14ac:dyDescent="0.25">
      <c r="A265" s="97"/>
      <c r="B265" s="98" t="s">
        <v>523</v>
      </c>
      <c r="C265" s="113">
        <v>0</v>
      </c>
      <c r="D265" s="113">
        <v>0</v>
      </c>
      <c r="E265" s="113">
        <v>1</v>
      </c>
      <c r="F265" s="113">
        <v>0</v>
      </c>
      <c r="G265" s="113">
        <v>1</v>
      </c>
      <c r="H265" s="113">
        <v>0</v>
      </c>
      <c r="I265" s="113">
        <v>1</v>
      </c>
      <c r="J265" s="113">
        <v>1</v>
      </c>
      <c r="K265" s="113">
        <v>1</v>
      </c>
      <c r="L265" s="113">
        <v>0</v>
      </c>
    </row>
    <row r="266" spans="1:12" x14ac:dyDescent="0.25">
      <c r="A266" s="97"/>
      <c r="B266" s="98" t="s">
        <v>524</v>
      </c>
      <c r="C266" s="113">
        <v>0</v>
      </c>
      <c r="D266" s="113">
        <v>1</v>
      </c>
      <c r="E266" s="113">
        <v>0</v>
      </c>
      <c r="F266" s="113">
        <v>1</v>
      </c>
      <c r="G266" s="113">
        <v>0</v>
      </c>
      <c r="H266" s="113">
        <v>0</v>
      </c>
      <c r="I266" s="113">
        <v>0</v>
      </c>
      <c r="J266" s="113">
        <v>0</v>
      </c>
      <c r="K266" s="113">
        <v>0</v>
      </c>
      <c r="L266" s="113">
        <v>1</v>
      </c>
    </row>
    <row r="267" spans="1:12" x14ac:dyDescent="0.25">
      <c r="A267" s="97"/>
      <c r="B267" s="98" t="s">
        <v>525</v>
      </c>
      <c r="C267" s="113">
        <v>2</v>
      </c>
      <c r="D267" s="113">
        <v>2</v>
      </c>
      <c r="E267" s="113">
        <v>3</v>
      </c>
      <c r="F267" s="113">
        <v>1</v>
      </c>
      <c r="G267" s="113">
        <v>1</v>
      </c>
      <c r="H267" s="113">
        <v>2</v>
      </c>
      <c r="I267" s="113">
        <v>0</v>
      </c>
      <c r="J267" s="113">
        <v>2</v>
      </c>
      <c r="K267" s="113">
        <v>1</v>
      </c>
      <c r="L267" s="113">
        <v>2</v>
      </c>
    </row>
    <row r="268" spans="1:12" x14ac:dyDescent="0.25">
      <c r="A268" s="97"/>
      <c r="B268" s="98" t="s">
        <v>526</v>
      </c>
      <c r="C268" s="113">
        <v>0</v>
      </c>
      <c r="D268" s="113">
        <v>0</v>
      </c>
      <c r="E268" s="113">
        <v>0</v>
      </c>
      <c r="F268" s="113">
        <v>0</v>
      </c>
      <c r="G268" s="113">
        <v>0</v>
      </c>
      <c r="H268" s="113">
        <v>0</v>
      </c>
      <c r="I268" s="113">
        <v>0</v>
      </c>
      <c r="J268" s="113">
        <v>0</v>
      </c>
      <c r="K268" s="113">
        <v>0</v>
      </c>
      <c r="L268" s="113">
        <v>0</v>
      </c>
    </row>
    <row r="269" spans="1:12" x14ac:dyDescent="0.25">
      <c r="A269" s="97"/>
      <c r="B269" s="98" t="s">
        <v>527</v>
      </c>
      <c r="C269" s="113">
        <v>0</v>
      </c>
      <c r="D269" s="113">
        <v>6</v>
      </c>
      <c r="E269" s="113">
        <v>2</v>
      </c>
      <c r="F269" s="113">
        <v>4</v>
      </c>
      <c r="G269" s="113">
        <v>0</v>
      </c>
      <c r="H269" s="113">
        <v>6</v>
      </c>
      <c r="I269" s="113">
        <v>1</v>
      </c>
      <c r="J269" s="113">
        <v>4</v>
      </c>
      <c r="K269" s="113">
        <v>6</v>
      </c>
      <c r="L269" s="113">
        <v>5</v>
      </c>
    </row>
    <row r="270" spans="1:12" x14ac:dyDescent="0.25">
      <c r="A270" s="97"/>
      <c r="B270" s="98" t="s">
        <v>528</v>
      </c>
      <c r="C270" s="113">
        <v>0</v>
      </c>
      <c r="D270" s="113">
        <v>0</v>
      </c>
      <c r="E270" s="113">
        <v>0</v>
      </c>
      <c r="F270" s="113">
        <v>4</v>
      </c>
      <c r="G270" s="113">
        <v>0</v>
      </c>
      <c r="H270" s="113">
        <v>5</v>
      </c>
      <c r="I270" s="113">
        <v>4</v>
      </c>
      <c r="J270" s="113">
        <v>5</v>
      </c>
      <c r="K270" s="113">
        <v>5</v>
      </c>
      <c r="L270" s="113">
        <v>9</v>
      </c>
    </row>
    <row r="271" spans="1:12" x14ac:dyDescent="0.25">
      <c r="A271" s="100"/>
      <c r="B271" s="101" t="s">
        <v>529</v>
      </c>
      <c r="C271" s="113">
        <v>0</v>
      </c>
      <c r="D271" s="113">
        <v>0</v>
      </c>
      <c r="E271" s="113">
        <v>0</v>
      </c>
      <c r="F271" s="113">
        <v>0</v>
      </c>
      <c r="G271" s="113">
        <v>0</v>
      </c>
      <c r="H271" s="113">
        <v>0</v>
      </c>
      <c r="I271" s="113">
        <v>0</v>
      </c>
      <c r="J271" s="113">
        <v>0</v>
      </c>
      <c r="K271" s="113">
        <v>0</v>
      </c>
      <c r="L271" s="113">
        <v>0</v>
      </c>
    </row>
    <row r="272" spans="1:12" x14ac:dyDescent="0.25">
      <c r="A272" s="89" t="s">
        <v>530</v>
      </c>
      <c r="B272" s="103" t="s">
        <v>531</v>
      </c>
      <c r="C272" s="113">
        <v>0</v>
      </c>
      <c r="D272" s="113">
        <v>2</v>
      </c>
      <c r="E272" s="113">
        <v>0</v>
      </c>
      <c r="F272" s="113">
        <v>2</v>
      </c>
      <c r="G272" s="113">
        <v>0</v>
      </c>
      <c r="H272" s="113">
        <v>0</v>
      </c>
      <c r="I272" s="113">
        <v>0</v>
      </c>
      <c r="J272" s="113">
        <v>1</v>
      </c>
      <c r="K272" s="113">
        <v>0</v>
      </c>
      <c r="L272" s="113">
        <v>0</v>
      </c>
    </row>
    <row r="273" spans="1:12" x14ac:dyDescent="0.25">
      <c r="A273" s="97"/>
      <c r="B273" s="98" t="s">
        <v>532</v>
      </c>
      <c r="C273" s="113">
        <v>3</v>
      </c>
      <c r="D273" s="113">
        <v>3</v>
      </c>
      <c r="E273" s="113">
        <v>4</v>
      </c>
      <c r="F273" s="113">
        <v>1</v>
      </c>
      <c r="G273" s="113">
        <v>3</v>
      </c>
      <c r="H273" s="113">
        <v>0</v>
      </c>
      <c r="I273" s="113">
        <v>2</v>
      </c>
      <c r="J273" s="113">
        <v>3</v>
      </c>
      <c r="K273" s="113">
        <v>5</v>
      </c>
      <c r="L273" s="113">
        <v>5</v>
      </c>
    </row>
    <row r="274" spans="1:12" x14ac:dyDescent="0.25">
      <c r="A274" s="97"/>
      <c r="B274" s="98" t="s">
        <v>533</v>
      </c>
      <c r="C274" s="113">
        <v>3</v>
      </c>
      <c r="D274" s="113">
        <v>2</v>
      </c>
      <c r="E274" s="113">
        <v>2</v>
      </c>
      <c r="F274" s="113">
        <v>2</v>
      </c>
      <c r="G274" s="113">
        <v>0</v>
      </c>
      <c r="H274" s="113">
        <v>0</v>
      </c>
      <c r="I274" s="113">
        <v>1</v>
      </c>
      <c r="J274" s="113">
        <v>0</v>
      </c>
      <c r="K274" s="113">
        <v>2</v>
      </c>
      <c r="L274" s="113">
        <v>0</v>
      </c>
    </row>
    <row r="275" spans="1:12" x14ac:dyDescent="0.25">
      <c r="A275" s="97"/>
      <c r="B275" s="98" t="s">
        <v>534</v>
      </c>
      <c r="C275" s="113">
        <v>1</v>
      </c>
      <c r="D275" s="113">
        <v>1</v>
      </c>
      <c r="E275" s="113">
        <v>2</v>
      </c>
      <c r="F275" s="113">
        <v>3</v>
      </c>
      <c r="G275" s="113">
        <v>2</v>
      </c>
      <c r="H275" s="113">
        <v>4</v>
      </c>
      <c r="I275" s="113">
        <v>3</v>
      </c>
      <c r="J275" s="113">
        <v>9</v>
      </c>
      <c r="K275" s="113">
        <v>3</v>
      </c>
      <c r="L275" s="113">
        <v>7</v>
      </c>
    </row>
    <row r="276" spans="1:12" x14ac:dyDescent="0.25">
      <c r="A276" s="100"/>
      <c r="B276" s="101" t="s">
        <v>535</v>
      </c>
      <c r="C276" s="113">
        <v>1</v>
      </c>
      <c r="D276" s="113">
        <v>1</v>
      </c>
      <c r="E276" s="113">
        <v>2</v>
      </c>
      <c r="F276" s="113">
        <v>3</v>
      </c>
      <c r="G276" s="113">
        <v>4</v>
      </c>
      <c r="H276" s="113">
        <v>4</v>
      </c>
      <c r="I276" s="113">
        <v>3</v>
      </c>
      <c r="J276" s="113">
        <v>0</v>
      </c>
      <c r="K276" s="113">
        <v>5</v>
      </c>
      <c r="L276" s="113">
        <v>0</v>
      </c>
    </row>
    <row r="277" spans="1:12" x14ac:dyDescent="0.25">
      <c r="A277" s="89" t="s">
        <v>536</v>
      </c>
      <c r="B277" s="103" t="s">
        <v>537</v>
      </c>
      <c r="C277" s="113">
        <v>1</v>
      </c>
      <c r="D277" s="113">
        <v>1</v>
      </c>
      <c r="E277" s="113">
        <v>0</v>
      </c>
      <c r="F277" s="113">
        <v>0</v>
      </c>
      <c r="G277" s="113">
        <v>0</v>
      </c>
      <c r="H277" s="113">
        <v>0</v>
      </c>
      <c r="I277" s="113">
        <v>0</v>
      </c>
      <c r="J277" s="113">
        <v>1</v>
      </c>
      <c r="K277" s="113">
        <v>0</v>
      </c>
      <c r="L277" s="113">
        <v>1</v>
      </c>
    </row>
    <row r="278" spans="1:12" x14ac:dyDescent="0.25">
      <c r="A278" s="97"/>
      <c r="B278" s="98" t="s">
        <v>538</v>
      </c>
      <c r="C278" s="113">
        <v>1</v>
      </c>
      <c r="D278" s="113">
        <v>5</v>
      </c>
      <c r="E278" s="113">
        <v>1</v>
      </c>
      <c r="F278" s="113">
        <v>3</v>
      </c>
      <c r="G278" s="113">
        <v>2</v>
      </c>
      <c r="H278" s="113">
        <v>2</v>
      </c>
      <c r="I278" s="113">
        <v>2</v>
      </c>
      <c r="J278" s="113">
        <v>4</v>
      </c>
      <c r="K278" s="113">
        <v>2</v>
      </c>
      <c r="L278" s="113">
        <v>2</v>
      </c>
    </row>
    <row r="279" spans="1:12" x14ac:dyDescent="0.25">
      <c r="A279" s="97"/>
      <c r="B279" s="98" t="s">
        <v>539</v>
      </c>
      <c r="C279" s="113">
        <v>2</v>
      </c>
      <c r="D279" s="113">
        <v>2</v>
      </c>
      <c r="E279" s="113">
        <v>0</v>
      </c>
      <c r="F279" s="113">
        <v>0</v>
      </c>
      <c r="G279" s="113">
        <v>2</v>
      </c>
      <c r="H279" s="113">
        <v>1</v>
      </c>
      <c r="I279" s="113">
        <v>1</v>
      </c>
      <c r="J279" s="113">
        <v>0</v>
      </c>
      <c r="K279" s="113">
        <v>0</v>
      </c>
      <c r="L279" s="113">
        <v>0</v>
      </c>
    </row>
    <row r="280" spans="1:12" x14ac:dyDescent="0.25">
      <c r="A280" s="97"/>
      <c r="B280" s="98" t="s">
        <v>540</v>
      </c>
      <c r="C280" s="113">
        <v>0</v>
      </c>
      <c r="D280" s="113">
        <v>0</v>
      </c>
      <c r="E280" s="113">
        <v>1</v>
      </c>
      <c r="F280" s="113">
        <v>0</v>
      </c>
      <c r="G280" s="113">
        <v>0</v>
      </c>
      <c r="H280" s="113">
        <v>0</v>
      </c>
      <c r="I280" s="113">
        <v>0</v>
      </c>
      <c r="J280" s="113">
        <v>0</v>
      </c>
      <c r="K280" s="113">
        <v>0</v>
      </c>
      <c r="L280" s="113">
        <v>0</v>
      </c>
    </row>
    <row r="281" spans="1:12" x14ac:dyDescent="0.25">
      <c r="A281" s="97"/>
      <c r="B281" s="98" t="s">
        <v>541</v>
      </c>
      <c r="C281" s="113">
        <v>1</v>
      </c>
      <c r="D281" s="113">
        <v>0</v>
      </c>
      <c r="E281" s="113">
        <v>0</v>
      </c>
      <c r="F281" s="113">
        <v>0</v>
      </c>
      <c r="G281" s="113">
        <v>0</v>
      </c>
      <c r="H281" s="113">
        <v>1</v>
      </c>
      <c r="I281" s="113">
        <v>0</v>
      </c>
      <c r="J281" s="113">
        <v>0</v>
      </c>
      <c r="K281" s="113">
        <v>0</v>
      </c>
      <c r="L281" s="113">
        <v>0</v>
      </c>
    </row>
    <row r="282" spans="1:12" x14ac:dyDescent="0.25">
      <c r="A282" s="97"/>
      <c r="B282" s="98" t="s">
        <v>542</v>
      </c>
      <c r="C282" s="113">
        <v>2</v>
      </c>
      <c r="D282" s="113">
        <v>1</v>
      </c>
      <c r="E282" s="113">
        <v>3</v>
      </c>
      <c r="F282" s="113">
        <v>0</v>
      </c>
      <c r="G282" s="113">
        <v>1</v>
      </c>
      <c r="H282" s="113">
        <v>0</v>
      </c>
      <c r="I282" s="113">
        <v>1</v>
      </c>
      <c r="J282" s="113">
        <v>0</v>
      </c>
      <c r="K282" s="113">
        <v>0</v>
      </c>
      <c r="L282" s="113">
        <v>1</v>
      </c>
    </row>
    <row r="283" spans="1:12" x14ac:dyDescent="0.25">
      <c r="A283" s="97"/>
      <c r="B283" s="98" t="s">
        <v>543</v>
      </c>
      <c r="C283" s="113">
        <v>2</v>
      </c>
      <c r="D283" s="113">
        <v>1</v>
      </c>
      <c r="E283" s="113">
        <v>2</v>
      </c>
      <c r="F283" s="113">
        <v>0</v>
      </c>
      <c r="G283" s="113">
        <v>0</v>
      </c>
      <c r="H283" s="113">
        <v>1</v>
      </c>
      <c r="I283" s="113">
        <v>2</v>
      </c>
      <c r="J283" s="113">
        <v>0</v>
      </c>
      <c r="K283" s="113">
        <v>1</v>
      </c>
      <c r="L283" s="113">
        <v>0</v>
      </c>
    </row>
    <row r="284" spans="1:12" x14ac:dyDescent="0.25">
      <c r="A284" s="97"/>
      <c r="B284" s="98" t="s">
        <v>544</v>
      </c>
      <c r="C284" s="113">
        <v>1</v>
      </c>
      <c r="D284" s="113">
        <v>0</v>
      </c>
      <c r="E284" s="113">
        <v>0</v>
      </c>
      <c r="F284" s="113">
        <v>0</v>
      </c>
      <c r="G284" s="113">
        <v>1</v>
      </c>
      <c r="H284" s="113">
        <v>1</v>
      </c>
      <c r="I284" s="113">
        <v>2</v>
      </c>
      <c r="J284" s="113">
        <v>1</v>
      </c>
      <c r="K284" s="113">
        <v>0</v>
      </c>
      <c r="L284" s="113">
        <v>0</v>
      </c>
    </row>
    <row r="285" spans="1:12" x14ac:dyDescent="0.25">
      <c r="A285" s="97"/>
      <c r="B285" s="98" t="s">
        <v>545</v>
      </c>
      <c r="C285" s="113">
        <v>0</v>
      </c>
      <c r="D285" s="113">
        <v>0</v>
      </c>
      <c r="E285" s="113">
        <v>0</v>
      </c>
      <c r="F285" s="113">
        <v>0</v>
      </c>
      <c r="G285" s="113">
        <v>0</v>
      </c>
      <c r="H285" s="113">
        <v>0</v>
      </c>
      <c r="I285" s="113">
        <v>0</v>
      </c>
      <c r="J285" s="113">
        <v>0</v>
      </c>
      <c r="K285" s="113">
        <v>0</v>
      </c>
      <c r="L285" s="113">
        <v>0</v>
      </c>
    </row>
    <row r="286" spans="1:12" x14ac:dyDescent="0.25">
      <c r="A286" s="97"/>
      <c r="B286" s="98" t="s">
        <v>546</v>
      </c>
      <c r="C286" s="113">
        <v>2</v>
      </c>
      <c r="D286" s="113">
        <v>1</v>
      </c>
      <c r="E286" s="113">
        <v>3</v>
      </c>
      <c r="F286" s="113">
        <v>1</v>
      </c>
      <c r="G286" s="113">
        <v>1</v>
      </c>
      <c r="H286" s="113">
        <v>2</v>
      </c>
      <c r="I286" s="113">
        <v>3</v>
      </c>
      <c r="J286" s="113">
        <v>3</v>
      </c>
      <c r="K286" s="113">
        <v>2</v>
      </c>
      <c r="L286" s="113">
        <v>3</v>
      </c>
    </row>
    <row r="287" spans="1:12" x14ac:dyDescent="0.25">
      <c r="A287" s="100"/>
      <c r="B287" s="101" t="s">
        <v>547</v>
      </c>
      <c r="C287" s="113">
        <v>0</v>
      </c>
      <c r="D287" s="113">
        <v>0</v>
      </c>
      <c r="E287" s="113">
        <v>1</v>
      </c>
      <c r="F287" s="113">
        <v>0</v>
      </c>
      <c r="G287" s="113">
        <v>2</v>
      </c>
      <c r="H287" s="113">
        <v>1</v>
      </c>
      <c r="I287" s="113">
        <v>0</v>
      </c>
      <c r="J287" s="113">
        <v>1</v>
      </c>
      <c r="K287" s="113">
        <v>1</v>
      </c>
      <c r="L287" s="113">
        <v>0</v>
      </c>
    </row>
    <row r="288" spans="1:12" x14ac:dyDescent="0.25">
      <c r="A288" s="105" t="s">
        <v>548</v>
      </c>
      <c r="B288" s="103" t="s">
        <v>549</v>
      </c>
      <c r="C288" s="113">
        <v>0</v>
      </c>
      <c r="D288" s="113">
        <v>3</v>
      </c>
      <c r="E288" s="113">
        <v>1</v>
      </c>
      <c r="F288" s="113">
        <v>0</v>
      </c>
      <c r="G288" s="113">
        <v>3</v>
      </c>
      <c r="H288" s="113">
        <v>0</v>
      </c>
      <c r="I288" s="113">
        <v>4</v>
      </c>
      <c r="J288" s="113">
        <v>2</v>
      </c>
      <c r="K288" s="113">
        <v>4</v>
      </c>
      <c r="L288" s="113">
        <v>0</v>
      </c>
    </row>
    <row r="289" spans="1:12" x14ac:dyDescent="0.25">
      <c r="A289" s="97"/>
      <c r="B289" s="98" t="s">
        <v>550</v>
      </c>
      <c r="C289" s="113">
        <v>0</v>
      </c>
      <c r="D289" s="113">
        <v>0</v>
      </c>
      <c r="E289" s="113">
        <v>3</v>
      </c>
      <c r="F289" s="113">
        <v>1</v>
      </c>
      <c r="G289" s="113">
        <v>0</v>
      </c>
      <c r="H289" s="113">
        <v>0</v>
      </c>
      <c r="I289" s="113">
        <v>0</v>
      </c>
      <c r="J289" s="113">
        <v>1</v>
      </c>
      <c r="K289" s="113">
        <v>0</v>
      </c>
      <c r="L289" s="113">
        <v>0</v>
      </c>
    </row>
    <row r="290" spans="1:12" x14ac:dyDescent="0.25">
      <c r="A290" s="97"/>
      <c r="B290" s="98" t="s">
        <v>551</v>
      </c>
      <c r="C290" s="113">
        <v>2</v>
      </c>
      <c r="D290" s="113">
        <v>0</v>
      </c>
      <c r="E290" s="113">
        <v>0</v>
      </c>
      <c r="F290" s="113">
        <v>0</v>
      </c>
      <c r="G290" s="113">
        <v>1</v>
      </c>
      <c r="H290" s="113">
        <v>1</v>
      </c>
      <c r="I290" s="113">
        <v>2</v>
      </c>
      <c r="J290" s="113">
        <v>0</v>
      </c>
      <c r="K290" s="113">
        <v>0</v>
      </c>
      <c r="L290" s="113">
        <v>0</v>
      </c>
    </row>
    <row r="291" spans="1:12" x14ac:dyDescent="0.25">
      <c r="A291" s="97"/>
      <c r="B291" s="98" t="s">
        <v>552</v>
      </c>
      <c r="C291" s="113">
        <v>0</v>
      </c>
      <c r="D291" s="113">
        <v>0</v>
      </c>
      <c r="E291" s="113">
        <v>2</v>
      </c>
      <c r="F291" s="113">
        <v>0</v>
      </c>
      <c r="G291" s="113">
        <v>0</v>
      </c>
      <c r="H291" s="113">
        <v>1</v>
      </c>
      <c r="I291" s="113">
        <v>1</v>
      </c>
      <c r="J291" s="113">
        <v>0</v>
      </c>
      <c r="K291" s="113">
        <v>0</v>
      </c>
      <c r="L291" s="113">
        <v>2</v>
      </c>
    </row>
    <row r="292" spans="1:12" x14ac:dyDescent="0.25">
      <c r="A292" s="97"/>
      <c r="B292" s="98" t="s">
        <v>553</v>
      </c>
      <c r="C292" s="113">
        <v>1</v>
      </c>
      <c r="D292" s="113">
        <v>1</v>
      </c>
      <c r="E292" s="113">
        <v>0</v>
      </c>
      <c r="F292" s="113">
        <v>4</v>
      </c>
      <c r="G292" s="113">
        <v>0</v>
      </c>
      <c r="H292" s="113">
        <v>2</v>
      </c>
      <c r="I292" s="113">
        <v>3</v>
      </c>
      <c r="J292" s="113">
        <v>3</v>
      </c>
      <c r="K292" s="113">
        <v>1</v>
      </c>
      <c r="L292" s="113">
        <v>1</v>
      </c>
    </row>
    <row r="293" spans="1:12" x14ac:dyDescent="0.25">
      <c r="A293" s="97"/>
      <c r="B293" s="98" t="s">
        <v>554</v>
      </c>
      <c r="C293" s="113">
        <v>1</v>
      </c>
      <c r="D293" s="113">
        <v>0</v>
      </c>
      <c r="E293" s="113">
        <v>0</v>
      </c>
      <c r="F293" s="113">
        <v>0</v>
      </c>
      <c r="G293" s="113">
        <v>1</v>
      </c>
      <c r="H293" s="113">
        <v>0</v>
      </c>
      <c r="I293" s="113">
        <v>2</v>
      </c>
      <c r="J293" s="113">
        <v>0</v>
      </c>
      <c r="K293" s="113">
        <v>1</v>
      </c>
      <c r="L293" s="113">
        <v>2</v>
      </c>
    </row>
    <row r="294" spans="1:12" x14ac:dyDescent="0.25">
      <c r="A294" s="97"/>
      <c r="B294" s="98" t="s">
        <v>555</v>
      </c>
      <c r="C294" s="113">
        <v>1</v>
      </c>
      <c r="D294" s="113">
        <v>1</v>
      </c>
      <c r="E294" s="113">
        <v>0</v>
      </c>
      <c r="F294" s="113">
        <v>0</v>
      </c>
      <c r="G294" s="113">
        <v>0</v>
      </c>
      <c r="H294" s="113">
        <v>0</v>
      </c>
      <c r="I294" s="113">
        <v>1</v>
      </c>
      <c r="J294" s="113">
        <v>0</v>
      </c>
      <c r="K294" s="113">
        <v>0</v>
      </c>
      <c r="L294" s="113">
        <v>0</v>
      </c>
    </row>
    <row r="295" spans="1:12" x14ac:dyDescent="0.25">
      <c r="A295" s="100"/>
      <c r="B295" s="101" t="s">
        <v>556</v>
      </c>
      <c r="C295" s="113">
        <v>0</v>
      </c>
      <c r="D295" s="113">
        <v>0</v>
      </c>
      <c r="E295" s="113">
        <v>2</v>
      </c>
      <c r="F295" s="113">
        <v>1</v>
      </c>
      <c r="G295" s="113">
        <v>2</v>
      </c>
      <c r="H295" s="113">
        <v>1</v>
      </c>
      <c r="I295" s="113">
        <v>7</v>
      </c>
      <c r="J295" s="113">
        <v>1</v>
      </c>
      <c r="K295" s="113">
        <v>3</v>
      </c>
      <c r="L295" s="113">
        <v>1</v>
      </c>
    </row>
    <row r="296" spans="1:12" x14ac:dyDescent="0.25">
      <c r="A296" s="89" t="s">
        <v>557</v>
      </c>
      <c r="B296" s="103" t="s">
        <v>558</v>
      </c>
      <c r="C296" s="113">
        <v>0</v>
      </c>
      <c r="D296" s="113">
        <v>1</v>
      </c>
      <c r="E296" s="113">
        <v>0</v>
      </c>
      <c r="F296" s="113">
        <v>1</v>
      </c>
      <c r="G296" s="113">
        <v>1</v>
      </c>
      <c r="H296" s="113">
        <v>2</v>
      </c>
      <c r="I296" s="113">
        <v>3</v>
      </c>
      <c r="J296" s="113">
        <v>3</v>
      </c>
      <c r="K296" s="113">
        <v>1</v>
      </c>
      <c r="L296" s="113">
        <v>1</v>
      </c>
    </row>
    <row r="297" spans="1:12" x14ac:dyDescent="0.25">
      <c r="A297" s="97"/>
      <c r="B297" s="98" t="s">
        <v>559</v>
      </c>
      <c r="C297" s="113">
        <v>0</v>
      </c>
      <c r="D297" s="113">
        <v>0</v>
      </c>
      <c r="E297" s="113">
        <v>0</v>
      </c>
      <c r="F297" s="113">
        <v>0</v>
      </c>
      <c r="G297" s="113">
        <v>0</v>
      </c>
      <c r="H297" s="113">
        <v>3</v>
      </c>
      <c r="I297" s="113">
        <v>1</v>
      </c>
      <c r="J297" s="113">
        <v>0</v>
      </c>
      <c r="K297" s="113">
        <v>1</v>
      </c>
      <c r="L297" s="113">
        <v>2</v>
      </c>
    </row>
    <row r="298" spans="1:12" x14ac:dyDescent="0.25">
      <c r="A298" s="100"/>
      <c r="B298" s="101" t="s">
        <v>560</v>
      </c>
      <c r="C298" s="113">
        <v>0</v>
      </c>
      <c r="D298" s="113">
        <v>3</v>
      </c>
      <c r="E298" s="113">
        <v>2</v>
      </c>
      <c r="F298" s="113">
        <v>5</v>
      </c>
      <c r="G298" s="113">
        <v>2</v>
      </c>
      <c r="H298" s="113">
        <v>3</v>
      </c>
      <c r="I298" s="113">
        <v>1</v>
      </c>
      <c r="J298" s="113">
        <v>0</v>
      </c>
      <c r="K298" s="113">
        <v>3</v>
      </c>
      <c r="L298" s="113">
        <v>6</v>
      </c>
    </row>
    <row r="299" spans="1:12" x14ac:dyDescent="0.25">
      <c r="B299" s="115" t="s">
        <v>568</v>
      </c>
      <c r="C299" s="54">
        <f>SUM(C264:C298)</f>
        <v>27</v>
      </c>
      <c r="D299" s="54">
        <f t="shared" ref="D299:L299" si="0">SUM(D264:D298)</f>
        <v>40</v>
      </c>
      <c r="E299" s="54">
        <f t="shared" si="0"/>
        <v>41</v>
      </c>
      <c r="F299" s="54">
        <f t="shared" si="0"/>
        <v>38</v>
      </c>
      <c r="G299" s="54">
        <f t="shared" si="0"/>
        <v>32</v>
      </c>
      <c r="H299" s="54">
        <f t="shared" si="0"/>
        <v>43</v>
      </c>
      <c r="I299" s="54">
        <f t="shared" si="0"/>
        <v>54</v>
      </c>
      <c r="J299" s="54">
        <f t="shared" si="0"/>
        <v>47</v>
      </c>
      <c r="K299" s="54">
        <f t="shared" si="0"/>
        <v>48</v>
      </c>
      <c r="L299" s="54">
        <f t="shared" si="0"/>
        <v>55</v>
      </c>
    </row>
    <row r="300" spans="1:12" ht="15.75" x14ac:dyDescent="0.25">
      <c r="A300" s="107" t="s">
        <v>511</v>
      </c>
      <c r="B300" s="108"/>
    </row>
    <row r="301" spans="1:12" x14ac:dyDescent="0.25">
      <c r="A301" s="110" t="s">
        <v>512</v>
      </c>
      <c r="B301" s="108"/>
    </row>
    <row r="303" spans="1:12" ht="18.75" x14ac:dyDescent="0.25">
      <c r="A303" s="107" t="s">
        <v>513</v>
      </c>
      <c r="B303" s="108"/>
    </row>
    <row r="304" spans="1:12" ht="18.75" x14ac:dyDescent="0.25">
      <c r="A304" s="107" t="s">
        <v>562</v>
      </c>
    </row>
    <row r="305" spans="1:2" ht="15.75" x14ac:dyDescent="0.25">
      <c r="A305" s="107" t="s">
        <v>563</v>
      </c>
      <c r="B305" s="112"/>
    </row>
  </sheetData>
  <conditionalFormatting sqref="C264:L298">
    <cfRule type="colorScale" priority="1">
      <colorScale>
        <cfvo type="min"/>
        <cfvo type="max"/>
        <color rgb="FFFFEF9C"/>
        <color rgb="FF63BE7B"/>
      </colorScale>
    </cfRule>
  </conditionalFormatting>
  <pageMargins left="0.7" right="0.7" top="0.75" bottom="0.75" header="0.3" footer="0.3"/>
  <pageSetup paperSize="9" orientation="portrait" r:id="rId1"/>
  <drawing r:id="rId2"/>
  <legacy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24BE-C28B-40AB-A6D8-05B999D0D84D}">
  <dimension ref="A5:I56"/>
  <sheetViews>
    <sheetView workbookViewId="0">
      <selection activeCell="E21" sqref="E21"/>
    </sheetView>
  </sheetViews>
  <sheetFormatPr defaultRowHeight="15" x14ac:dyDescent="0.25"/>
  <sheetData>
    <row r="5" spans="1:9" x14ac:dyDescent="0.25">
      <c r="A5" t="s">
        <v>733</v>
      </c>
    </row>
    <row r="7" spans="1:9" x14ac:dyDescent="0.25">
      <c r="A7" s="1078" t="s">
        <v>677</v>
      </c>
      <c r="B7" s="1078"/>
      <c r="C7" s="1078"/>
      <c r="D7" s="1078"/>
      <c r="E7" s="1078"/>
      <c r="F7" s="1078"/>
      <c r="G7" s="1078"/>
      <c r="H7" s="1078"/>
      <c r="I7" s="1078"/>
    </row>
    <row r="8" spans="1:9" x14ac:dyDescent="0.25">
      <c r="A8" s="1079" t="s">
        <v>678</v>
      </c>
      <c r="B8" s="1079"/>
      <c r="C8" s="1079"/>
      <c r="D8" s="1079"/>
      <c r="E8" s="1079"/>
      <c r="F8" s="1079"/>
      <c r="G8" s="1079"/>
      <c r="H8" s="1079"/>
      <c r="I8" s="1079"/>
    </row>
    <row r="9" spans="1:9" x14ac:dyDescent="0.25">
      <c r="A9" s="197"/>
      <c r="B9" s="197"/>
      <c r="C9" s="197"/>
      <c r="D9" s="1080" t="s">
        <v>679</v>
      </c>
      <c r="E9" s="1080"/>
      <c r="F9" s="1080" t="s">
        <v>680</v>
      </c>
      <c r="G9" s="1080"/>
      <c r="H9" s="1081" t="s">
        <v>681</v>
      </c>
      <c r="I9" s="1081"/>
    </row>
    <row r="10" spans="1:9" ht="38.25" x14ac:dyDescent="0.25">
      <c r="A10" s="198" t="s">
        <v>198</v>
      </c>
      <c r="B10" s="199" t="s">
        <v>682</v>
      </c>
      <c r="C10" s="198" t="s">
        <v>105</v>
      </c>
      <c r="D10" s="198" t="s">
        <v>683</v>
      </c>
      <c r="E10" s="198" t="s">
        <v>684</v>
      </c>
      <c r="F10" s="200" t="s">
        <v>685</v>
      </c>
      <c r="G10" s="198" t="s">
        <v>686</v>
      </c>
      <c r="H10" s="201" t="s">
        <v>687</v>
      </c>
      <c r="I10" s="198" t="s">
        <v>688</v>
      </c>
    </row>
    <row r="11" spans="1:9" x14ac:dyDescent="0.25">
      <c r="A11" s="108" t="s">
        <v>689</v>
      </c>
      <c r="B11" s="108"/>
      <c r="C11" s="202"/>
      <c r="D11" s="202"/>
      <c r="E11" s="202"/>
      <c r="F11" s="202"/>
      <c r="G11" s="202"/>
      <c r="H11" s="202"/>
      <c r="I11" s="202"/>
    </row>
    <row r="12" spans="1:9" x14ac:dyDescent="0.25">
      <c r="A12" s="108" t="s">
        <v>690</v>
      </c>
      <c r="B12" s="108"/>
      <c r="C12" s="202">
        <v>12.585865005348895</v>
      </c>
      <c r="D12" s="202">
        <v>7.386740677423095</v>
      </c>
      <c r="E12" s="202">
        <v>18.448931737228609</v>
      </c>
      <c r="F12" s="202">
        <v>20.243380524002809</v>
      </c>
      <c r="G12" s="202">
        <v>7.5960045467570554</v>
      </c>
      <c r="H12" s="202">
        <v>21.869824242651813</v>
      </c>
      <c r="I12" s="202">
        <v>3.132040596316902</v>
      </c>
    </row>
    <row r="13" spans="1:9" x14ac:dyDescent="0.25">
      <c r="A13" s="108" t="s">
        <v>691</v>
      </c>
      <c r="B13" s="108"/>
      <c r="C13" s="202">
        <v>15.612904003174771</v>
      </c>
      <c r="D13" s="202">
        <v>15.870811272285151</v>
      </c>
      <c r="E13" s="202">
        <v>15.302659458402456</v>
      </c>
      <c r="F13" s="202">
        <v>17.584536698743218</v>
      </c>
      <c r="G13" s="202">
        <v>14.73862408739215</v>
      </c>
      <c r="H13" s="202"/>
      <c r="I13" s="202"/>
    </row>
    <row r="14" spans="1:9" x14ac:dyDescent="0.25">
      <c r="A14" s="108" t="s">
        <v>692</v>
      </c>
      <c r="B14" s="108"/>
      <c r="C14" s="202">
        <v>10.650533468659122</v>
      </c>
      <c r="D14" s="202">
        <v>10.15427730458164</v>
      </c>
      <c r="E14" s="202">
        <v>10.917145677731641</v>
      </c>
      <c r="F14" s="202">
        <v>10.219520118810044</v>
      </c>
      <c r="G14" s="202">
        <v>11.677816610522305</v>
      </c>
      <c r="H14" s="202">
        <v>14.437562846795752</v>
      </c>
      <c r="I14" s="202">
        <v>7.5784625849581548</v>
      </c>
    </row>
    <row r="15" spans="1:9" x14ac:dyDescent="0.25">
      <c r="A15" s="108" t="s">
        <v>693</v>
      </c>
      <c r="B15" s="108"/>
      <c r="C15" s="202">
        <v>14.332155566079747</v>
      </c>
      <c r="D15" s="202">
        <v>9.5443816363741334</v>
      </c>
      <c r="E15" s="202">
        <v>17.986950884321708</v>
      </c>
      <c r="F15" s="202">
        <v>19.028970229596904</v>
      </c>
      <c r="G15" s="202">
        <v>11.557924033263136</v>
      </c>
      <c r="H15" s="202">
        <v>20.408902386900543</v>
      </c>
      <c r="I15" s="202">
        <v>6.3848618865227191</v>
      </c>
    </row>
    <row r="16" spans="1:9" x14ac:dyDescent="0.25">
      <c r="A16" s="108" t="s">
        <v>694</v>
      </c>
      <c r="B16" s="108"/>
      <c r="C16" s="202">
        <v>3.5353046708250471</v>
      </c>
      <c r="D16" s="202">
        <v>3.1660066028030944</v>
      </c>
      <c r="E16" s="202">
        <v>3.7214522006073212</v>
      </c>
      <c r="F16" s="202">
        <v>5.3328632960288083</v>
      </c>
      <c r="G16" s="202">
        <v>3.255769225069336</v>
      </c>
      <c r="H16" s="202">
        <v>6.6211326012176634</v>
      </c>
      <c r="I16" s="202">
        <v>2.3514308389120275</v>
      </c>
    </row>
    <row r="17" spans="1:9" x14ac:dyDescent="0.25">
      <c r="A17" s="108" t="s">
        <v>695</v>
      </c>
      <c r="B17" s="108"/>
      <c r="C17" s="202">
        <v>12.956024782381062</v>
      </c>
      <c r="D17" s="202">
        <v>6.6545384239312471</v>
      </c>
      <c r="E17" s="202">
        <v>18.472831632261602</v>
      </c>
      <c r="F17" s="202">
        <v>19.625378030616119</v>
      </c>
      <c r="G17" s="202">
        <v>8.2006095615157921</v>
      </c>
      <c r="H17" s="202">
        <v>22.355317152054152</v>
      </c>
      <c r="I17" s="202">
        <v>4.4942185036262039</v>
      </c>
    </row>
    <row r="18" spans="1:9" x14ac:dyDescent="0.25">
      <c r="A18" s="108" t="s">
        <v>696</v>
      </c>
      <c r="B18" s="108"/>
      <c r="C18" s="202">
        <v>14.036048852382086</v>
      </c>
      <c r="D18" s="202">
        <v>6.7102418548812368</v>
      </c>
      <c r="E18" s="202">
        <v>17.437167542451174</v>
      </c>
      <c r="F18" s="202">
        <v>23.619522512198635</v>
      </c>
      <c r="G18" s="202">
        <v>8.5288930650124559</v>
      </c>
      <c r="H18" s="202">
        <v>19.97197011765655</v>
      </c>
      <c r="I18" s="202">
        <v>3.8604152147678592</v>
      </c>
    </row>
    <row r="19" spans="1:9" x14ac:dyDescent="0.25">
      <c r="A19" s="108" t="s">
        <v>697</v>
      </c>
      <c r="B19" s="108"/>
      <c r="C19" s="202">
        <v>11.694965745452949</v>
      </c>
      <c r="D19" s="202">
        <v>8.9369283853325623</v>
      </c>
      <c r="E19" s="202">
        <v>14.3013992572085</v>
      </c>
      <c r="F19" s="202">
        <v>20.3154329402428</v>
      </c>
      <c r="G19" s="202">
        <v>9.0989561564299279</v>
      </c>
      <c r="H19" s="202">
        <v>21.090467168820425</v>
      </c>
      <c r="I19" s="202">
        <v>3.5209143555733196</v>
      </c>
    </row>
    <row r="20" spans="1:9" x14ac:dyDescent="0.25">
      <c r="A20" s="108" t="s">
        <v>698</v>
      </c>
      <c r="B20" s="203" t="s">
        <v>699</v>
      </c>
      <c r="C20" s="202">
        <v>19.3224710538233</v>
      </c>
      <c r="D20" s="202">
        <v>8.1904661245707047</v>
      </c>
      <c r="E20" s="202">
        <v>29.273765060308161</v>
      </c>
      <c r="F20" s="202">
        <v>29.346937734331924</v>
      </c>
      <c r="G20" s="202">
        <v>10.775123325119822</v>
      </c>
      <c r="H20" s="202">
        <v>34.211123802006398</v>
      </c>
      <c r="I20" s="202">
        <v>6.9854955235278497</v>
      </c>
    </row>
    <row r="21" spans="1:9" x14ac:dyDescent="0.25">
      <c r="A21" s="108" t="s">
        <v>700</v>
      </c>
      <c r="B21" s="108"/>
      <c r="C21" s="204">
        <v>11.152451870255582</v>
      </c>
      <c r="D21" s="204">
        <v>6.0249973275199604</v>
      </c>
      <c r="E21" s="204">
        <v>22.086384371688307</v>
      </c>
      <c r="F21" s="204">
        <v>19.114264494481965</v>
      </c>
      <c r="G21" s="204">
        <v>5.8282978919916157</v>
      </c>
      <c r="H21" s="204">
        <v>0.23125336415305836</v>
      </c>
      <c r="I21" s="204">
        <v>2.5362470778478648E-2</v>
      </c>
    </row>
    <row r="22" spans="1:9" x14ac:dyDescent="0.25">
      <c r="A22" s="108" t="s">
        <v>701</v>
      </c>
      <c r="B22" s="108"/>
      <c r="C22" s="202">
        <v>11.300885284325366</v>
      </c>
      <c r="D22" s="202">
        <v>7.9428926614599087</v>
      </c>
      <c r="E22" s="202">
        <v>14.684546763523571</v>
      </c>
      <c r="F22" s="202">
        <v>15.719762259944314</v>
      </c>
      <c r="G22" s="202">
        <v>7.4752730800921814</v>
      </c>
      <c r="H22" s="202">
        <v>15.873732297549331</v>
      </c>
      <c r="I22" s="202">
        <v>1.2411288115371191</v>
      </c>
    </row>
    <row r="23" spans="1:9" x14ac:dyDescent="0.25">
      <c r="A23" s="108" t="s">
        <v>702</v>
      </c>
      <c r="B23" s="108"/>
      <c r="C23" s="202">
        <v>9.8520834444546992</v>
      </c>
      <c r="D23" s="202">
        <v>5.586165652323392</v>
      </c>
      <c r="E23" s="202">
        <v>12.464658740483417</v>
      </c>
      <c r="F23" s="202">
        <v>16.285650616127526</v>
      </c>
      <c r="G23" s="202">
        <v>6.708838958906747</v>
      </c>
      <c r="H23" s="202">
        <v>15.849154377138738</v>
      </c>
      <c r="I23" s="202">
        <v>1.5610100777294977</v>
      </c>
    </row>
    <row r="24" spans="1:9" x14ac:dyDescent="0.25">
      <c r="A24" s="108" t="s">
        <v>703</v>
      </c>
      <c r="B24" s="108"/>
      <c r="C24" s="202">
        <v>15.527815425059993</v>
      </c>
      <c r="D24" s="202">
        <v>16.714635699972007</v>
      </c>
      <c r="E24" s="202">
        <v>14.529924404937924</v>
      </c>
      <c r="F24" s="202">
        <v>32.381534077151706</v>
      </c>
      <c r="G24" s="202">
        <v>11.417722577160747</v>
      </c>
      <c r="H24" s="202"/>
      <c r="I24" s="202"/>
    </row>
    <row r="25" spans="1:9" x14ac:dyDescent="0.25">
      <c r="A25" s="108" t="s">
        <v>704</v>
      </c>
      <c r="B25" s="108"/>
      <c r="C25" s="202">
        <v>16.762790404615053</v>
      </c>
      <c r="D25" s="202">
        <v>9.8579317035262672</v>
      </c>
      <c r="E25" s="202">
        <v>27.414800409209906</v>
      </c>
      <c r="F25" s="202">
        <v>14.580232099949994</v>
      </c>
      <c r="G25" s="202">
        <v>16.070098026256161</v>
      </c>
      <c r="H25" s="202">
        <v>26.412131183729333</v>
      </c>
      <c r="I25" s="202">
        <v>4.7427485774103735</v>
      </c>
    </row>
    <row r="26" spans="1:9" x14ac:dyDescent="0.25">
      <c r="A26" s="108" t="s">
        <v>705</v>
      </c>
      <c r="B26" s="108"/>
      <c r="C26" s="202">
        <v>7.6589388291357361</v>
      </c>
      <c r="D26" s="202">
        <v>3.1955301934556815</v>
      </c>
      <c r="E26" s="202">
        <v>11.330034792958941</v>
      </c>
      <c r="F26" s="202">
        <v>11.477834437694231</v>
      </c>
      <c r="G26" s="202">
        <v>4.2634612049068492</v>
      </c>
      <c r="H26" s="202">
        <v>17.326557110026425</v>
      </c>
      <c r="I26" s="202">
        <v>3.2809784027839934</v>
      </c>
    </row>
    <row r="27" spans="1:9" x14ac:dyDescent="0.25">
      <c r="A27" s="108" t="s">
        <v>706</v>
      </c>
      <c r="B27" s="108"/>
      <c r="C27" s="202">
        <v>16.955624524618216</v>
      </c>
      <c r="D27" s="202">
        <v>5.9119049963994543</v>
      </c>
      <c r="E27" s="202">
        <v>23.702678763767171</v>
      </c>
      <c r="F27" s="202">
        <v>41.343061832268148</v>
      </c>
      <c r="G27" s="202">
        <v>4.6702296412613142</v>
      </c>
      <c r="H27" s="202"/>
      <c r="I27" s="202"/>
    </row>
    <row r="28" spans="1:9" x14ac:dyDescent="0.25">
      <c r="A28" s="108" t="s">
        <v>707</v>
      </c>
      <c r="B28" s="108"/>
      <c r="C28" s="202"/>
      <c r="D28" s="202"/>
      <c r="E28" s="202"/>
      <c r="F28" s="202"/>
      <c r="G28" s="202"/>
      <c r="H28" s="202"/>
      <c r="I28" s="202"/>
    </row>
    <row r="29" spans="1:9" x14ac:dyDescent="0.25">
      <c r="A29" s="108" t="s">
        <v>708</v>
      </c>
      <c r="B29" s="108"/>
      <c r="C29" s="202">
        <v>12.400812597024483</v>
      </c>
      <c r="D29" s="202">
        <v>11.102724998058649</v>
      </c>
      <c r="E29" s="202">
        <v>13.874778396702222</v>
      </c>
      <c r="F29" s="202">
        <v>15.855362887610758</v>
      </c>
      <c r="G29" s="202">
        <v>11.687949892661781</v>
      </c>
      <c r="H29" s="202">
        <v>19.564584081309697</v>
      </c>
      <c r="I29" s="202">
        <v>5.8535700166931459</v>
      </c>
    </row>
    <row r="30" spans="1:9" x14ac:dyDescent="0.25">
      <c r="A30" s="108" t="s">
        <v>709</v>
      </c>
      <c r="B30" s="108"/>
      <c r="C30" s="202">
        <v>12.137927361293526</v>
      </c>
      <c r="D30" s="202">
        <v>6.2737391369606392</v>
      </c>
      <c r="E30" s="202">
        <v>15.786131137177653</v>
      </c>
      <c r="F30" s="202">
        <v>17.034687339531335</v>
      </c>
      <c r="G30" s="202">
        <v>7.7853719492628413</v>
      </c>
      <c r="H30" s="202">
        <v>19.049628899896408</v>
      </c>
      <c r="I30" s="202">
        <v>6.8587619202175407</v>
      </c>
    </row>
    <row r="31" spans="1:9" x14ac:dyDescent="0.25">
      <c r="A31" s="108" t="s">
        <v>710</v>
      </c>
      <c r="B31" s="108"/>
      <c r="C31" s="202"/>
      <c r="D31" s="202"/>
      <c r="E31" s="202"/>
      <c r="F31" s="202"/>
      <c r="G31" s="202"/>
      <c r="H31" s="202"/>
      <c r="I31" s="202"/>
    </row>
    <row r="32" spans="1:9" x14ac:dyDescent="0.25">
      <c r="A32" s="108" t="s">
        <v>711</v>
      </c>
      <c r="B32" s="108"/>
      <c r="C32" s="202">
        <v>14.717137554234034</v>
      </c>
      <c r="D32" s="202">
        <v>5.9732854286962249</v>
      </c>
      <c r="E32" s="202">
        <v>27.878146657366926</v>
      </c>
      <c r="F32" s="202">
        <v>26.793894855311386</v>
      </c>
      <c r="G32" s="202">
        <v>7.586359182546448</v>
      </c>
      <c r="H32" s="202">
        <v>15.333650433497613</v>
      </c>
      <c r="I32" s="202">
        <v>14.503596790245155</v>
      </c>
    </row>
    <row r="33" spans="1:9" x14ac:dyDescent="0.25">
      <c r="A33" s="108" t="s">
        <v>712</v>
      </c>
      <c r="B33" s="108"/>
      <c r="C33" s="202">
        <v>4.8189008610967736</v>
      </c>
      <c r="D33" s="202">
        <v>3.0579650422514222</v>
      </c>
      <c r="E33" s="202">
        <v>9.4334267231137634</v>
      </c>
      <c r="F33" s="202">
        <v>12.065781752100719</v>
      </c>
      <c r="G33" s="202">
        <v>2.8726620664605287</v>
      </c>
      <c r="H33" s="202"/>
      <c r="I33" s="202"/>
    </row>
    <row r="34" spans="1:9" x14ac:dyDescent="0.25">
      <c r="A34" s="108" t="s">
        <v>713</v>
      </c>
      <c r="B34" s="108"/>
      <c r="C34" s="202">
        <v>8.0059793269024997</v>
      </c>
      <c r="D34" s="202">
        <v>5.4075171710839474</v>
      </c>
      <c r="E34" s="202">
        <v>14.527729321752009</v>
      </c>
      <c r="F34" s="202">
        <v>12.122159130662286</v>
      </c>
      <c r="G34" s="202">
        <v>5.4476770784098312</v>
      </c>
      <c r="H34" s="202">
        <v>19.391942295692566</v>
      </c>
      <c r="I34" s="202">
        <v>3.6065855186956113</v>
      </c>
    </row>
    <row r="35" spans="1:9" x14ac:dyDescent="0.25">
      <c r="A35" s="108" t="s">
        <v>714</v>
      </c>
      <c r="B35" s="108"/>
      <c r="C35" s="202">
        <v>10.407790975619191</v>
      </c>
      <c r="D35" s="202">
        <v>9.358977580957923</v>
      </c>
      <c r="E35" s="202">
        <v>11.421427839239771</v>
      </c>
      <c r="F35" s="202">
        <v>16.718105768930872</v>
      </c>
      <c r="G35" s="202">
        <v>8.2399125296152</v>
      </c>
      <c r="H35" s="202">
        <v>16.293274543697777</v>
      </c>
      <c r="I35" s="202">
        <v>2.8295690346610529</v>
      </c>
    </row>
    <row r="36" spans="1:9" x14ac:dyDescent="0.25">
      <c r="A36" s="108" t="s">
        <v>715</v>
      </c>
      <c r="B36" s="108"/>
      <c r="C36" s="202">
        <v>7.2510207033366347</v>
      </c>
      <c r="D36" s="202">
        <v>7.0042559927113839</v>
      </c>
      <c r="E36" s="202">
        <v>7.4833950024650351</v>
      </c>
      <c r="F36" s="202">
        <v>10.597183092731099</v>
      </c>
      <c r="G36" s="202">
        <v>6.8907291021219947</v>
      </c>
      <c r="H36" s="202">
        <v>10.811060824285398</v>
      </c>
      <c r="I36" s="202">
        <v>2.8751675064687459</v>
      </c>
    </row>
    <row r="37" spans="1:9" x14ac:dyDescent="0.25">
      <c r="A37" s="108" t="s">
        <v>716</v>
      </c>
      <c r="B37" s="108"/>
      <c r="C37" s="202"/>
      <c r="D37" s="202"/>
      <c r="E37" s="202"/>
      <c r="F37" s="202"/>
      <c r="G37" s="202"/>
      <c r="H37" s="202"/>
      <c r="I37" s="202"/>
    </row>
    <row r="38" spans="1:9" x14ac:dyDescent="0.25">
      <c r="A38" s="108" t="s">
        <v>717</v>
      </c>
      <c r="B38" s="108"/>
      <c r="C38" s="202">
        <v>6.2809368049712209</v>
      </c>
      <c r="D38" s="202">
        <v>2.7460529501873974</v>
      </c>
      <c r="E38" s="202">
        <v>8.9879505292791713</v>
      </c>
      <c r="F38" s="202">
        <v>9.7166737172972049</v>
      </c>
      <c r="G38" s="202">
        <v>3.9138923808394406</v>
      </c>
      <c r="H38" s="202">
        <v>12.153940139825977</v>
      </c>
      <c r="I38" s="202">
        <v>3.2543679281364186</v>
      </c>
    </row>
    <row r="39" spans="1:9" x14ac:dyDescent="0.25">
      <c r="A39" s="108" t="s">
        <v>718</v>
      </c>
      <c r="B39" s="108"/>
      <c r="C39" s="202">
        <v>9.7668258638312864</v>
      </c>
      <c r="D39" s="202">
        <v>7.3430433109674604</v>
      </c>
      <c r="E39" s="202">
        <v>13.495307047796009</v>
      </c>
      <c r="F39" s="202">
        <v>12.505956677683358</v>
      </c>
      <c r="G39" s="202">
        <v>9.0495174191554568</v>
      </c>
      <c r="H39" s="202">
        <v>13.700452543277414</v>
      </c>
      <c r="I39" s="202">
        <v>4.6288927220830338</v>
      </c>
    </row>
    <row r="40" spans="1:9" x14ac:dyDescent="0.25">
      <c r="A40" s="108" t="s">
        <v>719</v>
      </c>
      <c r="B40" s="108"/>
      <c r="C40" s="202">
        <v>20.273622524685596</v>
      </c>
      <c r="D40" s="202">
        <v>8.868637752819982</v>
      </c>
      <c r="E40" s="202">
        <v>27.577168189602059</v>
      </c>
      <c r="F40" s="202">
        <v>27.539977815635286</v>
      </c>
      <c r="G40" s="202">
        <v>8.5888191453960694</v>
      </c>
      <c r="H40" s="202">
        <v>22.764881473886106</v>
      </c>
      <c r="I40" s="202">
        <v>19.429730023376727</v>
      </c>
    </row>
    <row r="41" spans="1:9" x14ac:dyDescent="0.25">
      <c r="A41" s="108" t="s">
        <v>720</v>
      </c>
      <c r="B41" s="108"/>
      <c r="C41" s="202">
        <v>8.677369241879008</v>
      </c>
      <c r="D41" s="202">
        <v>4.4678561667079624</v>
      </c>
      <c r="E41" s="202">
        <v>14.952311628514355</v>
      </c>
      <c r="F41" s="202">
        <v>15.21941464117233</v>
      </c>
      <c r="G41" s="202">
        <v>2.8512288458738939</v>
      </c>
      <c r="H41" s="202">
        <v>15.428875716368214</v>
      </c>
      <c r="I41" s="202">
        <v>0.53261244275261632</v>
      </c>
    </row>
    <row r="42" spans="1:9" x14ac:dyDescent="0.25">
      <c r="A42" s="108" t="s">
        <v>721</v>
      </c>
      <c r="B42" s="108"/>
      <c r="C42" s="202">
        <v>8.7033849149166063</v>
      </c>
      <c r="D42" s="202">
        <v>6.2607794088166999</v>
      </c>
      <c r="E42" s="202">
        <v>10.526835249756946</v>
      </c>
      <c r="F42" s="202">
        <v>13.883462097997404</v>
      </c>
      <c r="G42" s="202">
        <v>6.1079632311046117</v>
      </c>
      <c r="H42" s="202">
        <v>14.094256491038513</v>
      </c>
      <c r="I42" s="202">
        <v>1.3939683425542921</v>
      </c>
    </row>
    <row r="43" spans="1:9" x14ac:dyDescent="0.25">
      <c r="A43" s="108" t="s">
        <v>722</v>
      </c>
      <c r="B43" s="205"/>
      <c r="C43" s="202"/>
      <c r="D43" s="202"/>
      <c r="E43" s="202"/>
      <c r="F43" s="202"/>
      <c r="G43" s="202"/>
      <c r="H43" s="202"/>
      <c r="I43" s="202"/>
    </row>
    <row r="44" spans="1:9" x14ac:dyDescent="0.25">
      <c r="A44" s="108" t="s">
        <v>145</v>
      </c>
      <c r="B44" s="205"/>
      <c r="C44" s="202"/>
      <c r="D44" s="202"/>
      <c r="E44" s="202"/>
      <c r="F44" s="202"/>
      <c r="G44" s="202"/>
      <c r="H44" s="202"/>
      <c r="I44" s="202"/>
    </row>
    <row r="45" spans="1:9" x14ac:dyDescent="0.25">
      <c r="A45" s="108" t="s">
        <v>723</v>
      </c>
      <c r="B45" s="203" t="s">
        <v>699</v>
      </c>
      <c r="C45" s="202">
        <v>20.202801855754775</v>
      </c>
      <c r="D45" s="202">
        <v>20.576298539863519</v>
      </c>
      <c r="E45" s="202">
        <v>20.092107774700178</v>
      </c>
      <c r="F45" s="202">
        <v>20.202801855754775</v>
      </c>
      <c r="G45" s="202"/>
      <c r="H45" s="202">
        <v>23.109814449071877</v>
      </c>
      <c r="I45" s="202">
        <v>14.17971594056911</v>
      </c>
    </row>
    <row r="46" spans="1:9" x14ac:dyDescent="0.25">
      <c r="A46" s="108" t="s">
        <v>724</v>
      </c>
      <c r="B46" s="205"/>
      <c r="C46" s="202"/>
      <c r="D46" s="202"/>
      <c r="E46" s="202"/>
      <c r="F46" s="202"/>
      <c r="G46" s="202"/>
      <c r="H46" s="202"/>
      <c r="I46" s="202"/>
    </row>
    <row r="47" spans="1:9" x14ac:dyDescent="0.25">
      <c r="A47" s="108" t="s">
        <v>725</v>
      </c>
      <c r="B47" s="205"/>
      <c r="C47" s="202">
        <v>3.5498057263725249</v>
      </c>
      <c r="D47" s="202">
        <v>1.7900752885180959</v>
      </c>
      <c r="E47" s="202">
        <v>4.271100733824321</v>
      </c>
      <c r="F47" s="202">
        <v>3.5498057263725249</v>
      </c>
      <c r="G47" s="202"/>
      <c r="H47" s="202">
        <v>7.0365654119638705</v>
      </c>
      <c r="I47" s="202">
        <v>1.4121655710424117</v>
      </c>
    </row>
    <row r="48" spans="1:9" x14ac:dyDescent="0.25">
      <c r="A48" s="108" t="s">
        <v>726</v>
      </c>
      <c r="B48" s="203" t="s">
        <v>699</v>
      </c>
      <c r="C48" s="202">
        <v>3.6339660273558776</v>
      </c>
      <c r="D48" s="202">
        <v>0.3542468364626879</v>
      </c>
      <c r="E48" s="202">
        <v>4.3732736724260723</v>
      </c>
      <c r="F48" s="202"/>
      <c r="G48" s="202">
        <v>4.2497278941968943</v>
      </c>
      <c r="H48" s="202">
        <v>6.9939330432819826</v>
      </c>
      <c r="I48" s="202">
        <v>1.7242084609453419</v>
      </c>
    </row>
    <row r="49" spans="1:9" x14ac:dyDescent="0.25">
      <c r="A49" s="206" t="s">
        <v>727</v>
      </c>
      <c r="B49" s="206"/>
      <c r="C49" s="207">
        <v>6.2564446271632264</v>
      </c>
      <c r="D49" s="207">
        <v>1.8922904364883772</v>
      </c>
      <c r="E49" s="207">
        <v>7.1697887880947553</v>
      </c>
      <c r="F49" s="207">
        <v>8.4432449088984871</v>
      </c>
      <c r="G49" s="207">
        <v>8.2763264649465196</v>
      </c>
      <c r="H49" s="207">
        <v>13.511997777133047</v>
      </c>
      <c r="I49" s="207">
        <v>3.0868060642348869</v>
      </c>
    </row>
    <row r="51" spans="1:9" x14ac:dyDescent="0.25">
      <c r="A51" s="208" t="s">
        <v>728</v>
      </c>
      <c r="B51" s="208"/>
    </row>
    <row r="52" spans="1:9" x14ac:dyDescent="0.25">
      <c r="A52" s="209" t="s">
        <v>729</v>
      </c>
      <c r="B52" s="209"/>
    </row>
    <row r="53" spans="1:9" x14ac:dyDescent="0.25">
      <c r="A53" s="210"/>
      <c r="B53" s="210"/>
      <c r="C53" s="210"/>
      <c r="D53" s="210"/>
      <c r="E53" s="210"/>
      <c r="F53" s="210"/>
      <c r="G53" s="210"/>
      <c r="H53" s="210"/>
      <c r="I53" s="210"/>
    </row>
    <row r="54" spans="1:9" x14ac:dyDescent="0.25">
      <c r="A54" s="211" t="s">
        <v>730</v>
      </c>
      <c r="B54" s="211"/>
    </row>
    <row r="55" spans="1:9" x14ac:dyDescent="0.25">
      <c r="A55" s="211" t="s">
        <v>731</v>
      </c>
      <c r="B55" s="211"/>
    </row>
    <row r="56" spans="1:9" x14ac:dyDescent="0.25">
      <c r="A56" s="211" t="s">
        <v>732</v>
      </c>
      <c r="B56" s="211"/>
    </row>
  </sheetData>
  <mergeCells count="5">
    <mergeCell ref="A7:I7"/>
    <mergeCell ref="A8:I8"/>
    <mergeCell ref="D9:E9"/>
    <mergeCell ref="F9:G9"/>
    <mergeCell ref="H9:I9"/>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EF0F-EDA0-4D44-8275-7394FF3E9E7E}">
  <sheetPr>
    <tabColor rgb="FFFFFF00"/>
  </sheetPr>
  <dimension ref="A1:V42"/>
  <sheetViews>
    <sheetView workbookViewId="0">
      <selection activeCell="P34" sqref="P34"/>
    </sheetView>
  </sheetViews>
  <sheetFormatPr defaultRowHeight="15" x14ac:dyDescent="0.25"/>
  <cols>
    <col min="1" max="1" width="30" customWidth="1"/>
    <col min="17" max="17" width="15.5703125" customWidth="1"/>
    <col min="18" max="18" width="16.140625" customWidth="1"/>
    <col min="19" max="19" width="15.5703125" customWidth="1"/>
  </cols>
  <sheetData>
    <row r="1" spans="1:22" x14ac:dyDescent="0.25">
      <c r="A1" s="54" t="s">
        <v>734</v>
      </c>
    </row>
    <row r="2" spans="1:22" x14ac:dyDescent="0.25">
      <c r="A2" s="218" t="s">
        <v>774</v>
      </c>
    </row>
    <row r="4" spans="1:22" x14ac:dyDescent="0.25">
      <c r="B4" s="218"/>
    </row>
    <row r="5" spans="1:22" x14ac:dyDescent="0.25">
      <c r="A5" s="218" t="s">
        <v>198</v>
      </c>
      <c r="B5" s="218" t="s">
        <v>736</v>
      </c>
    </row>
    <row r="6" spans="1:22" x14ac:dyDescent="0.25">
      <c r="A6" s="218" t="s">
        <v>737</v>
      </c>
      <c r="B6" s="218">
        <v>152.75</v>
      </c>
    </row>
    <row r="7" spans="1:22" x14ac:dyDescent="0.25">
      <c r="A7" s="218" t="s">
        <v>738</v>
      </c>
      <c r="B7" s="218">
        <v>146.94999999999999</v>
      </c>
    </row>
    <row r="8" spans="1:22" x14ac:dyDescent="0.25">
      <c r="A8" s="218" t="s">
        <v>739</v>
      </c>
      <c r="B8" s="218">
        <v>144.27000000000001</v>
      </c>
    </row>
    <row r="9" spans="1:22" x14ac:dyDescent="0.25">
      <c r="A9" s="218" t="s">
        <v>740</v>
      </c>
      <c r="B9" s="218">
        <v>123.16</v>
      </c>
    </row>
    <row r="10" spans="1:22" x14ac:dyDescent="0.25">
      <c r="A10" s="218" t="s">
        <v>741</v>
      </c>
      <c r="B10" s="218">
        <v>121.45</v>
      </c>
    </row>
    <row r="11" spans="1:22" x14ac:dyDescent="0.25">
      <c r="A11" s="218" t="s">
        <v>742</v>
      </c>
      <c r="B11" s="218">
        <v>111.19</v>
      </c>
    </row>
    <row r="12" spans="1:22" x14ac:dyDescent="0.25">
      <c r="A12" s="218" t="s">
        <v>743</v>
      </c>
      <c r="B12" s="218">
        <v>110.43</v>
      </c>
    </row>
    <row r="13" spans="1:22" x14ac:dyDescent="0.25">
      <c r="A13" s="218" t="s">
        <v>744</v>
      </c>
      <c r="B13" s="218">
        <v>103.2</v>
      </c>
      <c r="Q13" s="54" t="s">
        <v>781</v>
      </c>
      <c r="R13" s="54"/>
      <c r="S13" s="54"/>
      <c r="T13" s="54"/>
      <c r="U13" s="54"/>
      <c r="V13" s="54"/>
    </row>
    <row r="14" spans="1:22" x14ac:dyDescent="0.25">
      <c r="A14" s="218" t="s">
        <v>745</v>
      </c>
      <c r="B14" s="218">
        <v>97.13</v>
      </c>
      <c r="Q14" t="s">
        <v>775</v>
      </c>
      <c r="R14" t="s">
        <v>197</v>
      </c>
    </row>
    <row r="15" spans="1:22" x14ac:dyDescent="0.25">
      <c r="A15" s="218" t="s">
        <v>746</v>
      </c>
      <c r="B15" s="218">
        <v>87.5</v>
      </c>
      <c r="Q15" t="s">
        <v>776</v>
      </c>
      <c r="R15" t="s">
        <v>735</v>
      </c>
    </row>
    <row r="16" spans="1:22" x14ac:dyDescent="0.25">
      <c r="A16" s="218" t="s">
        <v>747</v>
      </c>
      <c r="B16" s="218">
        <v>84.2</v>
      </c>
      <c r="Q16" t="s">
        <v>198</v>
      </c>
      <c r="R16" t="s">
        <v>291</v>
      </c>
    </row>
    <row r="17" spans="1:19" x14ac:dyDescent="0.25">
      <c r="A17" s="218" t="s">
        <v>748</v>
      </c>
      <c r="B17" s="218">
        <v>82.55</v>
      </c>
    </row>
    <row r="18" spans="1:19" x14ac:dyDescent="0.25">
      <c r="A18" s="218" t="s">
        <v>749</v>
      </c>
      <c r="B18" s="218">
        <v>81.19</v>
      </c>
      <c r="Q18" t="s">
        <v>777</v>
      </c>
      <c r="R18" t="s">
        <v>778</v>
      </c>
    </row>
    <row r="19" spans="1:19" x14ac:dyDescent="0.25">
      <c r="A19" s="218" t="s">
        <v>750</v>
      </c>
      <c r="B19" s="218">
        <v>78.08</v>
      </c>
      <c r="Q19" s="113" t="s">
        <v>779</v>
      </c>
      <c r="R19" s="217" t="s">
        <v>291</v>
      </c>
      <c r="S19" t="s">
        <v>780</v>
      </c>
    </row>
    <row r="20" spans="1:19" x14ac:dyDescent="0.25">
      <c r="A20" s="218" t="s">
        <v>751</v>
      </c>
      <c r="B20" s="218">
        <v>77.48</v>
      </c>
      <c r="Q20" s="215">
        <v>2010</v>
      </c>
      <c r="R20" s="215">
        <v>0</v>
      </c>
    </row>
    <row r="21" spans="1:19" x14ac:dyDescent="0.25">
      <c r="A21" s="218" t="s">
        <v>752</v>
      </c>
      <c r="B21" s="218">
        <v>72.739999999999995</v>
      </c>
      <c r="Q21" s="215">
        <v>2011</v>
      </c>
      <c r="R21" s="215">
        <v>0</v>
      </c>
      <c r="S21">
        <v>70</v>
      </c>
    </row>
    <row r="22" spans="1:19" x14ac:dyDescent="0.25">
      <c r="A22" s="212" t="s">
        <v>753</v>
      </c>
      <c r="B22" s="212">
        <v>71.42</v>
      </c>
      <c r="Q22" s="216">
        <v>2012</v>
      </c>
      <c r="R22" s="216">
        <v>81.783026706443181</v>
      </c>
      <c r="S22">
        <v>90.6</v>
      </c>
    </row>
    <row r="23" spans="1:19" x14ac:dyDescent="0.25">
      <c r="A23" s="218" t="s">
        <v>754</v>
      </c>
      <c r="B23" s="218">
        <v>65.69</v>
      </c>
      <c r="Q23" s="216">
        <v>2013</v>
      </c>
      <c r="R23" s="216">
        <v>81.783026706443181</v>
      </c>
      <c r="S23">
        <v>90.6</v>
      </c>
    </row>
    <row r="24" spans="1:19" x14ac:dyDescent="0.25">
      <c r="A24" s="218" t="s">
        <v>755</v>
      </c>
      <c r="B24" s="218">
        <v>64.78</v>
      </c>
      <c r="Q24" s="215">
        <v>2014</v>
      </c>
      <c r="R24" s="215">
        <v>41.557981614904641</v>
      </c>
      <c r="S24">
        <v>46.1</v>
      </c>
    </row>
    <row r="25" spans="1:19" x14ac:dyDescent="0.25">
      <c r="A25" s="218" t="s">
        <v>756</v>
      </c>
      <c r="B25" s="218">
        <v>59.82</v>
      </c>
      <c r="Q25" s="215">
        <v>2015</v>
      </c>
      <c r="R25" s="215">
        <v>41.557981614904641</v>
      </c>
      <c r="S25">
        <v>46.1</v>
      </c>
    </row>
    <row r="26" spans="1:19" x14ac:dyDescent="0.25">
      <c r="A26" s="218" t="s">
        <v>757</v>
      </c>
      <c r="B26" s="218">
        <v>59.06</v>
      </c>
      <c r="Q26" s="216">
        <v>2016</v>
      </c>
      <c r="R26" s="216">
        <v>65.541363377996589</v>
      </c>
      <c r="S26">
        <v>72.599999999999994</v>
      </c>
    </row>
    <row r="27" spans="1:19" x14ac:dyDescent="0.25">
      <c r="A27" s="218" t="s">
        <v>758</v>
      </c>
      <c r="B27" s="218">
        <v>49.58</v>
      </c>
      <c r="Q27" s="216">
        <v>2017</v>
      </c>
      <c r="R27" s="216">
        <v>65.541363377996589</v>
      </c>
      <c r="S27">
        <v>72.599999999999994</v>
      </c>
    </row>
    <row r="28" spans="1:19" x14ac:dyDescent="0.25">
      <c r="A28" s="218" t="s">
        <v>759</v>
      </c>
      <c r="B28" s="218">
        <v>49.35</v>
      </c>
      <c r="Q28" s="215">
        <v>2018</v>
      </c>
      <c r="R28" s="215">
        <v>71.419042679914114</v>
      </c>
      <c r="S28">
        <v>79.2</v>
      </c>
    </row>
    <row r="29" spans="1:19" x14ac:dyDescent="0.25">
      <c r="A29" s="218" t="s">
        <v>760</v>
      </c>
      <c r="B29" s="218">
        <v>45.18</v>
      </c>
      <c r="Q29" s="215">
        <v>2019</v>
      </c>
      <c r="R29" s="215">
        <v>71.419042679914114</v>
      </c>
    </row>
    <row r="30" spans="1:19" x14ac:dyDescent="0.25">
      <c r="A30" s="218" t="s">
        <v>761</v>
      </c>
      <c r="B30" s="218">
        <v>43.67</v>
      </c>
    </row>
    <row r="31" spans="1:19" x14ac:dyDescent="0.25">
      <c r="A31" s="218" t="s">
        <v>762</v>
      </c>
      <c r="B31" s="218">
        <v>43.36</v>
      </c>
    </row>
    <row r="32" spans="1:19" x14ac:dyDescent="0.25">
      <c r="A32" s="218" t="s">
        <v>763</v>
      </c>
      <c r="B32" s="218">
        <v>40.270000000000003</v>
      </c>
    </row>
    <row r="33" spans="1:2" x14ac:dyDescent="0.25">
      <c r="A33" s="218" t="s">
        <v>764</v>
      </c>
      <c r="B33" s="218">
        <v>36.630000000000003</v>
      </c>
    </row>
    <row r="34" spans="1:2" x14ac:dyDescent="0.25">
      <c r="A34" s="218" t="s">
        <v>765</v>
      </c>
      <c r="B34" s="218">
        <v>35.81</v>
      </c>
    </row>
    <row r="35" spans="1:2" x14ac:dyDescent="0.25">
      <c r="A35" s="218" t="s">
        <v>766</v>
      </c>
      <c r="B35" s="218">
        <v>27.98</v>
      </c>
    </row>
    <row r="36" spans="1:2" x14ac:dyDescent="0.25">
      <c r="A36" s="218" t="s">
        <v>767</v>
      </c>
      <c r="B36" s="218">
        <v>26.06</v>
      </c>
    </row>
    <row r="37" spans="1:2" x14ac:dyDescent="0.25">
      <c r="A37" s="218" t="s">
        <v>768</v>
      </c>
      <c r="B37" s="218">
        <v>25.33</v>
      </c>
    </row>
    <row r="38" spans="1:2" x14ac:dyDescent="0.25">
      <c r="A38" s="218" t="s">
        <v>769</v>
      </c>
      <c r="B38" s="218">
        <v>20.71</v>
      </c>
    </row>
    <row r="39" spans="1:2" x14ac:dyDescent="0.25">
      <c r="A39" s="218" t="s">
        <v>770</v>
      </c>
      <c r="B39" s="218">
        <v>17</v>
      </c>
    </row>
    <row r="40" spans="1:2" x14ac:dyDescent="0.25">
      <c r="A40" s="218" t="s">
        <v>771</v>
      </c>
      <c r="B40" s="218">
        <v>14.94</v>
      </c>
    </row>
    <row r="41" spans="1:2" x14ac:dyDescent="0.25">
      <c r="A41" s="218" t="s">
        <v>772</v>
      </c>
      <c r="B41" s="218">
        <v>14.28</v>
      </c>
    </row>
    <row r="42" spans="1:2" x14ac:dyDescent="0.25">
      <c r="A42" s="218" t="s">
        <v>773</v>
      </c>
      <c r="B42" s="218">
        <v>3.4</v>
      </c>
    </row>
  </sheetData>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8DB3-9C82-4E93-A2F7-E599F095D4FD}">
  <sheetPr>
    <tabColor rgb="FFFFC000"/>
  </sheetPr>
  <dimension ref="A1:E17"/>
  <sheetViews>
    <sheetView workbookViewId="0">
      <selection activeCell="B26" sqref="B26"/>
    </sheetView>
  </sheetViews>
  <sheetFormatPr defaultRowHeight="15" x14ac:dyDescent="0.25"/>
  <cols>
    <col min="1" max="1" width="49.5703125" customWidth="1"/>
    <col min="2" max="2" width="14.5703125" customWidth="1"/>
    <col min="5" max="5" width="13.42578125" customWidth="1"/>
  </cols>
  <sheetData>
    <row r="1" spans="1:5" x14ac:dyDescent="0.25">
      <c r="A1" s="54" t="s">
        <v>782</v>
      </c>
    </row>
    <row r="2" spans="1:5" s="218" customFormat="1" x14ac:dyDescent="0.25">
      <c r="A2" s="54" t="s">
        <v>795</v>
      </c>
    </row>
    <row r="3" spans="1:5" x14ac:dyDescent="0.25">
      <c r="A3" s="218" t="s">
        <v>796</v>
      </c>
    </row>
    <row r="4" spans="1:5" s="218" customFormat="1" x14ac:dyDescent="0.25"/>
    <row r="5" spans="1:5" ht="36.75" customHeight="1" x14ac:dyDescent="0.25">
      <c r="A5" s="1083" t="s">
        <v>783</v>
      </c>
      <c r="B5" s="1082" t="s">
        <v>797</v>
      </c>
      <c r="C5" s="1082"/>
      <c r="D5" s="1085" t="s">
        <v>798</v>
      </c>
      <c r="E5" s="1085"/>
    </row>
    <row r="6" spans="1:5" x14ac:dyDescent="0.25">
      <c r="A6" s="1084"/>
      <c r="B6" s="228">
        <v>2012</v>
      </c>
      <c r="C6" s="228">
        <v>2016</v>
      </c>
      <c r="D6" s="229">
        <v>2012</v>
      </c>
      <c r="E6" s="229">
        <v>2016</v>
      </c>
    </row>
    <row r="7" spans="1:5" x14ac:dyDescent="0.25">
      <c r="A7" s="119" t="s">
        <v>784</v>
      </c>
      <c r="B7" s="117">
        <v>51715</v>
      </c>
      <c r="C7" s="117">
        <v>61145</v>
      </c>
      <c r="D7" s="227">
        <f>B7/1000</f>
        <v>51.715000000000003</v>
      </c>
      <c r="E7" s="227">
        <f>C7/1000</f>
        <v>61.145000000000003</v>
      </c>
    </row>
    <row r="8" spans="1:5" x14ac:dyDescent="0.25">
      <c r="A8" s="119" t="s">
        <v>785</v>
      </c>
      <c r="B8" s="117">
        <v>35858</v>
      </c>
      <c r="C8" s="117">
        <v>59562</v>
      </c>
      <c r="D8" s="227">
        <f t="shared" ref="D8:D17" si="0">B8/1000</f>
        <v>35.857999999999997</v>
      </c>
      <c r="E8" s="227">
        <f t="shared" ref="E8:E17" si="1">C8/1000</f>
        <v>59.561999999999998</v>
      </c>
    </row>
    <row r="9" spans="1:5" x14ac:dyDescent="0.25">
      <c r="A9" s="119" t="s">
        <v>786</v>
      </c>
      <c r="B9" s="117">
        <v>34294</v>
      </c>
      <c r="C9" s="117">
        <v>36368</v>
      </c>
      <c r="D9" s="227">
        <f t="shared" si="0"/>
        <v>34.293999999999997</v>
      </c>
      <c r="E9" s="227">
        <f t="shared" si="1"/>
        <v>36.368000000000002</v>
      </c>
    </row>
    <row r="10" spans="1:5" x14ac:dyDescent="0.25">
      <c r="A10" s="119" t="s">
        <v>787</v>
      </c>
      <c r="B10" s="117">
        <v>34330</v>
      </c>
      <c r="C10" s="117">
        <v>43437</v>
      </c>
      <c r="D10" s="227">
        <f t="shared" si="0"/>
        <v>34.33</v>
      </c>
      <c r="E10" s="227">
        <f t="shared" si="1"/>
        <v>43.436999999999998</v>
      </c>
    </row>
    <row r="11" spans="1:5" x14ac:dyDescent="0.25">
      <c r="A11" s="119" t="s">
        <v>788</v>
      </c>
      <c r="B11" s="117">
        <v>32695</v>
      </c>
      <c r="C11" s="117">
        <v>49801</v>
      </c>
      <c r="D11" s="227">
        <f t="shared" si="0"/>
        <v>32.695</v>
      </c>
      <c r="E11" s="227">
        <f t="shared" si="1"/>
        <v>49.801000000000002</v>
      </c>
    </row>
    <row r="12" spans="1:5" x14ac:dyDescent="0.25">
      <c r="A12" s="119" t="s">
        <v>789</v>
      </c>
      <c r="B12" s="117">
        <v>31603</v>
      </c>
      <c r="C12" s="117">
        <v>43673</v>
      </c>
      <c r="D12" s="227">
        <f t="shared" si="0"/>
        <v>31.603000000000002</v>
      </c>
      <c r="E12" s="227">
        <f t="shared" si="1"/>
        <v>43.673000000000002</v>
      </c>
    </row>
    <row r="13" spans="1:5" x14ac:dyDescent="0.25">
      <c r="A13" s="119" t="s">
        <v>790</v>
      </c>
      <c r="B13" s="117">
        <v>54696</v>
      </c>
      <c r="C13" s="117">
        <v>65373</v>
      </c>
      <c r="D13" s="227">
        <f t="shared" si="0"/>
        <v>54.695999999999998</v>
      </c>
      <c r="E13" s="227">
        <f t="shared" si="1"/>
        <v>65.373000000000005</v>
      </c>
    </row>
    <row r="14" spans="1:5" x14ac:dyDescent="0.25">
      <c r="A14" s="119" t="s">
        <v>791</v>
      </c>
      <c r="B14" s="117">
        <v>23785</v>
      </c>
      <c r="C14" s="117">
        <v>29132</v>
      </c>
      <c r="D14" s="227">
        <f t="shared" si="0"/>
        <v>23.785</v>
      </c>
      <c r="E14" s="227">
        <f t="shared" si="1"/>
        <v>29.132000000000001</v>
      </c>
    </row>
    <row r="15" spans="1:5" x14ac:dyDescent="0.25">
      <c r="A15" s="119" t="s">
        <v>792</v>
      </c>
      <c r="B15" s="117">
        <v>40218</v>
      </c>
      <c r="C15" s="117">
        <v>34526</v>
      </c>
      <c r="D15" s="227">
        <f t="shared" si="0"/>
        <v>40.218000000000004</v>
      </c>
      <c r="E15" s="227">
        <f t="shared" si="1"/>
        <v>34.526000000000003</v>
      </c>
    </row>
    <row r="16" spans="1:5" x14ac:dyDescent="0.25">
      <c r="A16" s="119" t="s">
        <v>793</v>
      </c>
      <c r="B16" s="117">
        <v>58211</v>
      </c>
      <c r="C16" s="117">
        <v>72849</v>
      </c>
      <c r="D16" s="227">
        <f t="shared" si="0"/>
        <v>58.210999999999999</v>
      </c>
      <c r="E16" s="227">
        <f t="shared" si="1"/>
        <v>72.849000000000004</v>
      </c>
    </row>
    <row r="17" spans="1:5" x14ac:dyDescent="0.25">
      <c r="A17" s="119" t="s">
        <v>794</v>
      </c>
      <c r="B17" s="117">
        <v>23339</v>
      </c>
      <c r="C17" s="117">
        <v>26528</v>
      </c>
      <c r="D17" s="227">
        <f t="shared" si="0"/>
        <v>23.338999999999999</v>
      </c>
      <c r="E17" s="227">
        <f t="shared" si="1"/>
        <v>26.527999999999999</v>
      </c>
    </row>
  </sheetData>
  <mergeCells count="3">
    <mergeCell ref="B5:C5"/>
    <mergeCell ref="A5:A6"/>
    <mergeCell ref="D5:E5"/>
  </mergeCell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7E53-F999-4009-91AD-1F66D144CEB7}">
  <sheetPr>
    <tabColor rgb="FF92D050"/>
  </sheetPr>
  <dimension ref="A1:Y84"/>
  <sheetViews>
    <sheetView zoomScale="90" zoomScaleNormal="90" workbookViewId="0">
      <selection activeCell="C4" sqref="C4:O15"/>
    </sheetView>
  </sheetViews>
  <sheetFormatPr defaultRowHeight="15" x14ac:dyDescent="0.25"/>
  <cols>
    <col min="1" max="1" width="7" customWidth="1"/>
    <col min="2" max="2" width="16.5703125" customWidth="1"/>
    <col min="3" max="3" width="10.140625" customWidth="1"/>
    <col min="4" max="15" width="5.28515625" customWidth="1"/>
    <col min="16" max="16" width="12.28515625" customWidth="1"/>
  </cols>
  <sheetData>
    <row r="1" spans="1:25" x14ac:dyDescent="0.25">
      <c r="A1" s="54" t="s">
        <v>910</v>
      </c>
    </row>
    <row r="2" spans="1:25" x14ac:dyDescent="0.25">
      <c r="A2" s="54" t="s">
        <v>909</v>
      </c>
    </row>
    <row r="4" spans="1:25" x14ac:dyDescent="0.25">
      <c r="B4" s="145"/>
      <c r="C4" s="113"/>
      <c r="D4" s="145" t="s">
        <v>82</v>
      </c>
      <c r="E4" s="145" t="s">
        <v>83</v>
      </c>
      <c r="F4" s="145" t="s">
        <v>10</v>
      </c>
      <c r="G4" s="145" t="s">
        <v>12</v>
      </c>
      <c r="H4" s="145" t="s">
        <v>13</v>
      </c>
      <c r="I4" s="145" t="s">
        <v>14</v>
      </c>
      <c r="J4" s="145" t="s">
        <v>15</v>
      </c>
      <c r="K4" s="145" t="s">
        <v>16</v>
      </c>
      <c r="L4" s="145" t="s">
        <v>17</v>
      </c>
      <c r="M4" s="145" t="s">
        <v>18</v>
      </c>
      <c r="N4" s="145" t="s">
        <v>19</v>
      </c>
      <c r="O4" s="145" t="s">
        <v>20</v>
      </c>
      <c r="Q4" t="s">
        <v>11</v>
      </c>
      <c r="S4" t="s">
        <v>11</v>
      </c>
      <c r="U4" t="s">
        <v>11</v>
      </c>
      <c r="W4" t="s">
        <v>11</v>
      </c>
      <c r="Y4" t="s">
        <v>11</v>
      </c>
    </row>
    <row r="5" spans="1:25" x14ac:dyDescent="0.25">
      <c r="B5" s="113" t="s">
        <v>31</v>
      </c>
      <c r="C5" s="113" t="s">
        <v>155</v>
      </c>
      <c r="D5" s="113">
        <v>87</v>
      </c>
      <c r="E5" s="113">
        <v>84</v>
      </c>
      <c r="F5" s="113">
        <v>84</v>
      </c>
      <c r="G5" s="113">
        <v>84</v>
      </c>
      <c r="H5" s="113">
        <v>86</v>
      </c>
      <c r="I5" s="113">
        <v>88</v>
      </c>
      <c r="J5" s="113">
        <v>89</v>
      </c>
      <c r="K5" s="113">
        <v>89</v>
      </c>
      <c r="L5" s="113">
        <v>91</v>
      </c>
      <c r="M5" s="113">
        <v>92</v>
      </c>
      <c r="N5" s="113">
        <v>92</v>
      </c>
      <c r="O5" s="113">
        <v>94</v>
      </c>
      <c r="Q5" t="s">
        <v>11</v>
      </c>
      <c r="S5" t="s">
        <v>11</v>
      </c>
      <c r="U5" t="s">
        <v>11</v>
      </c>
      <c r="W5" t="s">
        <v>11</v>
      </c>
      <c r="Y5" t="s">
        <v>11</v>
      </c>
    </row>
    <row r="6" spans="1:25" x14ac:dyDescent="0.25">
      <c r="B6" s="113" t="s">
        <v>32</v>
      </c>
      <c r="C6" s="113" t="s">
        <v>169</v>
      </c>
      <c r="D6" s="113">
        <v>127</v>
      </c>
      <c r="E6" s="113">
        <v>131</v>
      </c>
      <c r="F6" s="113">
        <v>129</v>
      </c>
      <c r="G6" s="113">
        <v>129</v>
      </c>
      <c r="H6" s="113">
        <v>130</v>
      </c>
      <c r="I6" s="113">
        <v>129</v>
      </c>
      <c r="J6" s="113">
        <v>128</v>
      </c>
      <c r="K6" s="113">
        <v>128</v>
      </c>
      <c r="L6" s="113">
        <v>130</v>
      </c>
      <c r="M6" s="113">
        <v>129</v>
      </c>
      <c r="N6" s="113">
        <v>130</v>
      </c>
      <c r="O6" s="113">
        <v>136</v>
      </c>
      <c r="Q6" t="s">
        <v>11</v>
      </c>
      <c r="S6" t="s">
        <v>11</v>
      </c>
      <c r="U6" t="s">
        <v>11</v>
      </c>
      <c r="W6" t="s">
        <v>11</v>
      </c>
      <c r="Y6" t="s">
        <v>11</v>
      </c>
    </row>
    <row r="7" spans="1:25" x14ac:dyDescent="0.25">
      <c r="B7" s="113" t="s">
        <v>33</v>
      </c>
      <c r="C7" s="113" t="s">
        <v>168</v>
      </c>
      <c r="D7" s="113">
        <v>118</v>
      </c>
      <c r="E7" s="113">
        <v>121</v>
      </c>
      <c r="F7" s="113">
        <v>124</v>
      </c>
      <c r="G7" s="113">
        <v>124</v>
      </c>
      <c r="H7" s="113">
        <v>125</v>
      </c>
      <c r="I7" s="113">
        <v>127</v>
      </c>
      <c r="J7" s="113">
        <v>125</v>
      </c>
      <c r="K7" s="113">
        <v>125</v>
      </c>
      <c r="L7" s="113">
        <v>124</v>
      </c>
      <c r="M7" s="113">
        <v>123</v>
      </c>
      <c r="N7" s="113">
        <v>120</v>
      </c>
      <c r="O7" s="113">
        <v>121</v>
      </c>
      <c r="Q7" t="s">
        <v>11</v>
      </c>
      <c r="S7" t="s">
        <v>11</v>
      </c>
      <c r="U7" t="s">
        <v>11</v>
      </c>
      <c r="W7" t="s">
        <v>11</v>
      </c>
      <c r="Y7" t="s">
        <v>11</v>
      </c>
    </row>
    <row r="8" spans="1:25" x14ac:dyDescent="0.25">
      <c r="B8" s="311" t="s">
        <v>34</v>
      </c>
      <c r="C8" s="311" t="s">
        <v>176</v>
      </c>
      <c r="D8" s="311">
        <v>65</v>
      </c>
      <c r="E8" s="311">
        <v>66</v>
      </c>
      <c r="F8" s="311">
        <v>72</v>
      </c>
      <c r="G8" s="311">
        <v>75</v>
      </c>
      <c r="H8" s="311">
        <v>77</v>
      </c>
      <c r="I8" s="311">
        <v>79</v>
      </c>
      <c r="J8" s="311">
        <v>77</v>
      </c>
      <c r="K8" s="311">
        <v>78</v>
      </c>
      <c r="L8" s="311">
        <v>80</v>
      </c>
      <c r="M8" s="311">
        <v>82</v>
      </c>
      <c r="N8" s="311">
        <v>84</v>
      </c>
      <c r="O8" s="311">
        <v>86</v>
      </c>
      <c r="Q8" t="s">
        <v>11</v>
      </c>
      <c r="S8" t="s">
        <v>11</v>
      </c>
      <c r="U8" t="s">
        <v>11</v>
      </c>
      <c r="W8" t="s">
        <v>11</v>
      </c>
      <c r="Y8" t="s">
        <v>11</v>
      </c>
    </row>
    <row r="9" spans="1:25" x14ac:dyDescent="0.25">
      <c r="B9" s="113" t="s">
        <v>35</v>
      </c>
      <c r="C9" s="113" t="s">
        <v>152</v>
      </c>
      <c r="D9" s="113">
        <v>130</v>
      </c>
      <c r="E9" s="113">
        <v>132</v>
      </c>
      <c r="F9" s="113">
        <v>131</v>
      </c>
      <c r="G9" s="113">
        <v>133</v>
      </c>
      <c r="H9" s="113">
        <v>133</v>
      </c>
      <c r="I9" s="113">
        <v>138</v>
      </c>
      <c r="J9" s="113">
        <v>181</v>
      </c>
      <c r="K9" s="113">
        <v>177</v>
      </c>
      <c r="L9" s="113">
        <v>185</v>
      </c>
      <c r="M9" s="113">
        <v>190</v>
      </c>
      <c r="N9" s="113">
        <v>193</v>
      </c>
      <c r="O9" s="113">
        <v>211</v>
      </c>
      <c r="Q9" t="s">
        <v>11</v>
      </c>
      <c r="S9" t="s">
        <v>11</v>
      </c>
      <c r="U9" t="s">
        <v>11</v>
      </c>
      <c r="W9" t="s">
        <v>11</v>
      </c>
      <c r="Y9" t="s">
        <v>11</v>
      </c>
    </row>
    <row r="10" spans="1:25" x14ac:dyDescent="0.25">
      <c r="B10" s="113" t="s">
        <v>42</v>
      </c>
      <c r="C10" s="113" t="s">
        <v>187</v>
      </c>
      <c r="D10" s="113">
        <v>53</v>
      </c>
      <c r="E10" s="113">
        <v>54</v>
      </c>
      <c r="F10" s="113">
        <v>58</v>
      </c>
      <c r="G10" s="113">
        <v>61</v>
      </c>
      <c r="H10" s="113">
        <v>63</v>
      </c>
      <c r="I10" s="113">
        <v>64</v>
      </c>
      <c r="J10" s="113">
        <v>65</v>
      </c>
      <c r="K10" s="113">
        <v>66</v>
      </c>
      <c r="L10" s="113">
        <v>67</v>
      </c>
      <c r="M10" s="113">
        <v>69</v>
      </c>
      <c r="N10" s="113">
        <v>69</v>
      </c>
      <c r="O10" s="113">
        <v>72</v>
      </c>
      <c r="Q10" t="s">
        <v>11</v>
      </c>
      <c r="S10" t="s">
        <v>11</v>
      </c>
      <c r="U10" t="s">
        <v>11</v>
      </c>
      <c r="W10" t="s">
        <v>11</v>
      </c>
      <c r="Y10" t="s">
        <v>11</v>
      </c>
    </row>
    <row r="11" spans="1:25" x14ac:dyDescent="0.25">
      <c r="B11" s="113" t="s">
        <v>43</v>
      </c>
      <c r="C11" s="113" t="s">
        <v>179</v>
      </c>
      <c r="D11" s="113">
        <v>57</v>
      </c>
      <c r="E11" s="113">
        <v>61</v>
      </c>
      <c r="F11" s="113">
        <v>67</v>
      </c>
      <c r="G11" s="113">
        <v>71</v>
      </c>
      <c r="H11" s="113">
        <v>74</v>
      </c>
      <c r="I11" s="113">
        <v>76</v>
      </c>
      <c r="J11" s="113">
        <v>75</v>
      </c>
      <c r="K11" s="113">
        <v>76</v>
      </c>
      <c r="L11" s="113">
        <v>79</v>
      </c>
      <c r="M11" s="113">
        <v>81</v>
      </c>
      <c r="N11" s="113">
        <v>83</v>
      </c>
      <c r="O11" s="113">
        <v>87</v>
      </c>
      <c r="Q11" t="s">
        <v>11</v>
      </c>
      <c r="S11" t="s">
        <v>11</v>
      </c>
      <c r="U11" t="s">
        <v>11</v>
      </c>
      <c r="W11" t="s">
        <v>11</v>
      </c>
      <c r="Y11" t="s">
        <v>11</v>
      </c>
    </row>
    <row r="12" spans="1:25" x14ac:dyDescent="0.25">
      <c r="B12" s="113" t="s">
        <v>49</v>
      </c>
      <c r="C12" s="113" t="s">
        <v>159</v>
      </c>
      <c r="D12" s="113">
        <v>60</v>
      </c>
      <c r="E12" s="113">
        <v>63</v>
      </c>
      <c r="F12" s="113">
        <v>66</v>
      </c>
      <c r="G12" s="113">
        <v>67</v>
      </c>
      <c r="H12" s="113">
        <v>67</v>
      </c>
      <c r="I12" s="113">
        <v>68</v>
      </c>
      <c r="J12" s="113">
        <v>69</v>
      </c>
      <c r="K12" s="113">
        <v>69</v>
      </c>
      <c r="L12" s="113">
        <v>70</v>
      </c>
      <c r="M12" s="113">
        <v>71</v>
      </c>
      <c r="N12" s="113">
        <v>73</v>
      </c>
      <c r="O12" s="113">
        <v>76</v>
      </c>
      <c r="Q12" t="s">
        <v>11</v>
      </c>
      <c r="S12" t="s">
        <v>11</v>
      </c>
      <c r="U12" t="s">
        <v>11</v>
      </c>
      <c r="W12" t="s">
        <v>11</v>
      </c>
      <c r="Y12" t="s">
        <v>11</v>
      </c>
    </row>
    <row r="13" spans="1:25" x14ac:dyDescent="0.25">
      <c r="B13" s="113" t="s">
        <v>52</v>
      </c>
      <c r="C13" s="113" t="s">
        <v>131</v>
      </c>
      <c r="D13" s="113">
        <v>86</v>
      </c>
      <c r="E13" s="113">
        <v>85</v>
      </c>
      <c r="F13" s="113">
        <v>84</v>
      </c>
      <c r="G13" s="113">
        <v>83</v>
      </c>
      <c r="H13" s="113">
        <v>83</v>
      </c>
      <c r="I13" s="113">
        <v>83</v>
      </c>
      <c r="J13" s="113">
        <v>83</v>
      </c>
      <c r="K13" s="113">
        <v>84</v>
      </c>
      <c r="L13" s="113">
        <v>86</v>
      </c>
      <c r="M13" s="113">
        <v>87</v>
      </c>
      <c r="N13" s="113">
        <v>89</v>
      </c>
      <c r="O13" s="113">
        <v>89</v>
      </c>
      <c r="Q13" t="s">
        <v>11</v>
      </c>
      <c r="S13" t="s">
        <v>11</v>
      </c>
      <c r="U13" t="s">
        <v>11</v>
      </c>
      <c r="W13" t="s">
        <v>11</v>
      </c>
      <c r="Y13" t="s">
        <v>11</v>
      </c>
    </row>
    <row r="14" spans="1:25" x14ac:dyDescent="0.25">
      <c r="B14" s="113" t="s">
        <v>53</v>
      </c>
      <c r="C14" s="113" t="s">
        <v>174</v>
      </c>
      <c r="D14" s="113">
        <v>72</v>
      </c>
      <c r="E14" s="113">
        <v>76</v>
      </c>
      <c r="F14" s="113">
        <v>76</v>
      </c>
      <c r="G14" s="113">
        <v>77</v>
      </c>
      <c r="H14" s="113">
        <v>78</v>
      </c>
      <c r="I14" s="113">
        <v>78</v>
      </c>
      <c r="J14" s="113">
        <v>78</v>
      </c>
      <c r="K14" s="113">
        <v>73</v>
      </c>
      <c r="L14" s="113">
        <v>71</v>
      </c>
      <c r="M14" s="113">
        <v>71</v>
      </c>
      <c r="N14" s="113">
        <v>70</v>
      </c>
      <c r="O14" s="113">
        <v>71</v>
      </c>
      <c r="Q14" t="s">
        <v>11</v>
      </c>
      <c r="S14" t="s">
        <v>11</v>
      </c>
      <c r="U14" t="s">
        <v>11</v>
      </c>
      <c r="W14" t="s">
        <v>11</v>
      </c>
      <c r="Y14" t="s">
        <v>11</v>
      </c>
    </row>
    <row r="15" spans="1:25" x14ac:dyDescent="0.25">
      <c r="B15" s="113" t="s">
        <v>55</v>
      </c>
      <c r="C15" s="113" t="s">
        <v>158</v>
      </c>
      <c r="D15" s="113">
        <v>126</v>
      </c>
      <c r="E15" s="113">
        <v>128</v>
      </c>
      <c r="F15" s="113">
        <v>130</v>
      </c>
      <c r="G15" s="113">
        <v>130</v>
      </c>
      <c r="H15" s="113">
        <v>129</v>
      </c>
      <c r="I15" s="113">
        <v>127</v>
      </c>
      <c r="J15" s="113">
        <v>129</v>
      </c>
      <c r="K15" s="113">
        <v>124</v>
      </c>
      <c r="L15" s="113">
        <v>122</v>
      </c>
      <c r="M15" s="113">
        <v>120</v>
      </c>
      <c r="N15" s="113">
        <v>119</v>
      </c>
      <c r="O15" s="113">
        <v>123</v>
      </c>
      <c r="Q15" t="s">
        <v>11</v>
      </c>
      <c r="S15" t="s">
        <v>11</v>
      </c>
      <c r="U15" t="s">
        <v>11</v>
      </c>
      <c r="W15" t="s">
        <v>11</v>
      </c>
      <c r="Y15" t="s">
        <v>11</v>
      </c>
    </row>
    <row r="20" spans="1:25" s="116" customFormat="1" x14ac:dyDescent="0.25"/>
    <row r="27" spans="1:25" x14ac:dyDescent="0.25">
      <c r="A27" s="304" t="s">
        <v>907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row>
    <row r="28" spans="1:25" x14ac:dyDescent="0.25">
      <c r="A28" s="304" t="s">
        <v>1</v>
      </c>
      <c r="B28" s="303" t="s">
        <v>94</v>
      </c>
      <c r="C28" s="302"/>
      <c r="D28" s="302"/>
      <c r="E28" s="302"/>
      <c r="F28" s="302"/>
      <c r="G28" s="302"/>
      <c r="H28" s="302"/>
      <c r="I28" s="302"/>
      <c r="J28" s="302"/>
      <c r="K28" s="302"/>
      <c r="L28" s="302"/>
      <c r="M28" s="302"/>
      <c r="N28" s="302"/>
      <c r="O28" s="302"/>
      <c r="P28" s="302"/>
      <c r="Q28" s="302"/>
      <c r="R28" s="302"/>
      <c r="S28" s="302"/>
      <c r="T28" s="302"/>
      <c r="U28" s="302"/>
      <c r="V28" s="302"/>
      <c r="W28" s="302"/>
      <c r="X28" s="302"/>
      <c r="Y28" s="302"/>
    </row>
    <row r="29" spans="1:25" x14ac:dyDescent="0.25">
      <c r="A29" s="304" t="s">
        <v>3</v>
      </c>
      <c r="B29" s="304" t="s">
        <v>908</v>
      </c>
      <c r="C29" s="302"/>
      <c r="D29" s="302"/>
      <c r="E29" s="302"/>
      <c r="F29" s="302"/>
      <c r="G29" s="302"/>
      <c r="H29" s="302"/>
      <c r="I29" s="302"/>
      <c r="J29" s="302"/>
      <c r="K29" s="302"/>
      <c r="L29" s="302"/>
      <c r="M29" s="302"/>
      <c r="N29" s="302"/>
      <c r="O29" s="302"/>
      <c r="P29" s="302"/>
      <c r="Q29" s="302"/>
      <c r="R29" s="302"/>
      <c r="S29" s="302"/>
      <c r="T29" s="302"/>
      <c r="U29" s="302"/>
      <c r="V29" s="302"/>
      <c r="W29" s="302"/>
      <c r="X29" s="302"/>
      <c r="Y29" s="302"/>
    </row>
    <row r="31" spans="1:25" x14ac:dyDescent="0.25">
      <c r="A31" s="303" t="s">
        <v>4</v>
      </c>
      <c r="B31" s="302"/>
      <c r="C31" s="304" t="s">
        <v>5</v>
      </c>
      <c r="D31" s="302"/>
      <c r="E31" s="302"/>
      <c r="F31" s="302"/>
      <c r="G31" s="302"/>
      <c r="H31" s="302"/>
      <c r="I31" s="302"/>
      <c r="J31" s="302"/>
      <c r="K31" s="302"/>
      <c r="L31" s="302"/>
      <c r="M31" s="302"/>
      <c r="N31" s="302"/>
      <c r="O31" s="302"/>
      <c r="P31" s="302"/>
      <c r="Q31" s="302"/>
      <c r="R31" s="302"/>
      <c r="S31" s="302"/>
      <c r="T31" s="302"/>
      <c r="U31" s="302"/>
      <c r="V31" s="302"/>
      <c r="W31" s="302"/>
      <c r="X31" s="302"/>
      <c r="Y31" s="302"/>
    </row>
    <row r="32" spans="1:25" x14ac:dyDescent="0.25">
      <c r="A32" s="303" t="s">
        <v>7</v>
      </c>
      <c r="B32" s="302"/>
      <c r="C32" s="304" t="s">
        <v>98</v>
      </c>
      <c r="D32" s="302"/>
      <c r="E32" s="302"/>
      <c r="F32" s="302"/>
      <c r="G32" s="302"/>
      <c r="H32" s="302"/>
      <c r="I32" s="302"/>
      <c r="J32" s="302"/>
      <c r="K32" s="302"/>
      <c r="L32" s="302"/>
      <c r="M32" s="302"/>
      <c r="N32" s="302"/>
      <c r="O32" s="302"/>
      <c r="P32" s="302"/>
      <c r="Q32" s="302"/>
      <c r="R32" s="302"/>
      <c r="S32" s="302"/>
      <c r="T32" s="302"/>
      <c r="U32" s="302"/>
      <c r="V32" s="302"/>
      <c r="W32" s="302"/>
      <c r="X32" s="302"/>
      <c r="Y32" s="302"/>
    </row>
    <row r="33" spans="1:25" x14ac:dyDescent="0.25">
      <c r="A33" s="303" t="s">
        <v>99</v>
      </c>
      <c r="B33" s="302"/>
      <c r="C33" s="304" t="s">
        <v>100</v>
      </c>
      <c r="D33" s="302"/>
      <c r="E33" s="302"/>
      <c r="F33" s="302"/>
      <c r="G33" s="302"/>
      <c r="H33" s="302"/>
      <c r="I33" s="302"/>
      <c r="J33" s="302"/>
      <c r="K33" s="302"/>
      <c r="L33" s="302"/>
      <c r="M33" s="302"/>
      <c r="N33" s="302"/>
      <c r="O33" s="302"/>
      <c r="P33" s="302"/>
      <c r="Q33" s="302"/>
      <c r="R33" s="302"/>
      <c r="S33" s="302"/>
      <c r="T33" s="302"/>
      <c r="U33" s="302"/>
      <c r="V33" s="302"/>
      <c r="W33" s="302"/>
      <c r="X33" s="302"/>
      <c r="Y33" s="302"/>
    </row>
    <row r="35" spans="1:25" x14ac:dyDescent="0.25">
      <c r="A35" s="305" t="s">
        <v>9</v>
      </c>
      <c r="B35" s="1086" t="s">
        <v>82</v>
      </c>
      <c r="C35" s="1086" t="s">
        <v>11</v>
      </c>
      <c r="D35" s="1086" t="s">
        <v>83</v>
      </c>
      <c r="E35" s="1086" t="s">
        <v>11</v>
      </c>
      <c r="F35" s="1086" t="s">
        <v>10</v>
      </c>
      <c r="G35" s="1086" t="s">
        <v>11</v>
      </c>
      <c r="H35" s="1086" t="s">
        <v>12</v>
      </c>
      <c r="I35" s="1086" t="s">
        <v>11</v>
      </c>
      <c r="J35" s="1086" t="s">
        <v>13</v>
      </c>
      <c r="K35" s="1086" t="s">
        <v>11</v>
      </c>
      <c r="L35" s="1086" t="s">
        <v>14</v>
      </c>
      <c r="M35" s="1086" t="s">
        <v>11</v>
      </c>
      <c r="N35" s="1086" t="s">
        <v>15</v>
      </c>
      <c r="O35" s="1086" t="s">
        <v>11</v>
      </c>
      <c r="P35" s="1086" t="s">
        <v>16</v>
      </c>
      <c r="Q35" s="1086" t="s">
        <v>11</v>
      </c>
      <c r="R35" s="1086" t="s">
        <v>17</v>
      </c>
      <c r="S35" s="1086" t="s">
        <v>11</v>
      </c>
      <c r="T35" s="1086" t="s">
        <v>18</v>
      </c>
      <c r="U35" s="1086" t="s">
        <v>11</v>
      </c>
      <c r="V35" s="1086" t="s">
        <v>19</v>
      </c>
      <c r="W35" s="1086" t="s">
        <v>11</v>
      </c>
      <c r="X35" s="1086" t="s">
        <v>20</v>
      </c>
      <c r="Y35" s="1086" t="s">
        <v>11</v>
      </c>
    </row>
    <row r="36" spans="1:25" x14ac:dyDescent="0.25">
      <c r="A36" s="306" t="s">
        <v>21</v>
      </c>
      <c r="B36" s="308" t="s">
        <v>11</v>
      </c>
      <c r="C36" s="308" t="s">
        <v>11</v>
      </c>
      <c r="D36" s="308" t="s">
        <v>11</v>
      </c>
      <c r="E36" s="308" t="s">
        <v>11</v>
      </c>
      <c r="F36" s="308" t="s">
        <v>11</v>
      </c>
      <c r="G36" s="308" t="s">
        <v>11</v>
      </c>
      <c r="H36" s="308" t="s">
        <v>11</v>
      </c>
      <c r="I36" s="308" t="s">
        <v>11</v>
      </c>
      <c r="J36" s="308" t="s">
        <v>11</v>
      </c>
      <c r="K36" s="308" t="s">
        <v>11</v>
      </c>
      <c r="L36" s="308" t="s">
        <v>11</v>
      </c>
      <c r="M36" s="308" t="s">
        <v>11</v>
      </c>
      <c r="N36" s="308" t="s">
        <v>11</v>
      </c>
      <c r="O36" s="308" t="s">
        <v>11</v>
      </c>
      <c r="P36" s="308" t="s">
        <v>11</v>
      </c>
      <c r="Q36" s="308" t="s">
        <v>11</v>
      </c>
      <c r="R36" s="308" t="s">
        <v>11</v>
      </c>
      <c r="S36" s="308" t="s">
        <v>11</v>
      </c>
      <c r="T36" s="308" t="s">
        <v>11</v>
      </c>
      <c r="U36" s="308" t="s">
        <v>11</v>
      </c>
      <c r="V36" s="308" t="s">
        <v>11</v>
      </c>
      <c r="W36" s="308" t="s">
        <v>11</v>
      </c>
      <c r="X36" s="308" t="s">
        <v>11</v>
      </c>
      <c r="Y36" s="308" t="s">
        <v>11</v>
      </c>
    </row>
    <row r="37" spans="1:25" x14ac:dyDescent="0.25">
      <c r="A37" s="307" t="s">
        <v>22</v>
      </c>
      <c r="B37" s="309">
        <v>100</v>
      </c>
      <c r="C37" s="309" t="s">
        <v>11</v>
      </c>
      <c r="D37" s="309">
        <v>100</v>
      </c>
      <c r="E37" s="309" t="s">
        <v>11</v>
      </c>
      <c r="F37" s="309">
        <v>100</v>
      </c>
      <c r="G37" s="309" t="s">
        <v>11</v>
      </c>
      <c r="H37" s="309">
        <v>100</v>
      </c>
      <c r="I37" s="309" t="s">
        <v>11</v>
      </c>
      <c r="J37" s="309">
        <v>100</v>
      </c>
      <c r="K37" s="309" t="s">
        <v>11</v>
      </c>
      <c r="L37" s="309">
        <v>100</v>
      </c>
      <c r="M37" s="309" t="s">
        <v>11</v>
      </c>
      <c r="N37" s="309">
        <v>100</v>
      </c>
      <c r="O37" s="309" t="s">
        <v>11</v>
      </c>
      <c r="P37" s="309">
        <v>100</v>
      </c>
      <c r="Q37" s="309" t="s">
        <v>11</v>
      </c>
      <c r="R37" s="309">
        <v>100</v>
      </c>
      <c r="S37" s="309" t="s">
        <v>11</v>
      </c>
      <c r="T37" s="309">
        <v>100</v>
      </c>
      <c r="U37" s="309" t="s">
        <v>11</v>
      </c>
      <c r="V37" s="309">
        <v>100</v>
      </c>
      <c r="W37" s="309" t="s">
        <v>11</v>
      </c>
      <c r="X37" s="309">
        <v>100</v>
      </c>
      <c r="Y37" s="309" t="s">
        <v>11</v>
      </c>
    </row>
    <row r="38" spans="1:25" x14ac:dyDescent="0.25">
      <c r="A38" s="307" t="s">
        <v>23</v>
      </c>
      <c r="B38" s="310">
        <v>101</v>
      </c>
      <c r="C38" s="310" t="s">
        <v>11</v>
      </c>
      <c r="D38" s="310">
        <v>101</v>
      </c>
      <c r="E38" s="310" t="s">
        <v>11</v>
      </c>
      <c r="F38" s="310">
        <v>101</v>
      </c>
      <c r="G38" s="310" t="s">
        <v>11</v>
      </c>
      <c r="H38" s="310">
        <v>101</v>
      </c>
      <c r="I38" s="310" t="s">
        <v>11</v>
      </c>
      <c r="J38" s="310">
        <v>101</v>
      </c>
      <c r="K38" s="310" t="s">
        <v>11</v>
      </c>
      <c r="L38" s="310">
        <v>101</v>
      </c>
      <c r="M38" s="310" t="s">
        <v>11</v>
      </c>
      <c r="N38" s="310">
        <v>101</v>
      </c>
      <c r="O38" s="310" t="s">
        <v>11</v>
      </c>
      <c r="P38" s="310">
        <v>101</v>
      </c>
      <c r="Q38" s="310" t="s">
        <v>11</v>
      </c>
      <c r="R38" s="310">
        <v>101</v>
      </c>
      <c r="S38" s="310" t="s">
        <v>11</v>
      </c>
      <c r="T38" s="310">
        <v>101</v>
      </c>
      <c r="U38" s="310" t="s">
        <v>11</v>
      </c>
      <c r="V38" s="310">
        <v>101</v>
      </c>
      <c r="W38" s="310" t="s">
        <v>11</v>
      </c>
      <c r="X38" s="310" t="s">
        <v>24</v>
      </c>
      <c r="Y38" s="310" t="s">
        <v>11</v>
      </c>
    </row>
    <row r="39" spans="1:25" x14ac:dyDescent="0.25">
      <c r="A39" s="307" t="s">
        <v>101</v>
      </c>
      <c r="B39" s="309">
        <v>102</v>
      </c>
      <c r="C39" s="309" t="s">
        <v>11</v>
      </c>
      <c r="D39" s="309">
        <v>102</v>
      </c>
      <c r="E39" s="309" t="s">
        <v>11</v>
      </c>
      <c r="F39" s="309">
        <v>101</v>
      </c>
      <c r="G39" s="309" t="s">
        <v>11</v>
      </c>
      <c r="H39" s="309">
        <v>102</v>
      </c>
      <c r="I39" s="309" t="s">
        <v>11</v>
      </c>
      <c r="J39" s="309">
        <v>102</v>
      </c>
      <c r="K39" s="309" t="s">
        <v>11</v>
      </c>
      <c r="L39" s="309">
        <v>102</v>
      </c>
      <c r="M39" s="309" t="s">
        <v>11</v>
      </c>
      <c r="N39" s="309">
        <v>102</v>
      </c>
      <c r="O39" s="309" t="s">
        <v>11</v>
      </c>
      <c r="P39" s="309">
        <v>101</v>
      </c>
      <c r="Q39" s="309" t="s">
        <v>11</v>
      </c>
      <c r="R39" s="309">
        <v>101</v>
      </c>
      <c r="S39" s="309" t="s">
        <v>11</v>
      </c>
      <c r="T39" s="309">
        <v>101</v>
      </c>
      <c r="U39" s="309" t="s">
        <v>11</v>
      </c>
      <c r="V39" s="309">
        <v>101</v>
      </c>
      <c r="W39" s="309" t="s">
        <v>11</v>
      </c>
      <c r="X39" s="309">
        <v>100</v>
      </c>
      <c r="Y39" s="309" t="s">
        <v>11</v>
      </c>
    </row>
    <row r="40" spans="1:25" x14ac:dyDescent="0.25">
      <c r="A40" s="307" t="s">
        <v>27</v>
      </c>
      <c r="B40" s="310">
        <v>110</v>
      </c>
      <c r="C40" s="310" t="s">
        <v>11</v>
      </c>
      <c r="D40" s="310">
        <v>109</v>
      </c>
      <c r="E40" s="310" t="s">
        <v>11</v>
      </c>
      <c r="F40" s="310">
        <v>109</v>
      </c>
      <c r="G40" s="310" t="s">
        <v>11</v>
      </c>
      <c r="H40" s="310">
        <v>108</v>
      </c>
      <c r="I40" s="310" t="s">
        <v>11</v>
      </c>
      <c r="J40" s="310">
        <v>108</v>
      </c>
      <c r="K40" s="310" t="s">
        <v>11</v>
      </c>
      <c r="L40" s="310">
        <v>108</v>
      </c>
      <c r="M40" s="310" t="s">
        <v>11</v>
      </c>
      <c r="N40" s="310">
        <v>108</v>
      </c>
      <c r="O40" s="310" t="s">
        <v>11</v>
      </c>
      <c r="P40" s="310">
        <v>107</v>
      </c>
      <c r="Q40" s="310" t="s">
        <v>11</v>
      </c>
      <c r="R40" s="310">
        <v>107</v>
      </c>
      <c r="S40" s="310" t="s">
        <v>11</v>
      </c>
      <c r="T40" s="310">
        <v>107</v>
      </c>
      <c r="U40" s="310" t="s">
        <v>11</v>
      </c>
      <c r="V40" s="310">
        <v>106</v>
      </c>
      <c r="W40" s="310" t="s">
        <v>11</v>
      </c>
      <c r="X40" s="310">
        <v>105</v>
      </c>
      <c r="Y40" s="310" t="s">
        <v>11</v>
      </c>
    </row>
    <row r="41" spans="1:25" x14ac:dyDescent="0.25">
      <c r="A41" s="307" t="s">
        <v>102</v>
      </c>
      <c r="B41" s="309">
        <v>110</v>
      </c>
      <c r="C41" s="309" t="s">
        <v>11</v>
      </c>
      <c r="D41" s="309">
        <v>110</v>
      </c>
      <c r="E41" s="309" t="s">
        <v>11</v>
      </c>
      <c r="F41" s="309">
        <v>109</v>
      </c>
      <c r="G41" s="309" t="s">
        <v>11</v>
      </c>
      <c r="H41" s="309">
        <v>109</v>
      </c>
      <c r="I41" s="309" t="s">
        <v>11</v>
      </c>
      <c r="J41" s="309">
        <v>108</v>
      </c>
      <c r="K41" s="309" t="s">
        <v>11</v>
      </c>
      <c r="L41" s="309">
        <v>108</v>
      </c>
      <c r="M41" s="309" t="s">
        <v>11</v>
      </c>
      <c r="N41" s="309">
        <v>108</v>
      </c>
      <c r="O41" s="309" t="s">
        <v>11</v>
      </c>
      <c r="P41" s="309">
        <v>108</v>
      </c>
      <c r="Q41" s="309" t="s">
        <v>11</v>
      </c>
      <c r="R41" s="309">
        <v>107</v>
      </c>
      <c r="S41" s="309" t="s">
        <v>11</v>
      </c>
      <c r="T41" s="309">
        <v>107</v>
      </c>
      <c r="U41" s="309" t="s">
        <v>11</v>
      </c>
      <c r="V41" s="309">
        <v>106</v>
      </c>
      <c r="W41" s="309" t="s">
        <v>11</v>
      </c>
      <c r="X41" s="309">
        <v>105</v>
      </c>
      <c r="Y41" s="309" t="s">
        <v>11</v>
      </c>
    </row>
    <row r="42" spans="1:25" x14ac:dyDescent="0.25">
      <c r="A42" s="307" t="s">
        <v>29</v>
      </c>
      <c r="B42" s="310">
        <v>118</v>
      </c>
      <c r="C42" s="310" t="s">
        <v>11</v>
      </c>
      <c r="D42" s="310">
        <v>121</v>
      </c>
      <c r="E42" s="310" t="s">
        <v>11</v>
      </c>
      <c r="F42" s="310">
        <v>119</v>
      </c>
      <c r="G42" s="310" t="s">
        <v>11</v>
      </c>
      <c r="H42" s="310">
        <v>121</v>
      </c>
      <c r="I42" s="310" t="s">
        <v>11</v>
      </c>
      <c r="J42" s="310">
        <v>121</v>
      </c>
      <c r="K42" s="310" t="s">
        <v>11</v>
      </c>
      <c r="L42" s="310">
        <v>121</v>
      </c>
      <c r="M42" s="310" t="s">
        <v>11</v>
      </c>
      <c r="N42" s="310">
        <v>121</v>
      </c>
      <c r="O42" s="310" t="s">
        <v>11</v>
      </c>
      <c r="P42" s="310">
        <v>120</v>
      </c>
      <c r="Q42" s="310" t="s">
        <v>11</v>
      </c>
      <c r="R42" s="310">
        <v>118</v>
      </c>
      <c r="S42" s="310" t="s">
        <v>11</v>
      </c>
      <c r="T42" s="310">
        <v>118</v>
      </c>
      <c r="U42" s="310" t="s">
        <v>11</v>
      </c>
      <c r="V42" s="310">
        <v>118</v>
      </c>
      <c r="W42" s="310" t="s">
        <v>11</v>
      </c>
      <c r="X42" s="310">
        <v>117</v>
      </c>
      <c r="Y42" s="310" t="s">
        <v>11</v>
      </c>
    </row>
    <row r="43" spans="1:25" x14ac:dyDescent="0.25">
      <c r="A43" s="307" t="s">
        <v>30</v>
      </c>
      <c r="B43" s="309">
        <v>44</v>
      </c>
      <c r="C43" s="309" t="s">
        <v>11</v>
      </c>
      <c r="D43" s="309">
        <v>44</v>
      </c>
      <c r="E43" s="309" t="s">
        <v>11</v>
      </c>
      <c r="F43" s="309">
        <v>46</v>
      </c>
      <c r="G43" s="309" t="s">
        <v>11</v>
      </c>
      <c r="H43" s="309">
        <v>47</v>
      </c>
      <c r="I43" s="309" t="s">
        <v>11</v>
      </c>
      <c r="J43" s="309">
        <v>46</v>
      </c>
      <c r="K43" s="309" t="s">
        <v>11</v>
      </c>
      <c r="L43" s="309">
        <v>47</v>
      </c>
      <c r="M43" s="309" t="s">
        <v>11</v>
      </c>
      <c r="N43" s="309">
        <v>48</v>
      </c>
      <c r="O43" s="309" t="s">
        <v>11</v>
      </c>
      <c r="P43" s="309">
        <v>49</v>
      </c>
      <c r="Q43" s="309" t="s">
        <v>11</v>
      </c>
      <c r="R43" s="309">
        <v>50</v>
      </c>
      <c r="S43" s="309" t="s">
        <v>11</v>
      </c>
      <c r="T43" s="309">
        <v>51</v>
      </c>
      <c r="U43" s="309" t="s">
        <v>11</v>
      </c>
      <c r="V43" s="309">
        <v>53</v>
      </c>
      <c r="W43" s="309" t="s">
        <v>11</v>
      </c>
      <c r="X43" s="309">
        <v>55</v>
      </c>
      <c r="Y43" s="309" t="s">
        <v>11</v>
      </c>
    </row>
    <row r="44" spans="1:25" x14ac:dyDescent="0.25">
      <c r="A44" s="307" t="s">
        <v>31</v>
      </c>
      <c r="B44" s="310">
        <v>87</v>
      </c>
      <c r="C44" s="310" t="s">
        <v>11</v>
      </c>
      <c r="D44" s="310">
        <v>84</v>
      </c>
      <c r="E44" s="310" t="s">
        <v>11</v>
      </c>
      <c r="F44" s="310">
        <v>84</v>
      </c>
      <c r="G44" s="310" t="s">
        <v>11</v>
      </c>
      <c r="H44" s="310">
        <v>84</v>
      </c>
      <c r="I44" s="310" t="s">
        <v>11</v>
      </c>
      <c r="J44" s="310">
        <v>86</v>
      </c>
      <c r="K44" s="310" t="s">
        <v>11</v>
      </c>
      <c r="L44" s="310">
        <v>88</v>
      </c>
      <c r="M44" s="310" t="s">
        <v>11</v>
      </c>
      <c r="N44" s="310">
        <v>89</v>
      </c>
      <c r="O44" s="310" t="s">
        <v>11</v>
      </c>
      <c r="P44" s="310">
        <v>89</v>
      </c>
      <c r="Q44" s="310" t="s">
        <v>11</v>
      </c>
      <c r="R44" s="310">
        <v>91</v>
      </c>
      <c r="S44" s="310" t="s">
        <v>11</v>
      </c>
      <c r="T44" s="310">
        <v>92</v>
      </c>
      <c r="U44" s="310" t="s">
        <v>11</v>
      </c>
      <c r="V44" s="310">
        <v>92</v>
      </c>
      <c r="W44" s="310" t="s">
        <v>11</v>
      </c>
      <c r="X44" s="310">
        <v>94</v>
      </c>
      <c r="Y44" s="310" t="s">
        <v>11</v>
      </c>
    </row>
    <row r="45" spans="1:25" x14ac:dyDescent="0.25">
      <c r="A45" s="307" t="s">
        <v>32</v>
      </c>
      <c r="B45" s="309">
        <v>127</v>
      </c>
      <c r="C45" s="309" t="s">
        <v>11</v>
      </c>
      <c r="D45" s="309">
        <v>131</v>
      </c>
      <c r="E45" s="309" t="s">
        <v>11</v>
      </c>
      <c r="F45" s="309">
        <v>129</v>
      </c>
      <c r="G45" s="309" t="s">
        <v>11</v>
      </c>
      <c r="H45" s="309">
        <v>129</v>
      </c>
      <c r="I45" s="309" t="s">
        <v>11</v>
      </c>
      <c r="J45" s="309">
        <v>130</v>
      </c>
      <c r="K45" s="309" t="s">
        <v>11</v>
      </c>
      <c r="L45" s="309">
        <v>129</v>
      </c>
      <c r="M45" s="309" t="s">
        <v>11</v>
      </c>
      <c r="N45" s="309">
        <v>128</v>
      </c>
      <c r="O45" s="309" t="s">
        <v>11</v>
      </c>
      <c r="P45" s="309">
        <v>128</v>
      </c>
      <c r="Q45" s="309" t="s">
        <v>11</v>
      </c>
      <c r="R45" s="309">
        <v>130</v>
      </c>
      <c r="S45" s="309" t="s">
        <v>11</v>
      </c>
      <c r="T45" s="309">
        <v>129</v>
      </c>
      <c r="U45" s="309" t="s">
        <v>11</v>
      </c>
      <c r="V45" s="309">
        <v>130</v>
      </c>
      <c r="W45" s="309" t="s">
        <v>11</v>
      </c>
      <c r="X45" s="309">
        <v>136</v>
      </c>
      <c r="Y45" s="309" t="s">
        <v>11</v>
      </c>
    </row>
    <row r="46" spans="1:25" x14ac:dyDescent="0.25">
      <c r="A46" s="307" t="s">
        <v>33</v>
      </c>
      <c r="B46" s="310">
        <v>118</v>
      </c>
      <c r="C46" s="310" t="s">
        <v>11</v>
      </c>
      <c r="D46" s="310">
        <v>121</v>
      </c>
      <c r="E46" s="310" t="s">
        <v>11</v>
      </c>
      <c r="F46" s="310">
        <v>124</v>
      </c>
      <c r="G46" s="310" t="s">
        <v>11</v>
      </c>
      <c r="H46" s="310">
        <v>124</v>
      </c>
      <c r="I46" s="310" t="s">
        <v>11</v>
      </c>
      <c r="J46" s="310">
        <v>125</v>
      </c>
      <c r="K46" s="310" t="s">
        <v>11</v>
      </c>
      <c r="L46" s="310">
        <v>127</v>
      </c>
      <c r="M46" s="310" t="s">
        <v>11</v>
      </c>
      <c r="N46" s="310">
        <v>125</v>
      </c>
      <c r="O46" s="310" t="s">
        <v>11</v>
      </c>
      <c r="P46" s="310">
        <v>125</v>
      </c>
      <c r="Q46" s="310" t="s">
        <v>11</v>
      </c>
      <c r="R46" s="310">
        <v>124</v>
      </c>
      <c r="S46" s="310" t="s">
        <v>11</v>
      </c>
      <c r="T46" s="310">
        <v>123</v>
      </c>
      <c r="U46" s="310" t="s">
        <v>11</v>
      </c>
      <c r="V46" s="310">
        <v>120</v>
      </c>
      <c r="W46" s="310" t="s">
        <v>11</v>
      </c>
      <c r="X46" s="310">
        <v>121</v>
      </c>
      <c r="Y46" s="310" t="s">
        <v>11</v>
      </c>
    </row>
    <row r="47" spans="1:25" x14ac:dyDescent="0.25">
      <c r="A47" s="307" t="s">
        <v>34</v>
      </c>
      <c r="B47" s="309">
        <v>65</v>
      </c>
      <c r="C47" s="309" t="s">
        <v>11</v>
      </c>
      <c r="D47" s="309">
        <v>66</v>
      </c>
      <c r="E47" s="309" t="s">
        <v>11</v>
      </c>
      <c r="F47" s="309">
        <v>72</v>
      </c>
      <c r="G47" s="309" t="s">
        <v>11</v>
      </c>
      <c r="H47" s="309">
        <v>75</v>
      </c>
      <c r="I47" s="309" t="s">
        <v>11</v>
      </c>
      <c r="J47" s="309">
        <v>77</v>
      </c>
      <c r="K47" s="309" t="s">
        <v>11</v>
      </c>
      <c r="L47" s="309">
        <v>79</v>
      </c>
      <c r="M47" s="309" t="s">
        <v>11</v>
      </c>
      <c r="N47" s="309">
        <v>77</v>
      </c>
      <c r="O47" s="309" t="s">
        <v>11</v>
      </c>
      <c r="P47" s="309">
        <v>78</v>
      </c>
      <c r="Q47" s="309" t="s">
        <v>11</v>
      </c>
      <c r="R47" s="309">
        <v>80</v>
      </c>
      <c r="S47" s="309" t="s">
        <v>11</v>
      </c>
      <c r="T47" s="309">
        <v>82</v>
      </c>
      <c r="U47" s="309" t="s">
        <v>11</v>
      </c>
      <c r="V47" s="309">
        <v>84</v>
      </c>
      <c r="W47" s="309" t="s">
        <v>11</v>
      </c>
      <c r="X47" s="309">
        <v>86</v>
      </c>
      <c r="Y47" s="309" t="s">
        <v>11</v>
      </c>
    </row>
    <row r="48" spans="1:25" x14ac:dyDescent="0.25">
      <c r="A48" s="307" t="s">
        <v>35</v>
      </c>
      <c r="B48" s="310">
        <v>130</v>
      </c>
      <c r="C48" s="310" t="s">
        <v>11</v>
      </c>
      <c r="D48" s="310">
        <v>132</v>
      </c>
      <c r="E48" s="310" t="s">
        <v>11</v>
      </c>
      <c r="F48" s="310">
        <v>131</v>
      </c>
      <c r="G48" s="310" t="s">
        <v>11</v>
      </c>
      <c r="H48" s="310">
        <v>133</v>
      </c>
      <c r="I48" s="310" t="s">
        <v>11</v>
      </c>
      <c r="J48" s="310">
        <v>133</v>
      </c>
      <c r="K48" s="310" t="s">
        <v>11</v>
      </c>
      <c r="L48" s="310">
        <v>138</v>
      </c>
      <c r="M48" s="310" t="s">
        <v>11</v>
      </c>
      <c r="N48" s="310">
        <v>181</v>
      </c>
      <c r="O48" s="310" t="s">
        <v>11</v>
      </c>
      <c r="P48" s="310">
        <v>177</v>
      </c>
      <c r="Q48" s="310" t="s">
        <v>11</v>
      </c>
      <c r="R48" s="310">
        <v>185</v>
      </c>
      <c r="S48" s="310" t="s">
        <v>11</v>
      </c>
      <c r="T48" s="310">
        <v>190</v>
      </c>
      <c r="U48" s="310" t="s">
        <v>11</v>
      </c>
      <c r="V48" s="310">
        <v>193</v>
      </c>
      <c r="W48" s="310" t="s">
        <v>11</v>
      </c>
      <c r="X48" s="310">
        <v>211</v>
      </c>
      <c r="Y48" s="310" t="s">
        <v>11</v>
      </c>
    </row>
    <row r="49" spans="1:25" x14ac:dyDescent="0.25">
      <c r="A49" s="307" t="s">
        <v>36</v>
      </c>
      <c r="B49" s="309">
        <v>95</v>
      </c>
      <c r="C49" s="309" t="s">
        <v>11</v>
      </c>
      <c r="D49" s="309">
        <v>85</v>
      </c>
      <c r="E49" s="309" t="s">
        <v>11</v>
      </c>
      <c r="F49" s="309">
        <v>75</v>
      </c>
      <c r="G49" s="309" t="s">
        <v>11</v>
      </c>
      <c r="H49" s="309">
        <v>71</v>
      </c>
      <c r="I49" s="309" t="s">
        <v>11</v>
      </c>
      <c r="J49" s="309">
        <v>72</v>
      </c>
      <c r="K49" s="309" t="s">
        <v>11</v>
      </c>
      <c r="L49" s="309">
        <v>72</v>
      </c>
      <c r="M49" s="309" t="s">
        <v>11</v>
      </c>
      <c r="N49" s="309">
        <v>70</v>
      </c>
      <c r="O49" s="309" t="s">
        <v>11</v>
      </c>
      <c r="P49" s="309">
        <v>68</v>
      </c>
      <c r="Q49" s="309" t="s">
        <v>11</v>
      </c>
      <c r="R49" s="309">
        <v>67</v>
      </c>
      <c r="S49" s="309" t="s">
        <v>11</v>
      </c>
      <c r="T49" s="309">
        <v>66</v>
      </c>
      <c r="U49" s="309" t="s">
        <v>11</v>
      </c>
      <c r="V49" s="309">
        <v>66</v>
      </c>
      <c r="W49" s="309" t="s">
        <v>11</v>
      </c>
      <c r="X49" s="309">
        <v>64</v>
      </c>
      <c r="Y49" s="309" t="s">
        <v>11</v>
      </c>
    </row>
    <row r="50" spans="1:25" x14ac:dyDescent="0.25">
      <c r="A50" s="307" t="s">
        <v>37</v>
      </c>
      <c r="B50" s="310">
        <v>101</v>
      </c>
      <c r="C50" s="310" t="s">
        <v>11</v>
      </c>
      <c r="D50" s="310">
        <v>96</v>
      </c>
      <c r="E50" s="310" t="s">
        <v>11</v>
      </c>
      <c r="F50" s="310">
        <v>93</v>
      </c>
      <c r="G50" s="310" t="s">
        <v>11</v>
      </c>
      <c r="H50" s="310">
        <v>91</v>
      </c>
      <c r="I50" s="310" t="s">
        <v>11</v>
      </c>
      <c r="J50" s="310">
        <v>90</v>
      </c>
      <c r="K50" s="310" t="s">
        <v>11</v>
      </c>
      <c r="L50" s="310">
        <v>91</v>
      </c>
      <c r="M50" s="310" t="s">
        <v>11</v>
      </c>
      <c r="N50" s="310">
        <v>91</v>
      </c>
      <c r="O50" s="310" t="s">
        <v>11</v>
      </c>
      <c r="P50" s="310">
        <v>92</v>
      </c>
      <c r="Q50" s="310" t="s">
        <v>11</v>
      </c>
      <c r="R50" s="310">
        <v>93</v>
      </c>
      <c r="S50" s="310" t="s">
        <v>11</v>
      </c>
      <c r="T50" s="310">
        <v>91</v>
      </c>
      <c r="U50" s="310" t="s">
        <v>11</v>
      </c>
      <c r="V50" s="310">
        <v>91</v>
      </c>
      <c r="W50" s="310" t="s">
        <v>11</v>
      </c>
      <c r="X50" s="310">
        <v>86</v>
      </c>
      <c r="Y50" s="310" t="s">
        <v>11</v>
      </c>
    </row>
    <row r="51" spans="1:25" x14ac:dyDescent="0.25">
      <c r="A51" s="307" t="s">
        <v>38</v>
      </c>
      <c r="B51" s="309">
        <v>109</v>
      </c>
      <c r="C51" s="309" t="s">
        <v>11</v>
      </c>
      <c r="D51" s="309">
        <v>109</v>
      </c>
      <c r="E51" s="309" t="s">
        <v>11</v>
      </c>
      <c r="F51" s="309">
        <v>109</v>
      </c>
      <c r="G51" s="309" t="s">
        <v>11</v>
      </c>
      <c r="H51" s="309">
        <v>108</v>
      </c>
      <c r="I51" s="309" t="s">
        <v>11</v>
      </c>
      <c r="J51" s="309">
        <v>110</v>
      </c>
      <c r="K51" s="309" t="s">
        <v>11</v>
      </c>
      <c r="L51" s="309">
        <v>108</v>
      </c>
      <c r="M51" s="309" t="s">
        <v>11</v>
      </c>
      <c r="N51" s="309">
        <v>107</v>
      </c>
      <c r="O51" s="309" t="s">
        <v>11</v>
      </c>
      <c r="P51" s="309">
        <v>106</v>
      </c>
      <c r="Q51" s="309" t="s">
        <v>11</v>
      </c>
      <c r="R51" s="309">
        <v>104</v>
      </c>
      <c r="S51" s="309" t="s">
        <v>11</v>
      </c>
      <c r="T51" s="309">
        <v>104</v>
      </c>
      <c r="U51" s="309" t="s">
        <v>11</v>
      </c>
      <c r="V51" s="309">
        <v>106</v>
      </c>
      <c r="W51" s="309" t="s">
        <v>11</v>
      </c>
      <c r="X51" s="309">
        <v>103</v>
      </c>
      <c r="Y51" s="309" t="s">
        <v>11</v>
      </c>
    </row>
    <row r="52" spans="1:25" x14ac:dyDescent="0.25">
      <c r="A52" s="307" t="s">
        <v>39</v>
      </c>
      <c r="B52" s="310">
        <v>63</v>
      </c>
      <c r="C52" s="310" t="s">
        <v>11</v>
      </c>
      <c r="D52" s="310">
        <v>60</v>
      </c>
      <c r="E52" s="310" t="s">
        <v>11</v>
      </c>
      <c r="F52" s="310">
        <v>60</v>
      </c>
      <c r="G52" s="310" t="s">
        <v>11</v>
      </c>
      <c r="H52" s="310">
        <v>61</v>
      </c>
      <c r="I52" s="310" t="s">
        <v>11</v>
      </c>
      <c r="J52" s="310">
        <v>61</v>
      </c>
      <c r="K52" s="310" t="s">
        <v>11</v>
      </c>
      <c r="L52" s="310">
        <v>60</v>
      </c>
      <c r="M52" s="310" t="s">
        <v>11</v>
      </c>
      <c r="N52" s="310">
        <v>60</v>
      </c>
      <c r="O52" s="310" t="s">
        <v>11</v>
      </c>
      <c r="P52" s="310">
        <v>61</v>
      </c>
      <c r="Q52" s="310" t="s">
        <v>11</v>
      </c>
      <c r="R52" s="310">
        <v>63</v>
      </c>
      <c r="S52" s="310" t="s">
        <v>11</v>
      </c>
      <c r="T52" s="310">
        <v>64</v>
      </c>
      <c r="U52" s="310" t="s">
        <v>11</v>
      </c>
      <c r="V52" s="310">
        <v>65</v>
      </c>
      <c r="W52" s="310" t="s">
        <v>11</v>
      </c>
      <c r="X52" s="310">
        <v>64</v>
      </c>
      <c r="Y52" s="310" t="s">
        <v>11</v>
      </c>
    </row>
    <row r="53" spans="1:25" x14ac:dyDescent="0.25">
      <c r="A53" s="307" t="s">
        <v>40</v>
      </c>
      <c r="B53" s="309">
        <v>108</v>
      </c>
      <c r="C53" s="309" t="s">
        <v>11</v>
      </c>
      <c r="D53" s="309">
        <v>106</v>
      </c>
      <c r="E53" s="309" t="s">
        <v>11</v>
      </c>
      <c r="F53" s="309">
        <v>105</v>
      </c>
      <c r="G53" s="309" t="s">
        <v>11</v>
      </c>
      <c r="H53" s="309">
        <v>103</v>
      </c>
      <c r="I53" s="309" t="s">
        <v>11</v>
      </c>
      <c r="J53" s="309">
        <v>100</v>
      </c>
      <c r="K53" s="309" t="s">
        <v>11</v>
      </c>
      <c r="L53" s="309">
        <v>98</v>
      </c>
      <c r="M53" s="309" t="s">
        <v>11</v>
      </c>
      <c r="N53" s="309">
        <v>97</v>
      </c>
      <c r="O53" s="309" t="s">
        <v>11</v>
      </c>
      <c r="P53" s="309">
        <v>98</v>
      </c>
      <c r="Q53" s="309" t="s">
        <v>11</v>
      </c>
      <c r="R53" s="309">
        <v>98</v>
      </c>
      <c r="S53" s="309" t="s">
        <v>11</v>
      </c>
      <c r="T53" s="309">
        <v>97</v>
      </c>
      <c r="U53" s="309" t="s">
        <v>11</v>
      </c>
      <c r="V53" s="309">
        <v>96</v>
      </c>
      <c r="W53" s="309" t="s">
        <v>11</v>
      </c>
      <c r="X53" s="309">
        <v>94</v>
      </c>
      <c r="Y53" s="309" t="s">
        <v>11</v>
      </c>
    </row>
    <row r="54" spans="1:25" x14ac:dyDescent="0.25">
      <c r="A54" s="307" t="s">
        <v>41</v>
      </c>
      <c r="B54" s="310">
        <v>106</v>
      </c>
      <c r="C54" s="310" t="s">
        <v>11</v>
      </c>
      <c r="D54" s="310">
        <v>102</v>
      </c>
      <c r="E54" s="310" t="s">
        <v>11</v>
      </c>
      <c r="F54" s="310">
        <v>97</v>
      </c>
      <c r="G54" s="310" t="s">
        <v>11</v>
      </c>
      <c r="H54" s="310">
        <v>91</v>
      </c>
      <c r="I54" s="310" t="s">
        <v>11</v>
      </c>
      <c r="J54" s="310">
        <v>84</v>
      </c>
      <c r="K54" s="310" t="s">
        <v>11</v>
      </c>
      <c r="L54" s="310">
        <v>81</v>
      </c>
      <c r="M54" s="310" t="s">
        <v>11</v>
      </c>
      <c r="N54" s="310">
        <v>83</v>
      </c>
      <c r="O54" s="310" t="s">
        <v>11</v>
      </c>
      <c r="P54" s="310">
        <v>88</v>
      </c>
      <c r="Q54" s="310" t="s">
        <v>11</v>
      </c>
      <c r="R54" s="310">
        <v>89</v>
      </c>
      <c r="S54" s="310" t="s">
        <v>11</v>
      </c>
      <c r="T54" s="310">
        <v>91</v>
      </c>
      <c r="U54" s="310" t="s">
        <v>11</v>
      </c>
      <c r="V54" s="310">
        <v>89</v>
      </c>
      <c r="W54" s="310" t="s">
        <v>11</v>
      </c>
      <c r="X54" s="310">
        <v>87</v>
      </c>
      <c r="Y54" s="310" t="s">
        <v>11</v>
      </c>
    </row>
    <row r="55" spans="1:25" x14ac:dyDescent="0.25">
      <c r="A55" s="307" t="s">
        <v>42</v>
      </c>
      <c r="B55" s="309">
        <v>53</v>
      </c>
      <c r="C55" s="309" t="s">
        <v>11</v>
      </c>
      <c r="D55" s="309">
        <v>54</v>
      </c>
      <c r="E55" s="309" t="s">
        <v>11</v>
      </c>
      <c r="F55" s="309">
        <v>58</v>
      </c>
      <c r="G55" s="309" t="s">
        <v>11</v>
      </c>
      <c r="H55" s="309">
        <v>61</v>
      </c>
      <c r="I55" s="309" t="s">
        <v>11</v>
      </c>
      <c r="J55" s="309">
        <v>63</v>
      </c>
      <c r="K55" s="309" t="s">
        <v>11</v>
      </c>
      <c r="L55" s="309">
        <v>64</v>
      </c>
      <c r="M55" s="309" t="s">
        <v>11</v>
      </c>
      <c r="N55" s="309">
        <v>65</v>
      </c>
      <c r="O55" s="309" t="s">
        <v>11</v>
      </c>
      <c r="P55" s="309">
        <v>66</v>
      </c>
      <c r="Q55" s="309" t="s">
        <v>11</v>
      </c>
      <c r="R55" s="309">
        <v>67</v>
      </c>
      <c r="S55" s="309" t="s">
        <v>11</v>
      </c>
      <c r="T55" s="309">
        <v>69</v>
      </c>
      <c r="U55" s="309" t="s">
        <v>11</v>
      </c>
      <c r="V55" s="309">
        <v>69</v>
      </c>
      <c r="W55" s="309" t="s">
        <v>11</v>
      </c>
      <c r="X55" s="309">
        <v>72</v>
      </c>
      <c r="Y55" s="309" t="s">
        <v>11</v>
      </c>
    </row>
    <row r="56" spans="1:25" x14ac:dyDescent="0.25">
      <c r="A56" s="307" t="s">
        <v>43</v>
      </c>
      <c r="B56" s="310">
        <v>57</v>
      </c>
      <c r="C56" s="310" t="s">
        <v>11</v>
      </c>
      <c r="D56" s="310">
        <v>61</v>
      </c>
      <c r="E56" s="310" t="s">
        <v>11</v>
      </c>
      <c r="F56" s="310">
        <v>67</v>
      </c>
      <c r="G56" s="310" t="s">
        <v>11</v>
      </c>
      <c r="H56" s="310">
        <v>71</v>
      </c>
      <c r="I56" s="310" t="s">
        <v>11</v>
      </c>
      <c r="J56" s="310">
        <v>74</v>
      </c>
      <c r="K56" s="310" t="s">
        <v>11</v>
      </c>
      <c r="L56" s="310">
        <v>76</v>
      </c>
      <c r="M56" s="310" t="s">
        <v>11</v>
      </c>
      <c r="N56" s="310">
        <v>75</v>
      </c>
      <c r="O56" s="310" t="s">
        <v>11</v>
      </c>
      <c r="P56" s="310">
        <v>76</v>
      </c>
      <c r="Q56" s="310" t="s">
        <v>11</v>
      </c>
      <c r="R56" s="310">
        <v>79</v>
      </c>
      <c r="S56" s="310" t="s">
        <v>11</v>
      </c>
      <c r="T56" s="310">
        <v>81</v>
      </c>
      <c r="U56" s="310" t="s">
        <v>11</v>
      </c>
      <c r="V56" s="310">
        <v>83</v>
      </c>
      <c r="W56" s="310" t="s">
        <v>11</v>
      </c>
      <c r="X56" s="310">
        <v>87</v>
      </c>
      <c r="Y56" s="310" t="s">
        <v>11</v>
      </c>
    </row>
    <row r="57" spans="1:25" x14ac:dyDescent="0.25">
      <c r="A57" s="307" t="s">
        <v>44</v>
      </c>
      <c r="B57" s="309">
        <v>258</v>
      </c>
      <c r="C57" s="309" t="s">
        <v>11</v>
      </c>
      <c r="D57" s="309">
        <v>260</v>
      </c>
      <c r="E57" s="309" t="s">
        <v>11</v>
      </c>
      <c r="F57" s="309">
        <v>267</v>
      </c>
      <c r="G57" s="309" t="s">
        <v>11</v>
      </c>
      <c r="H57" s="309">
        <v>263</v>
      </c>
      <c r="I57" s="309" t="s">
        <v>11</v>
      </c>
      <c r="J57" s="309">
        <v>264</v>
      </c>
      <c r="K57" s="309" t="s">
        <v>11</v>
      </c>
      <c r="L57" s="309">
        <v>272</v>
      </c>
      <c r="M57" s="309" t="s">
        <v>11</v>
      </c>
      <c r="N57" s="309">
        <v>272</v>
      </c>
      <c r="O57" s="309" t="s">
        <v>11</v>
      </c>
      <c r="P57" s="309">
        <v>272</v>
      </c>
      <c r="Q57" s="309" t="s">
        <v>11</v>
      </c>
      <c r="R57" s="309">
        <v>263</v>
      </c>
      <c r="S57" s="309" t="s">
        <v>11</v>
      </c>
      <c r="T57" s="309">
        <v>261</v>
      </c>
      <c r="U57" s="309" t="s">
        <v>11</v>
      </c>
      <c r="V57" s="309">
        <v>259</v>
      </c>
      <c r="W57" s="309" t="s">
        <v>11</v>
      </c>
      <c r="X57" s="309">
        <v>266</v>
      </c>
      <c r="Y57" s="309" t="s">
        <v>11</v>
      </c>
    </row>
    <row r="58" spans="1:25" x14ac:dyDescent="0.25">
      <c r="A58" s="307" t="s">
        <v>45</v>
      </c>
      <c r="B58" s="310">
        <v>65</v>
      </c>
      <c r="C58" s="310" t="s">
        <v>11</v>
      </c>
      <c r="D58" s="310">
        <v>66</v>
      </c>
      <c r="E58" s="310" t="s">
        <v>11</v>
      </c>
      <c r="F58" s="310">
        <v>67</v>
      </c>
      <c r="G58" s="310" t="s">
        <v>11</v>
      </c>
      <c r="H58" s="310">
        <v>67</v>
      </c>
      <c r="I58" s="310" t="s">
        <v>11</v>
      </c>
      <c r="J58" s="310">
        <v>68</v>
      </c>
      <c r="K58" s="310" t="s">
        <v>11</v>
      </c>
      <c r="L58" s="310">
        <v>69</v>
      </c>
      <c r="M58" s="310" t="s">
        <v>11</v>
      </c>
      <c r="N58" s="310">
        <v>70</v>
      </c>
      <c r="O58" s="310" t="s">
        <v>11</v>
      </c>
      <c r="P58" s="310">
        <v>69</v>
      </c>
      <c r="Q58" s="310" t="s">
        <v>11</v>
      </c>
      <c r="R58" s="310">
        <v>69</v>
      </c>
      <c r="S58" s="310" t="s">
        <v>11</v>
      </c>
      <c r="T58" s="310">
        <v>71</v>
      </c>
      <c r="U58" s="310" t="s">
        <v>11</v>
      </c>
      <c r="V58" s="310">
        <v>73</v>
      </c>
      <c r="W58" s="310" t="s">
        <v>11</v>
      </c>
      <c r="X58" s="310">
        <v>74</v>
      </c>
      <c r="Y58" s="310" t="s">
        <v>11</v>
      </c>
    </row>
    <row r="59" spans="1:25" x14ac:dyDescent="0.25">
      <c r="A59" s="307" t="s">
        <v>46</v>
      </c>
      <c r="B59" s="309">
        <v>84</v>
      </c>
      <c r="C59" s="309" t="s">
        <v>11</v>
      </c>
      <c r="D59" s="309">
        <v>87</v>
      </c>
      <c r="E59" s="309" t="s">
        <v>11</v>
      </c>
      <c r="F59" s="309">
        <v>84</v>
      </c>
      <c r="G59" s="309" t="s">
        <v>11</v>
      </c>
      <c r="H59" s="309">
        <v>87</v>
      </c>
      <c r="I59" s="309" t="s">
        <v>11</v>
      </c>
      <c r="J59" s="309">
        <v>90</v>
      </c>
      <c r="K59" s="309" t="s">
        <v>11</v>
      </c>
      <c r="L59" s="309">
        <v>93</v>
      </c>
      <c r="M59" s="309" t="s">
        <v>11</v>
      </c>
      <c r="N59" s="309">
        <v>98</v>
      </c>
      <c r="O59" s="309" t="s">
        <v>11</v>
      </c>
      <c r="P59" s="309">
        <v>98</v>
      </c>
      <c r="Q59" s="309" t="s">
        <v>11</v>
      </c>
      <c r="R59" s="309">
        <v>100</v>
      </c>
      <c r="S59" s="309" t="s">
        <v>11</v>
      </c>
      <c r="T59" s="309">
        <v>100</v>
      </c>
      <c r="U59" s="309" t="s">
        <v>11</v>
      </c>
      <c r="V59" s="309">
        <v>100</v>
      </c>
      <c r="W59" s="309" t="s">
        <v>11</v>
      </c>
      <c r="X59" s="309">
        <v>97</v>
      </c>
      <c r="Y59" s="309" t="s">
        <v>11</v>
      </c>
    </row>
    <row r="60" spans="1:25" x14ac:dyDescent="0.25">
      <c r="A60" s="307" t="s">
        <v>47</v>
      </c>
      <c r="B60" s="310">
        <v>140</v>
      </c>
      <c r="C60" s="310" t="s">
        <v>11</v>
      </c>
      <c r="D60" s="310">
        <v>137</v>
      </c>
      <c r="E60" s="310" t="s">
        <v>11</v>
      </c>
      <c r="F60" s="310">
        <v>135</v>
      </c>
      <c r="G60" s="310" t="s">
        <v>11</v>
      </c>
      <c r="H60" s="310">
        <v>136</v>
      </c>
      <c r="I60" s="310" t="s">
        <v>11</v>
      </c>
      <c r="J60" s="310">
        <v>137</v>
      </c>
      <c r="K60" s="310" t="s">
        <v>11</v>
      </c>
      <c r="L60" s="310">
        <v>133</v>
      </c>
      <c r="M60" s="310" t="s">
        <v>11</v>
      </c>
      <c r="N60" s="310">
        <v>132</v>
      </c>
      <c r="O60" s="310" t="s">
        <v>11</v>
      </c>
      <c r="P60" s="310">
        <v>129</v>
      </c>
      <c r="Q60" s="310" t="s">
        <v>11</v>
      </c>
      <c r="R60" s="310">
        <v>129</v>
      </c>
      <c r="S60" s="310" t="s">
        <v>11</v>
      </c>
      <c r="T60" s="310">
        <v>130</v>
      </c>
      <c r="U60" s="310" t="s">
        <v>11</v>
      </c>
      <c r="V60" s="310">
        <v>128</v>
      </c>
      <c r="W60" s="310" t="s">
        <v>11</v>
      </c>
      <c r="X60" s="310">
        <v>133</v>
      </c>
      <c r="Y60" s="310" t="s">
        <v>11</v>
      </c>
    </row>
    <row r="61" spans="1:25" x14ac:dyDescent="0.25">
      <c r="A61" s="307" t="s">
        <v>48</v>
      </c>
      <c r="B61" s="309">
        <v>128</v>
      </c>
      <c r="C61" s="309" t="s">
        <v>11</v>
      </c>
      <c r="D61" s="309">
        <v>128</v>
      </c>
      <c r="E61" s="309" t="s">
        <v>11</v>
      </c>
      <c r="F61" s="309">
        <v>129</v>
      </c>
      <c r="G61" s="309" t="s">
        <v>11</v>
      </c>
      <c r="H61" s="309">
        <v>133</v>
      </c>
      <c r="I61" s="309" t="s">
        <v>11</v>
      </c>
      <c r="J61" s="309">
        <v>133</v>
      </c>
      <c r="K61" s="309" t="s">
        <v>11</v>
      </c>
      <c r="L61" s="309">
        <v>132</v>
      </c>
      <c r="M61" s="309" t="s">
        <v>11</v>
      </c>
      <c r="N61" s="309">
        <v>131</v>
      </c>
      <c r="O61" s="309" t="s">
        <v>11</v>
      </c>
      <c r="P61" s="309">
        <v>130</v>
      </c>
      <c r="Q61" s="309" t="s">
        <v>11</v>
      </c>
      <c r="R61" s="309">
        <v>127</v>
      </c>
      <c r="S61" s="309" t="s">
        <v>11</v>
      </c>
      <c r="T61" s="309">
        <v>128</v>
      </c>
      <c r="U61" s="309" t="s">
        <v>11</v>
      </c>
      <c r="V61" s="309">
        <v>126</v>
      </c>
      <c r="W61" s="309" t="s">
        <v>11</v>
      </c>
      <c r="X61" s="309">
        <v>124</v>
      </c>
      <c r="Y61" s="309" t="s">
        <v>11</v>
      </c>
    </row>
    <row r="62" spans="1:25" x14ac:dyDescent="0.25">
      <c r="A62" s="307" t="s">
        <v>49</v>
      </c>
      <c r="B62" s="310">
        <v>60</v>
      </c>
      <c r="C62" s="310" t="s">
        <v>11</v>
      </c>
      <c r="D62" s="310">
        <v>63</v>
      </c>
      <c r="E62" s="310" t="s">
        <v>11</v>
      </c>
      <c r="F62" s="310">
        <v>66</v>
      </c>
      <c r="G62" s="310" t="s">
        <v>11</v>
      </c>
      <c r="H62" s="310">
        <v>67</v>
      </c>
      <c r="I62" s="310" t="s">
        <v>11</v>
      </c>
      <c r="J62" s="310">
        <v>67</v>
      </c>
      <c r="K62" s="310" t="s">
        <v>11</v>
      </c>
      <c r="L62" s="310">
        <v>68</v>
      </c>
      <c r="M62" s="310" t="s">
        <v>11</v>
      </c>
      <c r="N62" s="310">
        <v>69</v>
      </c>
      <c r="O62" s="310" t="s">
        <v>11</v>
      </c>
      <c r="P62" s="310">
        <v>69</v>
      </c>
      <c r="Q62" s="310" t="s">
        <v>11</v>
      </c>
      <c r="R62" s="310">
        <v>70</v>
      </c>
      <c r="S62" s="310" t="s">
        <v>11</v>
      </c>
      <c r="T62" s="310">
        <v>71</v>
      </c>
      <c r="U62" s="310" t="s">
        <v>11</v>
      </c>
      <c r="V62" s="310">
        <v>73</v>
      </c>
      <c r="W62" s="310" t="s">
        <v>11</v>
      </c>
      <c r="X62" s="310">
        <v>76</v>
      </c>
      <c r="Y62" s="310" t="s">
        <v>11</v>
      </c>
    </row>
    <row r="63" spans="1:25" x14ac:dyDescent="0.25">
      <c r="A63" s="307" t="s">
        <v>50</v>
      </c>
      <c r="B63" s="309">
        <v>83</v>
      </c>
      <c r="C63" s="309" t="s">
        <v>11</v>
      </c>
      <c r="D63" s="309">
        <v>83</v>
      </c>
      <c r="E63" s="309" t="s">
        <v>11</v>
      </c>
      <c r="F63" s="309">
        <v>78</v>
      </c>
      <c r="G63" s="309" t="s">
        <v>11</v>
      </c>
      <c r="H63" s="309">
        <v>76</v>
      </c>
      <c r="I63" s="309" t="s">
        <v>11</v>
      </c>
      <c r="J63" s="309">
        <v>78</v>
      </c>
      <c r="K63" s="309" t="s">
        <v>11</v>
      </c>
      <c r="L63" s="309">
        <v>78</v>
      </c>
      <c r="M63" s="309" t="s">
        <v>11</v>
      </c>
      <c r="N63" s="309">
        <v>78</v>
      </c>
      <c r="O63" s="309" t="s">
        <v>11</v>
      </c>
      <c r="P63" s="309">
        <v>78</v>
      </c>
      <c r="Q63" s="309" t="s">
        <v>11</v>
      </c>
      <c r="R63" s="309">
        <v>78</v>
      </c>
      <c r="S63" s="309" t="s">
        <v>11</v>
      </c>
      <c r="T63" s="309">
        <v>78</v>
      </c>
      <c r="U63" s="309" t="s">
        <v>11</v>
      </c>
      <c r="V63" s="309">
        <v>79</v>
      </c>
      <c r="W63" s="309" t="s">
        <v>11</v>
      </c>
      <c r="X63" s="309">
        <v>77</v>
      </c>
      <c r="Y63" s="309" t="s">
        <v>11</v>
      </c>
    </row>
    <row r="64" spans="1:25" x14ac:dyDescent="0.25">
      <c r="A64" s="307" t="s">
        <v>51</v>
      </c>
      <c r="B64" s="310">
        <v>52</v>
      </c>
      <c r="C64" s="310" t="s">
        <v>11</v>
      </c>
      <c r="D64" s="310">
        <v>52</v>
      </c>
      <c r="E64" s="310" t="s">
        <v>11</v>
      </c>
      <c r="F64" s="310">
        <v>52</v>
      </c>
      <c r="G64" s="310" t="s">
        <v>11</v>
      </c>
      <c r="H64" s="310">
        <v>54</v>
      </c>
      <c r="I64" s="310" t="s">
        <v>11</v>
      </c>
      <c r="J64" s="310">
        <v>55</v>
      </c>
      <c r="K64" s="310" t="s">
        <v>11</v>
      </c>
      <c r="L64" s="310">
        <v>56</v>
      </c>
      <c r="M64" s="310" t="s">
        <v>11</v>
      </c>
      <c r="N64" s="310">
        <v>57</v>
      </c>
      <c r="O64" s="310" t="s">
        <v>11</v>
      </c>
      <c r="P64" s="310">
        <v>60</v>
      </c>
      <c r="Q64" s="310" t="s">
        <v>11</v>
      </c>
      <c r="R64" s="310">
        <v>64</v>
      </c>
      <c r="S64" s="310" t="s">
        <v>11</v>
      </c>
      <c r="T64" s="310">
        <v>65</v>
      </c>
      <c r="U64" s="310" t="s">
        <v>11</v>
      </c>
      <c r="V64" s="310">
        <v>69</v>
      </c>
      <c r="W64" s="310" t="s">
        <v>11</v>
      </c>
      <c r="X64" s="310">
        <v>72</v>
      </c>
      <c r="Y64" s="310" t="s">
        <v>11</v>
      </c>
    </row>
    <row r="65" spans="1:25" x14ac:dyDescent="0.25">
      <c r="A65" s="307" t="s">
        <v>52</v>
      </c>
      <c r="B65" s="309">
        <v>86</v>
      </c>
      <c r="C65" s="309" t="s">
        <v>11</v>
      </c>
      <c r="D65" s="309">
        <v>85</v>
      </c>
      <c r="E65" s="309" t="s">
        <v>11</v>
      </c>
      <c r="F65" s="309">
        <v>84</v>
      </c>
      <c r="G65" s="309" t="s">
        <v>11</v>
      </c>
      <c r="H65" s="309">
        <v>83</v>
      </c>
      <c r="I65" s="309" t="s">
        <v>11</v>
      </c>
      <c r="J65" s="309">
        <v>83</v>
      </c>
      <c r="K65" s="309" t="s">
        <v>11</v>
      </c>
      <c r="L65" s="309">
        <v>83</v>
      </c>
      <c r="M65" s="309" t="s">
        <v>11</v>
      </c>
      <c r="N65" s="309">
        <v>83</v>
      </c>
      <c r="O65" s="309" t="s">
        <v>11</v>
      </c>
      <c r="P65" s="309">
        <v>84</v>
      </c>
      <c r="Q65" s="309" t="s">
        <v>11</v>
      </c>
      <c r="R65" s="309">
        <v>86</v>
      </c>
      <c r="S65" s="309" t="s">
        <v>11</v>
      </c>
      <c r="T65" s="309">
        <v>87</v>
      </c>
      <c r="U65" s="309" t="s">
        <v>11</v>
      </c>
      <c r="V65" s="309">
        <v>89</v>
      </c>
      <c r="W65" s="309" t="s">
        <v>11</v>
      </c>
      <c r="X65" s="309">
        <v>89</v>
      </c>
      <c r="Y65" s="309" t="s">
        <v>11</v>
      </c>
    </row>
    <row r="66" spans="1:25" x14ac:dyDescent="0.25">
      <c r="A66" s="307" t="s">
        <v>53</v>
      </c>
      <c r="B66" s="310">
        <v>72</v>
      </c>
      <c r="C66" s="310" t="s">
        <v>11</v>
      </c>
      <c r="D66" s="310">
        <v>76</v>
      </c>
      <c r="E66" s="310" t="s">
        <v>11</v>
      </c>
      <c r="F66" s="310">
        <v>76</v>
      </c>
      <c r="G66" s="310" t="s">
        <v>11</v>
      </c>
      <c r="H66" s="310">
        <v>77</v>
      </c>
      <c r="I66" s="310" t="s">
        <v>11</v>
      </c>
      <c r="J66" s="310">
        <v>78</v>
      </c>
      <c r="K66" s="310" t="s">
        <v>11</v>
      </c>
      <c r="L66" s="310">
        <v>78</v>
      </c>
      <c r="M66" s="310" t="s">
        <v>11</v>
      </c>
      <c r="N66" s="310">
        <v>78</v>
      </c>
      <c r="O66" s="310" t="s">
        <v>11</v>
      </c>
      <c r="P66" s="310">
        <v>73</v>
      </c>
      <c r="Q66" s="310" t="s">
        <v>11</v>
      </c>
      <c r="R66" s="310">
        <v>71</v>
      </c>
      <c r="S66" s="310" t="s">
        <v>11</v>
      </c>
      <c r="T66" s="310">
        <v>71</v>
      </c>
      <c r="U66" s="310" t="s">
        <v>11</v>
      </c>
      <c r="V66" s="310">
        <v>70</v>
      </c>
      <c r="W66" s="310" t="s">
        <v>11</v>
      </c>
      <c r="X66" s="310">
        <v>71</v>
      </c>
      <c r="Y66" s="310" t="s">
        <v>11</v>
      </c>
    </row>
    <row r="67" spans="1:25" x14ac:dyDescent="0.25">
      <c r="A67" s="307" t="s">
        <v>54</v>
      </c>
      <c r="B67" s="309">
        <v>119</v>
      </c>
      <c r="C67" s="309" t="s">
        <v>11</v>
      </c>
      <c r="D67" s="309">
        <v>118</v>
      </c>
      <c r="E67" s="309" t="s">
        <v>11</v>
      </c>
      <c r="F67" s="309">
        <v>119</v>
      </c>
      <c r="G67" s="309" t="s">
        <v>11</v>
      </c>
      <c r="H67" s="309">
        <v>117</v>
      </c>
      <c r="I67" s="309" t="s">
        <v>11</v>
      </c>
      <c r="J67" s="309">
        <v>115</v>
      </c>
      <c r="K67" s="309" t="s">
        <v>11</v>
      </c>
      <c r="L67" s="309">
        <v>113</v>
      </c>
      <c r="M67" s="309" t="s">
        <v>11</v>
      </c>
      <c r="N67" s="309">
        <v>111</v>
      </c>
      <c r="O67" s="309" t="s">
        <v>11</v>
      </c>
      <c r="P67" s="309">
        <v>111</v>
      </c>
      <c r="Q67" s="309" t="s">
        <v>11</v>
      </c>
      <c r="R67" s="309">
        <v>112</v>
      </c>
      <c r="S67" s="309" t="s">
        <v>11</v>
      </c>
      <c r="T67" s="309">
        <v>111</v>
      </c>
      <c r="U67" s="309" t="s">
        <v>11</v>
      </c>
      <c r="V67" s="309">
        <v>111</v>
      </c>
      <c r="W67" s="309" t="s">
        <v>11</v>
      </c>
      <c r="X67" s="309">
        <v>115</v>
      </c>
      <c r="Y67" s="309" t="s">
        <v>11</v>
      </c>
    </row>
    <row r="68" spans="1:25" x14ac:dyDescent="0.25">
      <c r="A68" s="307" t="s">
        <v>55</v>
      </c>
      <c r="B68" s="310">
        <v>126</v>
      </c>
      <c r="C68" s="310" t="s">
        <v>11</v>
      </c>
      <c r="D68" s="310">
        <v>128</v>
      </c>
      <c r="E68" s="310" t="s">
        <v>11</v>
      </c>
      <c r="F68" s="310">
        <v>130</v>
      </c>
      <c r="G68" s="310" t="s">
        <v>11</v>
      </c>
      <c r="H68" s="310">
        <v>130</v>
      </c>
      <c r="I68" s="310" t="s">
        <v>11</v>
      </c>
      <c r="J68" s="310">
        <v>129</v>
      </c>
      <c r="K68" s="310" t="s">
        <v>11</v>
      </c>
      <c r="L68" s="310">
        <v>127</v>
      </c>
      <c r="M68" s="310" t="s">
        <v>11</v>
      </c>
      <c r="N68" s="310">
        <v>129</v>
      </c>
      <c r="O68" s="310" t="s">
        <v>11</v>
      </c>
      <c r="P68" s="310">
        <v>124</v>
      </c>
      <c r="Q68" s="310" t="s">
        <v>11</v>
      </c>
      <c r="R68" s="310">
        <v>122</v>
      </c>
      <c r="S68" s="310" t="s">
        <v>11</v>
      </c>
      <c r="T68" s="310">
        <v>120</v>
      </c>
      <c r="U68" s="310" t="s">
        <v>11</v>
      </c>
      <c r="V68" s="310">
        <v>119</v>
      </c>
      <c r="W68" s="310" t="s">
        <v>11</v>
      </c>
      <c r="X68" s="310">
        <v>123</v>
      </c>
      <c r="Y68" s="310" t="s">
        <v>11</v>
      </c>
    </row>
    <row r="69" spans="1:25" x14ac:dyDescent="0.25">
      <c r="A69" s="307" t="s">
        <v>56</v>
      </c>
      <c r="B69" s="309">
        <v>131</v>
      </c>
      <c r="C69" s="309" t="s">
        <v>11</v>
      </c>
      <c r="D69" s="309">
        <v>121</v>
      </c>
      <c r="E69" s="309" t="s">
        <v>11</v>
      </c>
      <c r="F69" s="309">
        <v>119</v>
      </c>
      <c r="G69" s="309" t="s">
        <v>11</v>
      </c>
      <c r="H69" s="309">
        <v>121</v>
      </c>
      <c r="I69" s="309" t="s">
        <v>11</v>
      </c>
      <c r="J69" s="309">
        <v>123</v>
      </c>
      <c r="K69" s="309" t="s">
        <v>11</v>
      </c>
      <c r="L69" s="309">
        <v>124</v>
      </c>
      <c r="M69" s="309" t="s">
        <v>11</v>
      </c>
      <c r="N69" s="309">
        <v>129</v>
      </c>
      <c r="O69" s="309" t="s">
        <v>11</v>
      </c>
      <c r="P69" s="309">
        <v>132</v>
      </c>
      <c r="Q69" s="309" t="s">
        <v>11</v>
      </c>
      <c r="R69" s="309">
        <v>130</v>
      </c>
      <c r="S69" s="309" t="s">
        <v>11</v>
      </c>
      <c r="T69" s="309">
        <v>130</v>
      </c>
      <c r="U69" s="309" t="s">
        <v>11</v>
      </c>
      <c r="V69" s="309">
        <v>129</v>
      </c>
      <c r="W69" s="309" t="s">
        <v>11</v>
      </c>
      <c r="X69" s="309">
        <v>125</v>
      </c>
      <c r="Y69" s="309" t="s">
        <v>11</v>
      </c>
    </row>
    <row r="70" spans="1:25" x14ac:dyDescent="0.25">
      <c r="A70" s="307" t="s">
        <v>57</v>
      </c>
      <c r="B70" s="310" t="s">
        <v>24</v>
      </c>
      <c r="C70" s="310" t="s">
        <v>11</v>
      </c>
      <c r="D70" s="310" t="s">
        <v>24</v>
      </c>
      <c r="E70" s="310" t="s">
        <v>11</v>
      </c>
      <c r="F70" s="310" t="s">
        <v>24</v>
      </c>
      <c r="G70" s="310" t="s">
        <v>11</v>
      </c>
      <c r="H70" s="310" t="s">
        <v>24</v>
      </c>
      <c r="I70" s="310" t="s">
        <v>11</v>
      </c>
      <c r="J70" s="310" t="s">
        <v>24</v>
      </c>
      <c r="K70" s="310" t="s">
        <v>11</v>
      </c>
      <c r="L70" s="310" t="s">
        <v>24</v>
      </c>
      <c r="M70" s="310" t="s">
        <v>11</v>
      </c>
      <c r="N70" s="310" t="s">
        <v>24</v>
      </c>
      <c r="O70" s="310" t="s">
        <v>11</v>
      </c>
      <c r="P70" s="310" t="s">
        <v>24</v>
      </c>
      <c r="Q70" s="310" t="s">
        <v>11</v>
      </c>
      <c r="R70" s="310" t="s">
        <v>24</v>
      </c>
      <c r="S70" s="310" t="s">
        <v>11</v>
      </c>
      <c r="T70" s="310" t="s">
        <v>24</v>
      </c>
      <c r="U70" s="310" t="s">
        <v>11</v>
      </c>
      <c r="V70" s="310" t="s">
        <v>24</v>
      </c>
      <c r="W70" s="310" t="s">
        <v>11</v>
      </c>
      <c r="X70" s="310" t="s">
        <v>24</v>
      </c>
      <c r="Y70" s="310" t="s">
        <v>11</v>
      </c>
    </row>
    <row r="71" spans="1:25" x14ac:dyDescent="0.25">
      <c r="A71" s="307" t="s">
        <v>58</v>
      </c>
      <c r="B71" s="309">
        <v>174</v>
      </c>
      <c r="C71" s="309" t="s">
        <v>11</v>
      </c>
      <c r="D71" s="309">
        <v>176</v>
      </c>
      <c r="E71" s="309" t="s">
        <v>11</v>
      </c>
      <c r="F71" s="309">
        <v>180</v>
      </c>
      <c r="G71" s="309" t="s">
        <v>11</v>
      </c>
      <c r="H71" s="309">
        <v>188</v>
      </c>
      <c r="I71" s="309" t="s">
        <v>11</v>
      </c>
      <c r="J71" s="309">
        <v>186</v>
      </c>
      <c r="K71" s="309" t="s">
        <v>11</v>
      </c>
      <c r="L71" s="309">
        <v>178</v>
      </c>
      <c r="M71" s="309" t="s">
        <v>11</v>
      </c>
      <c r="N71" s="309">
        <v>158</v>
      </c>
      <c r="O71" s="309" t="s">
        <v>11</v>
      </c>
      <c r="P71" s="309">
        <v>145</v>
      </c>
      <c r="Q71" s="309" t="s">
        <v>11</v>
      </c>
      <c r="R71" s="309">
        <v>150</v>
      </c>
      <c r="S71" s="309" t="s">
        <v>11</v>
      </c>
      <c r="T71" s="309">
        <v>156</v>
      </c>
      <c r="U71" s="309" t="s">
        <v>11</v>
      </c>
      <c r="V71" s="309">
        <v>147</v>
      </c>
      <c r="W71" s="309" t="s">
        <v>11</v>
      </c>
      <c r="X71" s="309">
        <v>142</v>
      </c>
      <c r="Y71" s="309" t="s">
        <v>11</v>
      </c>
    </row>
    <row r="72" spans="1:25" x14ac:dyDescent="0.25">
      <c r="A72" s="307" t="s">
        <v>59</v>
      </c>
      <c r="B72" s="310">
        <v>167</v>
      </c>
      <c r="C72" s="310" t="s">
        <v>11</v>
      </c>
      <c r="D72" s="310">
        <v>166</v>
      </c>
      <c r="E72" s="310" t="s">
        <v>11</v>
      </c>
      <c r="F72" s="310">
        <v>169</v>
      </c>
      <c r="G72" s="310" t="s">
        <v>11</v>
      </c>
      <c r="H72" s="310">
        <v>172</v>
      </c>
      <c r="I72" s="310" t="s">
        <v>11</v>
      </c>
      <c r="J72" s="310">
        <v>173</v>
      </c>
      <c r="K72" s="310" t="s">
        <v>11</v>
      </c>
      <c r="L72" s="310">
        <v>173</v>
      </c>
      <c r="M72" s="310" t="s">
        <v>11</v>
      </c>
      <c r="N72" s="310">
        <v>173</v>
      </c>
      <c r="O72" s="310" t="s">
        <v>11</v>
      </c>
      <c r="P72" s="310">
        <v>168</v>
      </c>
      <c r="Q72" s="310" t="s">
        <v>11</v>
      </c>
      <c r="R72" s="310">
        <v>162</v>
      </c>
      <c r="S72" s="310" t="s">
        <v>11</v>
      </c>
      <c r="T72" s="310">
        <v>161</v>
      </c>
      <c r="U72" s="310" t="s">
        <v>11</v>
      </c>
      <c r="V72" s="310">
        <v>157</v>
      </c>
      <c r="W72" s="310" t="s">
        <v>11</v>
      </c>
      <c r="X72" s="310">
        <v>160</v>
      </c>
      <c r="Y72" s="310" t="s">
        <v>11</v>
      </c>
    </row>
    <row r="73" spans="1:25" x14ac:dyDescent="0.25">
      <c r="A73" s="307" t="s">
        <v>60</v>
      </c>
      <c r="B73" s="309">
        <v>110</v>
      </c>
      <c r="C73" s="309" t="s">
        <v>11</v>
      </c>
      <c r="D73" s="309">
        <v>111</v>
      </c>
      <c r="E73" s="309" t="s">
        <v>11</v>
      </c>
      <c r="F73" s="309">
        <v>108</v>
      </c>
      <c r="G73" s="309" t="s">
        <v>11</v>
      </c>
      <c r="H73" s="309">
        <v>110</v>
      </c>
      <c r="I73" s="309" t="s">
        <v>11</v>
      </c>
      <c r="J73" s="309">
        <v>111</v>
      </c>
      <c r="K73" s="309" t="s">
        <v>11</v>
      </c>
      <c r="L73" s="309">
        <v>111</v>
      </c>
      <c r="M73" s="309" t="s">
        <v>11</v>
      </c>
      <c r="N73" s="309">
        <v>111</v>
      </c>
      <c r="O73" s="309" t="s">
        <v>11</v>
      </c>
      <c r="P73" s="309">
        <v>109</v>
      </c>
      <c r="Q73" s="309" t="s">
        <v>11</v>
      </c>
      <c r="R73" s="309">
        <v>107</v>
      </c>
      <c r="S73" s="309" t="s">
        <v>11</v>
      </c>
      <c r="T73" s="309">
        <v>106</v>
      </c>
      <c r="U73" s="309" t="s">
        <v>11</v>
      </c>
      <c r="V73" s="309">
        <v>104</v>
      </c>
      <c r="W73" s="309" t="s">
        <v>11</v>
      </c>
      <c r="X73" s="309">
        <v>102</v>
      </c>
      <c r="Y73" s="309" t="s">
        <v>11</v>
      </c>
    </row>
    <row r="74" spans="1:25" x14ac:dyDescent="0.25">
      <c r="A74" s="307" t="s">
        <v>61</v>
      </c>
      <c r="B74" s="310">
        <v>41</v>
      </c>
      <c r="C74" s="310" t="s">
        <v>11</v>
      </c>
      <c r="D74" s="310">
        <v>41</v>
      </c>
      <c r="E74" s="310" t="s">
        <v>11</v>
      </c>
      <c r="F74" s="310">
        <v>42</v>
      </c>
      <c r="G74" s="310" t="s">
        <v>11</v>
      </c>
      <c r="H74" s="310">
        <v>40</v>
      </c>
      <c r="I74" s="310" t="s">
        <v>11</v>
      </c>
      <c r="J74" s="310">
        <v>41</v>
      </c>
      <c r="K74" s="310" t="s">
        <v>11</v>
      </c>
      <c r="L74" s="310">
        <v>41</v>
      </c>
      <c r="M74" s="310" t="s">
        <v>11</v>
      </c>
      <c r="N74" s="310">
        <v>43</v>
      </c>
      <c r="O74" s="310" t="s">
        <v>11</v>
      </c>
      <c r="P74" s="310">
        <v>45</v>
      </c>
      <c r="Q74" s="310" t="s">
        <v>11</v>
      </c>
      <c r="R74" s="310">
        <v>46</v>
      </c>
      <c r="S74" s="310" t="s">
        <v>11</v>
      </c>
      <c r="T74" s="310">
        <v>48</v>
      </c>
      <c r="U74" s="310" t="s">
        <v>11</v>
      </c>
      <c r="V74" s="310">
        <v>50</v>
      </c>
      <c r="W74" s="310" t="s">
        <v>11</v>
      </c>
      <c r="X74" s="310">
        <v>46</v>
      </c>
      <c r="Y74" s="310" t="s">
        <v>11</v>
      </c>
    </row>
    <row r="75" spans="1:25" x14ac:dyDescent="0.25">
      <c r="A75" s="307" t="s">
        <v>62</v>
      </c>
      <c r="B75" s="309">
        <v>35</v>
      </c>
      <c r="C75" s="309" t="s">
        <v>11</v>
      </c>
      <c r="D75" s="309">
        <v>35</v>
      </c>
      <c r="E75" s="309" t="s">
        <v>11</v>
      </c>
      <c r="F75" s="309">
        <v>34</v>
      </c>
      <c r="G75" s="309" t="s">
        <v>11</v>
      </c>
      <c r="H75" s="309">
        <v>34</v>
      </c>
      <c r="I75" s="309" t="s">
        <v>11</v>
      </c>
      <c r="J75" s="309">
        <v>35</v>
      </c>
      <c r="K75" s="309" t="s">
        <v>11</v>
      </c>
      <c r="L75" s="309">
        <v>36</v>
      </c>
      <c r="M75" s="309" t="s">
        <v>11</v>
      </c>
      <c r="N75" s="309">
        <v>36</v>
      </c>
      <c r="O75" s="309" t="s">
        <v>11</v>
      </c>
      <c r="P75" s="309">
        <v>37</v>
      </c>
      <c r="Q75" s="309" t="s">
        <v>11</v>
      </c>
      <c r="R75" s="309">
        <v>37</v>
      </c>
      <c r="S75" s="309" t="s">
        <v>11</v>
      </c>
      <c r="T75" s="309">
        <v>37</v>
      </c>
      <c r="U75" s="309" t="s">
        <v>11</v>
      </c>
      <c r="V75" s="309">
        <v>38</v>
      </c>
      <c r="W75" s="309" t="s">
        <v>11</v>
      </c>
      <c r="X75" s="309">
        <v>38</v>
      </c>
      <c r="Y75" s="309" t="s">
        <v>11</v>
      </c>
    </row>
    <row r="76" spans="1:25" x14ac:dyDescent="0.25">
      <c r="A76" s="307" t="s">
        <v>63</v>
      </c>
      <c r="B76" s="310">
        <v>28</v>
      </c>
      <c r="C76" s="310" t="s">
        <v>11</v>
      </c>
      <c r="D76" s="310">
        <v>29</v>
      </c>
      <c r="E76" s="310" t="s">
        <v>11</v>
      </c>
      <c r="F76" s="310">
        <v>30</v>
      </c>
      <c r="G76" s="310" t="s">
        <v>11</v>
      </c>
      <c r="H76" s="310">
        <v>30</v>
      </c>
      <c r="I76" s="310" t="s">
        <v>11</v>
      </c>
      <c r="J76" s="310">
        <v>29</v>
      </c>
      <c r="K76" s="310" t="s">
        <v>11</v>
      </c>
      <c r="L76" s="310">
        <v>30</v>
      </c>
      <c r="M76" s="310" t="s">
        <v>11</v>
      </c>
      <c r="N76" s="310">
        <v>31</v>
      </c>
      <c r="O76" s="310" t="s">
        <v>11</v>
      </c>
      <c r="P76" s="310">
        <v>30</v>
      </c>
      <c r="Q76" s="310" t="s">
        <v>11</v>
      </c>
      <c r="R76" s="310">
        <v>30</v>
      </c>
      <c r="S76" s="310" t="s">
        <v>11</v>
      </c>
      <c r="T76" s="310">
        <v>30</v>
      </c>
      <c r="U76" s="310" t="s">
        <v>11</v>
      </c>
      <c r="V76" s="310">
        <v>31</v>
      </c>
      <c r="W76" s="310" t="s">
        <v>11</v>
      </c>
      <c r="X76" s="310">
        <v>31</v>
      </c>
      <c r="Y76" s="310" t="s">
        <v>11</v>
      </c>
    </row>
    <row r="77" spans="1:25" x14ac:dyDescent="0.25">
      <c r="A77" s="307" t="s">
        <v>64</v>
      </c>
      <c r="B77" s="309">
        <v>39</v>
      </c>
      <c r="C77" s="309" t="s">
        <v>11</v>
      </c>
      <c r="D77" s="309">
        <v>39</v>
      </c>
      <c r="E77" s="309" t="s">
        <v>11</v>
      </c>
      <c r="F77" s="309">
        <v>40</v>
      </c>
      <c r="G77" s="309" t="s">
        <v>11</v>
      </c>
      <c r="H77" s="309">
        <v>40</v>
      </c>
      <c r="I77" s="309" t="s">
        <v>11</v>
      </c>
      <c r="J77" s="309">
        <v>41</v>
      </c>
      <c r="K77" s="309" t="s">
        <v>11</v>
      </c>
      <c r="L77" s="309">
        <v>40</v>
      </c>
      <c r="M77" s="309" t="s">
        <v>11</v>
      </c>
      <c r="N77" s="309">
        <v>39</v>
      </c>
      <c r="O77" s="309" t="s">
        <v>11</v>
      </c>
      <c r="P77" s="309">
        <v>39</v>
      </c>
      <c r="Q77" s="309" t="s">
        <v>11</v>
      </c>
      <c r="R77" s="309">
        <v>39</v>
      </c>
      <c r="S77" s="309" t="s">
        <v>11</v>
      </c>
      <c r="T77" s="309">
        <v>40</v>
      </c>
      <c r="U77" s="309" t="s">
        <v>11</v>
      </c>
      <c r="V77" s="309">
        <v>41</v>
      </c>
      <c r="W77" s="309" t="s">
        <v>11</v>
      </c>
      <c r="X77" s="309">
        <v>43</v>
      </c>
      <c r="Y77" s="309" t="s">
        <v>11</v>
      </c>
    </row>
    <row r="78" spans="1:25" x14ac:dyDescent="0.25">
      <c r="A78" s="307" t="s">
        <v>65</v>
      </c>
      <c r="B78" s="310">
        <v>48</v>
      </c>
      <c r="C78" s="310" t="s">
        <v>11</v>
      </c>
      <c r="D78" s="310">
        <v>53</v>
      </c>
      <c r="E78" s="310" t="s">
        <v>11</v>
      </c>
      <c r="F78" s="310">
        <v>57</v>
      </c>
      <c r="G78" s="310" t="s">
        <v>11</v>
      </c>
      <c r="H78" s="310">
        <v>59</v>
      </c>
      <c r="I78" s="310" t="s">
        <v>11</v>
      </c>
      <c r="J78" s="310">
        <v>62</v>
      </c>
      <c r="K78" s="310" t="s">
        <v>11</v>
      </c>
      <c r="L78" s="310">
        <v>65</v>
      </c>
      <c r="M78" s="310" t="s">
        <v>11</v>
      </c>
      <c r="N78" s="310">
        <v>68</v>
      </c>
      <c r="O78" s="310" t="s">
        <v>11</v>
      </c>
      <c r="P78" s="310">
        <v>66</v>
      </c>
      <c r="Q78" s="310" t="s">
        <v>11</v>
      </c>
      <c r="R78" s="310">
        <v>66</v>
      </c>
      <c r="S78" s="310" t="s">
        <v>11</v>
      </c>
      <c r="T78" s="310">
        <v>63</v>
      </c>
      <c r="U78" s="310" t="s">
        <v>11</v>
      </c>
      <c r="V78" s="310">
        <v>59</v>
      </c>
      <c r="W78" s="310" t="s">
        <v>11</v>
      </c>
      <c r="X78" s="310">
        <v>64</v>
      </c>
      <c r="Y78" s="310" t="s">
        <v>11</v>
      </c>
    </row>
    <row r="79" spans="1:25" x14ac:dyDescent="0.25">
      <c r="A79" s="307" t="s">
        <v>66</v>
      </c>
      <c r="B79" s="309">
        <v>30</v>
      </c>
      <c r="C79" s="309" t="s">
        <v>11</v>
      </c>
      <c r="D79" s="309">
        <v>30</v>
      </c>
      <c r="E79" s="309" t="s">
        <v>11</v>
      </c>
      <c r="F79" s="309">
        <v>30</v>
      </c>
      <c r="G79" s="309" t="s">
        <v>11</v>
      </c>
      <c r="H79" s="309">
        <v>30</v>
      </c>
      <c r="I79" s="309" t="s">
        <v>11</v>
      </c>
      <c r="J79" s="309">
        <v>31</v>
      </c>
      <c r="K79" s="309" t="s">
        <v>11</v>
      </c>
      <c r="L79" s="309">
        <v>30</v>
      </c>
      <c r="M79" s="309" t="s">
        <v>11</v>
      </c>
      <c r="N79" s="309">
        <v>31</v>
      </c>
      <c r="O79" s="309" t="s">
        <v>11</v>
      </c>
      <c r="P79" s="309">
        <v>31</v>
      </c>
      <c r="Q79" s="309" t="s">
        <v>11</v>
      </c>
      <c r="R79" s="309">
        <v>31</v>
      </c>
      <c r="S79" s="309" t="s">
        <v>11</v>
      </c>
      <c r="T79" s="309">
        <v>32</v>
      </c>
      <c r="U79" s="309" t="s">
        <v>11</v>
      </c>
      <c r="V79" s="309">
        <v>32</v>
      </c>
      <c r="W79" s="309" t="s">
        <v>11</v>
      </c>
      <c r="X79" s="309">
        <v>33</v>
      </c>
      <c r="Y79" s="309" t="s">
        <v>11</v>
      </c>
    </row>
    <row r="80" spans="1:25" x14ac:dyDescent="0.25">
      <c r="A80" s="307" t="s">
        <v>90</v>
      </c>
      <c r="B80" s="310">
        <v>148</v>
      </c>
      <c r="C80" s="310" t="s">
        <v>11</v>
      </c>
      <c r="D80" s="310">
        <v>147</v>
      </c>
      <c r="E80" s="310" t="s">
        <v>11</v>
      </c>
      <c r="F80" s="310">
        <v>145</v>
      </c>
      <c r="G80" s="310" t="s">
        <v>11</v>
      </c>
      <c r="H80" s="310">
        <v>148</v>
      </c>
      <c r="I80" s="310" t="s">
        <v>11</v>
      </c>
      <c r="J80" s="310">
        <v>147</v>
      </c>
      <c r="K80" s="310" t="s">
        <v>11</v>
      </c>
      <c r="L80" s="310">
        <v>148</v>
      </c>
      <c r="M80" s="310" t="s">
        <v>11</v>
      </c>
      <c r="N80" s="310">
        <v>149</v>
      </c>
      <c r="O80" s="310" t="s">
        <v>11</v>
      </c>
      <c r="P80" s="310">
        <v>143</v>
      </c>
      <c r="Q80" s="310" t="s">
        <v>11</v>
      </c>
      <c r="R80" s="310">
        <v>141</v>
      </c>
      <c r="S80" s="310" t="s">
        <v>11</v>
      </c>
      <c r="T80" s="310">
        <v>141</v>
      </c>
      <c r="U80" s="310" t="s">
        <v>11</v>
      </c>
      <c r="V80" s="310">
        <v>140</v>
      </c>
      <c r="W80" s="310" t="s">
        <v>11</v>
      </c>
      <c r="X80" s="310">
        <v>136</v>
      </c>
      <c r="Y80" s="310" t="s">
        <v>11</v>
      </c>
    </row>
    <row r="81" spans="1:25" x14ac:dyDescent="0.25">
      <c r="A81" s="307" t="s">
        <v>92</v>
      </c>
      <c r="B81" s="309">
        <v>104</v>
      </c>
      <c r="C81" s="309" t="s">
        <v>11</v>
      </c>
      <c r="D81" s="309">
        <v>106</v>
      </c>
      <c r="E81" s="309" t="s">
        <v>11</v>
      </c>
      <c r="F81" s="309">
        <v>104</v>
      </c>
      <c r="G81" s="309" t="s">
        <v>11</v>
      </c>
      <c r="H81" s="309">
        <v>107</v>
      </c>
      <c r="I81" s="309" t="s">
        <v>11</v>
      </c>
      <c r="J81" s="309">
        <v>108</v>
      </c>
      <c r="K81" s="309" t="s">
        <v>11</v>
      </c>
      <c r="L81" s="309">
        <v>106</v>
      </c>
      <c r="M81" s="309" t="s">
        <v>11</v>
      </c>
      <c r="N81" s="309">
        <v>106</v>
      </c>
      <c r="O81" s="309" t="s">
        <v>11</v>
      </c>
      <c r="P81" s="309">
        <v>99</v>
      </c>
      <c r="Q81" s="309" t="s">
        <v>11</v>
      </c>
      <c r="R81" s="309">
        <v>96</v>
      </c>
      <c r="S81" s="309" t="s">
        <v>11</v>
      </c>
      <c r="T81" s="309">
        <v>93</v>
      </c>
      <c r="U81" s="309" t="s">
        <v>11</v>
      </c>
      <c r="V81" s="309">
        <v>91</v>
      </c>
      <c r="W81" s="309" t="s">
        <v>11</v>
      </c>
      <c r="X81" s="309">
        <v>91</v>
      </c>
      <c r="Y81" s="309" t="s">
        <v>11</v>
      </c>
    </row>
    <row r="83" spans="1:25" x14ac:dyDescent="0.25">
      <c r="A83" s="303" t="s">
        <v>68</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row>
    <row r="84" spans="1:25" x14ac:dyDescent="0.25">
      <c r="A84" s="303" t="s">
        <v>24</v>
      </c>
      <c r="B84" s="304" t="s">
        <v>69</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row>
  </sheetData>
  <mergeCells count="12">
    <mergeCell ref="B35:C35"/>
    <mergeCell ref="D35:E35"/>
    <mergeCell ref="F35:G35"/>
    <mergeCell ref="H35:I35"/>
    <mergeCell ref="J35:K35"/>
    <mergeCell ref="V35:W35"/>
    <mergeCell ref="X35:Y35"/>
    <mergeCell ref="L35:M35"/>
    <mergeCell ref="N35:O35"/>
    <mergeCell ref="P35:Q35"/>
    <mergeCell ref="R35:S35"/>
    <mergeCell ref="T35:U35"/>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1BF82-7326-402D-B3FA-A824F3B199C6}">
  <dimension ref="A1:B69"/>
  <sheetViews>
    <sheetView workbookViewId="0">
      <selection activeCell="A69" sqref="A69:B69"/>
    </sheetView>
  </sheetViews>
  <sheetFormatPr defaultRowHeight="15" x14ac:dyDescent="0.25"/>
  <cols>
    <col min="1" max="1" width="18.42578125" customWidth="1"/>
    <col min="2" max="2" width="18.28515625" customWidth="1"/>
  </cols>
  <sheetData>
    <row r="1" spans="1:2" x14ac:dyDescent="0.25">
      <c r="A1" t="s">
        <v>132</v>
      </c>
      <c r="B1" t="s">
        <v>133</v>
      </c>
    </row>
    <row r="2" spans="1:2" x14ac:dyDescent="0.25">
      <c r="A2" s="47" t="s">
        <v>38</v>
      </c>
      <c r="B2" s="47" t="s">
        <v>134</v>
      </c>
    </row>
    <row r="3" spans="1:2" x14ac:dyDescent="0.25">
      <c r="A3" s="47" t="s">
        <v>135</v>
      </c>
      <c r="B3" s="47" t="s">
        <v>136</v>
      </c>
    </row>
    <row r="4" spans="1:2" x14ac:dyDescent="0.25">
      <c r="A4" s="47" t="s">
        <v>60</v>
      </c>
      <c r="B4" s="48" t="s">
        <v>137</v>
      </c>
    </row>
    <row r="5" spans="1:2" x14ac:dyDescent="0.25">
      <c r="A5" s="47" t="s">
        <v>138</v>
      </c>
      <c r="B5" s="47" t="s">
        <v>138</v>
      </c>
    </row>
    <row r="6" spans="1:2" x14ac:dyDescent="0.25">
      <c r="A6" s="47" t="s">
        <v>48</v>
      </c>
      <c r="B6" s="49" t="s">
        <v>48</v>
      </c>
    </row>
    <row r="7" spans="1:2" x14ac:dyDescent="0.25">
      <c r="A7" s="47" t="s">
        <v>56</v>
      </c>
      <c r="B7" s="47" t="s">
        <v>139</v>
      </c>
    </row>
    <row r="8" spans="1:2" x14ac:dyDescent="0.25">
      <c r="A8" s="47" t="s">
        <v>45</v>
      </c>
      <c r="B8" s="47" t="s">
        <v>140</v>
      </c>
    </row>
    <row r="9" spans="1:2" x14ac:dyDescent="0.25">
      <c r="A9" s="47" t="s">
        <v>29</v>
      </c>
      <c r="B9" s="47" t="s">
        <v>129</v>
      </c>
    </row>
    <row r="10" spans="1:2" x14ac:dyDescent="0.25">
      <c r="A10" s="47" t="s">
        <v>40</v>
      </c>
      <c r="B10" s="47" t="s">
        <v>141</v>
      </c>
    </row>
    <row r="11" spans="1:2" x14ac:dyDescent="0.25">
      <c r="A11" s="47" t="s">
        <v>58</v>
      </c>
      <c r="B11" s="49" t="s">
        <v>142</v>
      </c>
    </row>
    <row r="12" spans="1:2" x14ac:dyDescent="0.25">
      <c r="A12" s="47" t="s">
        <v>143</v>
      </c>
      <c r="B12" s="47" t="s">
        <v>144</v>
      </c>
    </row>
    <row r="13" spans="1:2" x14ac:dyDescent="0.25">
      <c r="A13" s="47" t="s">
        <v>90</v>
      </c>
      <c r="B13" s="47" t="s">
        <v>145</v>
      </c>
    </row>
    <row r="14" spans="1:2" x14ac:dyDescent="0.25">
      <c r="A14" s="47" t="s">
        <v>50</v>
      </c>
      <c r="B14" s="47" t="s">
        <v>50</v>
      </c>
    </row>
    <row r="15" spans="1:2" x14ac:dyDescent="0.25">
      <c r="A15" s="47" t="s">
        <v>52</v>
      </c>
      <c r="B15" s="47" t="s">
        <v>131</v>
      </c>
    </row>
    <row r="16" spans="1:2" x14ac:dyDescent="0.25">
      <c r="A16" s="47" t="s">
        <v>132</v>
      </c>
      <c r="B16" s="50" t="s">
        <v>132</v>
      </c>
    </row>
    <row r="17" spans="1:2" x14ac:dyDescent="0.25">
      <c r="A17" s="47" t="s">
        <v>47</v>
      </c>
      <c r="B17" s="47" t="s">
        <v>146</v>
      </c>
    </row>
    <row r="18" spans="1:2" x14ac:dyDescent="0.25">
      <c r="A18" s="47" t="s">
        <v>147</v>
      </c>
      <c r="B18" s="47" t="s">
        <v>148</v>
      </c>
    </row>
    <row r="19" spans="1:2" x14ac:dyDescent="0.25">
      <c r="A19" s="51" t="s">
        <v>149</v>
      </c>
      <c r="B19" s="51" t="s">
        <v>150</v>
      </c>
    </row>
    <row r="20" spans="1:2" x14ac:dyDescent="0.25">
      <c r="A20" s="47" t="s">
        <v>65</v>
      </c>
      <c r="B20" s="47" t="s">
        <v>151</v>
      </c>
    </row>
    <row r="21" spans="1:2" x14ac:dyDescent="0.25">
      <c r="A21" s="47" t="s">
        <v>35</v>
      </c>
      <c r="B21" s="47" t="s">
        <v>152</v>
      </c>
    </row>
    <row r="22" spans="1:2" x14ac:dyDescent="0.25">
      <c r="A22" s="47" t="s">
        <v>92</v>
      </c>
      <c r="B22" s="47" t="s">
        <v>153</v>
      </c>
    </row>
    <row r="23" spans="1:2" x14ac:dyDescent="0.25">
      <c r="A23" s="47" t="s">
        <v>154</v>
      </c>
      <c r="B23" s="47" t="s">
        <v>155</v>
      </c>
    </row>
    <row r="24" spans="1:2" x14ac:dyDescent="0.25">
      <c r="A24" s="47" t="s">
        <v>156</v>
      </c>
      <c r="B24" s="49" t="s">
        <v>157</v>
      </c>
    </row>
    <row r="25" spans="1:2" x14ac:dyDescent="0.25">
      <c r="A25" s="47" t="s">
        <v>55</v>
      </c>
      <c r="B25" s="47" t="s">
        <v>158</v>
      </c>
    </row>
    <row r="26" spans="1:2" x14ac:dyDescent="0.25">
      <c r="A26" s="47" t="s">
        <v>49</v>
      </c>
      <c r="B26" s="47" t="s">
        <v>159</v>
      </c>
    </row>
    <row r="27" spans="1:2" x14ac:dyDescent="0.25">
      <c r="A27" s="47" t="s">
        <v>160</v>
      </c>
      <c r="B27" s="47" t="s">
        <v>161</v>
      </c>
    </row>
    <row r="28" spans="1:2" x14ac:dyDescent="0.25">
      <c r="A28" s="47" t="s">
        <v>162</v>
      </c>
      <c r="B28" s="47" t="s">
        <v>163</v>
      </c>
    </row>
    <row r="29" spans="1:2" x14ac:dyDescent="0.25">
      <c r="A29" s="47" t="s">
        <v>164</v>
      </c>
      <c r="B29" s="47" t="s">
        <v>165</v>
      </c>
    </row>
    <row r="30" spans="1:2" x14ac:dyDescent="0.25">
      <c r="A30" s="47" t="s">
        <v>37</v>
      </c>
      <c r="B30" s="47" t="s">
        <v>166</v>
      </c>
    </row>
    <row r="31" spans="1:2" x14ac:dyDescent="0.25">
      <c r="A31" s="47" t="s">
        <v>167</v>
      </c>
      <c r="B31" s="48" t="s">
        <v>168</v>
      </c>
    </row>
    <row r="32" spans="1:2" x14ac:dyDescent="0.25">
      <c r="A32" s="47" t="s">
        <v>32</v>
      </c>
      <c r="B32" s="47" t="s">
        <v>169</v>
      </c>
    </row>
    <row r="33" spans="1:2" x14ac:dyDescent="0.25">
      <c r="A33" s="47" t="s">
        <v>54</v>
      </c>
      <c r="B33" s="47" t="s">
        <v>170</v>
      </c>
    </row>
    <row r="34" spans="1:2" x14ac:dyDescent="0.25">
      <c r="A34" s="47" t="s">
        <v>46</v>
      </c>
      <c r="B34" s="47" t="s">
        <v>46</v>
      </c>
    </row>
    <row r="35" spans="1:2" x14ac:dyDescent="0.25">
      <c r="A35" s="47" t="s">
        <v>44</v>
      </c>
      <c r="B35" s="47" t="s">
        <v>171</v>
      </c>
    </row>
    <row r="36" spans="1:2" x14ac:dyDescent="0.25">
      <c r="A36" s="47" t="s">
        <v>36</v>
      </c>
      <c r="B36" s="47" t="s">
        <v>172</v>
      </c>
    </row>
    <row r="37" spans="1:2" x14ac:dyDescent="0.25">
      <c r="A37" s="47" t="s">
        <v>173</v>
      </c>
      <c r="B37" s="47" t="s">
        <v>174</v>
      </c>
    </row>
    <row r="38" spans="1:2" x14ac:dyDescent="0.25">
      <c r="A38" s="47" t="s">
        <v>51</v>
      </c>
      <c r="B38" s="47" t="s">
        <v>175</v>
      </c>
    </row>
    <row r="39" spans="1:2" x14ac:dyDescent="0.25">
      <c r="A39" s="52" t="s">
        <v>34</v>
      </c>
      <c r="B39" s="52" t="s">
        <v>176</v>
      </c>
    </row>
    <row r="40" spans="1:2" x14ac:dyDescent="0.25">
      <c r="A40" s="47" t="s">
        <v>177</v>
      </c>
      <c r="B40" s="47" t="s">
        <v>178</v>
      </c>
    </row>
    <row r="41" spans="1:2" x14ac:dyDescent="0.25">
      <c r="A41" s="47" t="s">
        <v>43</v>
      </c>
      <c r="B41" s="47" t="s">
        <v>179</v>
      </c>
    </row>
    <row r="42" spans="1:2" x14ac:dyDescent="0.25">
      <c r="A42" s="47" t="s">
        <v>59</v>
      </c>
      <c r="B42" s="47" t="s">
        <v>180</v>
      </c>
    </row>
    <row r="43" spans="1:2" x14ac:dyDescent="0.25">
      <c r="A43" s="47" t="s">
        <v>181</v>
      </c>
      <c r="B43" s="47" t="s">
        <v>182</v>
      </c>
    </row>
    <row r="44" spans="1:2" x14ac:dyDescent="0.25">
      <c r="A44" s="47" t="s">
        <v>183</v>
      </c>
      <c r="B44" s="49" t="s">
        <v>184</v>
      </c>
    </row>
    <row r="45" spans="1:2" x14ac:dyDescent="0.25">
      <c r="A45" s="51" t="s">
        <v>185</v>
      </c>
      <c r="B45" s="51" t="s">
        <v>186</v>
      </c>
    </row>
    <row r="46" spans="1:2" x14ac:dyDescent="0.25">
      <c r="A46" s="51" t="s">
        <v>30</v>
      </c>
      <c r="B46" s="51" t="s">
        <v>130</v>
      </c>
    </row>
    <row r="47" spans="1:2" x14ac:dyDescent="0.25">
      <c r="A47" s="51" t="s">
        <v>42</v>
      </c>
      <c r="B47" s="51" t="s">
        <v>187</v>
      </c>
    </row>
    <row r="48" spans="1:2" x14ac:dyDescent="0.25">
      <c r="A48" s="51" t="s">
        <v>188</v>
      </c>
      <c r="B48" s="51" t="s">
        <v>189</v>
      </c>
    </row>
    <row r="49" spans="1:2" x14ac:dyDescent="0.25">
      <c r="A49" s="51" t="s">
        <v>39</v>
      </c>
      <c r="B49" s="51" t="s">
        <v>190</v>
      </c>
    </row>
    <row r="50" spans="1:2" x14ac:dyDescent="0.25">
      <c r="A50" s="47" t="s">
        <v>191</v>
      </c>
      <c r="B50" s="47" t="s">
        <v>192</v>
      </c>
    </row>
    <row r="51" spans="1:2" x14ac:dyDescent="0.25">
      <c r="A51" s="47" t="s">
        <v>41</v>
      </c>
      <c r="B51" s="53" t="s">
        <v>193</v>
      </c>
    </row>
    <row r="52" spans="1:2" x14ac:dyDescent="0.25">
      <c r="A52" t="s">
        <v>194</v>
      </c>
      <c r="B52" s="51" t="s">
        <v>195</v>
      </c>
    </row>
    <row r="53" spans="1:2" x14ac:dyDescent="0.25">
      <c r="A53" t="s">
        <v>31</v>
      </c>
      <c r="B53" s="51" t="s">
        <v>155</v>
      </c>
    </row>
    <row r="54" spans="1:2" x14ac:dyDescent="0.25">
      <c r="A54" t="s">
        <v>53</v>
      </c>
      <c r="B54" s="51" t="s">
        <v>174</v>
      </c>
    </row>
    <row r="55" spans="1:2" x14ac:dyDescent="0.25">
      <c r="A55" t="s">
        <v>91</v>
      </c>
      <c r="B55" s="51" t="s">
        <v>196</v>
      </c>
    </row>
    <row r="56" spans="1:2" x14ac:dyDescent="0.25">
      <c r="A56" t="s">
        <v>203</v>
      </c>
      <c r="B56" t="s">
        <v>205</v>
      </c>
    </row>
    <row r="57" spans="1:2" x14ac:dyDescent="0.25">
      <c r="A57" t="s">
        <v>204</v>
      </c>
      <c r="B57" t="s">
        <v>206</v>
      </c>
    </row>
    <row r="58" spans="1:2" x14ac:dyDescent="0.25">
      <c r="A58" t="s">
        <v>22</v>
      </c>
      <c r="B58" t="s">
        <v>577</v>
      </c>
    </row>
    <row r="59" spans="1:2" x14ac:dyDescent="0.25">
      <c r="A59" t="s">
        <v>23</v>
      </c>
      <c r="B59" t="s">
        <v>578</v>
      </c>
    </row>
    <row r="60" spans="1:2" x14ac:dyDescent="0.25">
      <c r="A60" t="s">
        <v>27</v>
      </c>
      <c r="B60" t="s">
        <v>579</v>
      </c>
    </row>
    <row r="61" spans="1:2" x14ac:dyDescent="0.25">
      <c r="A61" t="s">
        <v>33</v>
      </c>
      <c r="B61" t="s">
        <v>168</v>
      </c>
    </row>
    <row r="62" spans="1:2" x14ac:dyDescent="0.25">
      <c r="A62" t="s">
        <v>61</v>
      </c>
      <c r="B62" t="s">
        <v>61</v>
      </c>
    </row>
    <row r="63" spans="1:2" x14ac:dyDescent="0.25">
      <c r="A63" t="s">
        <v>62</v>
      </c>
      <c r="B63" t="s">
        <v>580</v>
      </c>
    </row>
    <row r="64" spans="1:2" x14ac:dyDescent="0.25">
      <c r="A64" t="s">
        <v>64</v>
      </c>
      <c r="B64" t="s">
        <v>64</v>
      </c>
    </row>
    <row r="65" spans="1:2" x14ac:dyDescent="0.25">
      <c r="A65" t="s">
        <v>65</v>
      </c>
      <c r="B65" t="s">
        <v>151</v>
      </c>
    </row>
    <row r="66" spans="1:2" x14ac:dyDescent="0.25">
      <c r="A66" t="s">
        <v>66</v>
      </c>
      <c r="B66" t="s">
        <v>581</v>
      </c>
    </row>
    <row r="67" spans="1:2" x14ac:dyDescent="0.25">
      <c r="A67" t="s">
        <v>89</v>
      </c>
      <c r="B67" t="s">
        <v>136</v>
      </c>
    </row>
    <row r="68" spans="1:2" x14ac:dyDescent="0.25">
      <c r="A68" t="s">
        <v>93</v>
      </c>
      <c r="B68" t="s">
        <v>582</v>
      </c>
    </row>
    <row r="69" spans="1:2" x14ac:dyDescent="0.25">
      <c r="A69" t="s">
        <v>274</v>
      </c>
      <c r="B69" t="s">
        <v>274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EF0A1-C6B2-4916-B037-A8C0C7D80498}">
  <dimension ref="A1:R20"/>
  <sheetViews>
    <sheetView zoomScaleNormal="100" workbookViewId="0">
      <selection activeCell="P11" sqref="P11"/>
    </sheetView>
  </sheetViews>
  <sheetFormatPr defaultRowHeight="15" x14ac:dyDescent="0.25"/>
  <cols>
    <col min="1" max="1" width="21" customWidth="1"/>
    <col min="2" max="5" width="11" customWidth="1"/>
  </cols>
  <sheetData>
    <row r="1" spans="1:18" s="380" customFormat="1" x14ac:dyDescent="0.25">
      <c r="A1" s="709"/>
    </row>
    <row r="2" spans="1:18" s="380" customFormat="1" x14ac:dyDescent="0.25">
      <c r="A2" s="709"/>
    </row>
    <row r="3" spans="1:18" s="380" customFormat="1" x14ac:dyDescent="0.25">
      <c r="A3" s="709"/>
    </row>
    <row r="4" spans="1:18" x14ac:dyDescent="0.25">
      <c r="A4" s="368" t="s">
        <v>1852</v>
      </c>
      <c r="B4" s="362"/>
      <c r="C4" s="362"/>
      <c r="D4" s="362"/>
      <c r="E4" s="362"/>
      <c r="F4" s="362"/>
      <c r="G4" s="362"/>
    </row>
    <row r="6" spans="1:18" ht="60" x14ac:dyDescent="0.25">
      <c r="A6" s="729"/>
      <c r="B6" s="726" t="s">
        <v>1740</v>
      </c>
      <c r="C6" s="726" t="s">
        <v>1741</v>
      </c>
      <c r="D6" s="730" t="s">
        <v>1742</v>
      </c>
      <c r="E6" s="726" t="s">
        <v>1743</v>
      </c>
      <c r="Q6" s="55"/>
      <c r="R6" s="55" t="str">
        <f>TRIM(C7)</f>
        <v/>
      </c>
    </row>
    <row r="7" spans="1:18" x14ac:dyDescent="0.25">
      <c r="A7" s="712">
        <v>2011</v>
      </c>
      <c r="B7" s="117">
        <v>10653132</v>
      </c>
      <c r="C7" s="117"/>
      <c r="D7" s="117">
        <f>B7+C7</f>
        <v>10653132</v>
      </c>
      <c r="E7" s="379">
        <f>D7/1000000</f>
        <v>10.653131999999999</v>
      </c>
      <c r="F7" s="375"/>
      <c r="G7" s="375"/>
      <c r="H7" s="375"/>
      <c r="I7" s="375"/>
      <c r="L7" s="375"/>
      <c r="Q7" s="55"/>
      <c r="R7" s="55" t="str">
        <f>TRIM(C8)</f>
        <v/>
      </c>
    </row>
    <row r="8" spans="1:18" x14ac:dyDescent="0.25">
      <c r="A8" s="712">
        <v>2012</v>
      </c>
      <c r="B8" s="117">
        <v>16026668</v>
      </c>
      <c r="C8" s="117"/>
      <c r="D8" s="117">
        <f t="shared" ref="D8:D17" si="0">B8+C8</f>
        <v>16026668</v>
      </c>
      <c r="E8" s="379">
        <f t="shared" ref="E8:E17" si="1">D8/1000000</f>
        <v>16.026668000000001</v>
      </c>
      <c r="L8" s="375"/>
      <c r="Q8" s="55"/>
      <c r="R8" s="55" t="str">
        <f>TRIM(C9)</f>
        <v/>
      </c>
    </row>
    <row r="9" spans="1:18" x14ac:dyDescent="0.25">
      <c r="A9" s="712">
        <v>2013</v>
      </c>
      <c r="B9" s="117">
        <v>15920416</v>
      </c>
      <c r="C9" s="117"/>
      <c r="D9" s="117">
        <f t="shared" si="0"/>
        <v>15920416</v>
      </c>
      <c r="E9" s="379">
        <f t="shared" si="1"/>
        <v>15.920415999999999</v>
      </c>
      <c r="L9" s="375"/>
      <c r="Q9" s="55"/>
      <c r="R9" s="55"/>
    </row>
    <row r="10" spans="1:18" x14ac:dyDescent="0.25">
      <c r="A10" s="712">
        <v>2014</v>
      </c>
      <c r="B10" s="117">
        <v>10724251</v>
      </c>
      <c r="C10" s="117">
        <v>7260099</v>
      </c>
      <c r="D10" s="117">
        <f t="shared" si="0"/>
        <v>17984350</v>
      </c>
      <c r="E10" s="379">
        <f t="shared" si="1"/>
        <v>17.984349999999999</v>
      </c>
      <c r="L10" s="375"/>
      <c r="Q10" s="55" t="str">
        <f t="shared" ref="Q10:Q16" si="2">TRIM(B11)</f>
        <v/>
      </c>
      <c r="R10" s="55"/>
    </row>
    <row r="11" spans="1:18" x14ac:dyDescent="0.25">
      <c r="A11" s="712">
        <v>2015</v>
      </c>
      <c r="B11" s="117"/>
      <c r="C11" s="117">
        <v>44086533</v>
      </c>
      <c r="D11" s="117">
        <f t="shared" si="0"/>
        <v>44086533</v>
      </c>
      <c r="E11" s="379">
        <f t="shared" si="1"/>
        <v>44.086533000000003</v>
      </c>
      <c r="L11" s="375"/>
      <c r="Q11" s="55" t="str">
        <f t="shared" si="2"/>
        <v/>
      </c>
      <c r="R11" s="55"/>
    </row>
    <row r="12" spans="1:18" x14ac:dyDescent="0.25">
      <c r="A12" s="712">
        <v>2016</v>
      </c>
      <c r="B12" s="117"/>
      <c r="C12" s="117">
        <v>17129324</v>
      </c>
      <c r="D12" s="117">
        <f t="shared" si="0"/>
        <v>17129324</v>
      </c>
      <c r="E12" s="379">
        <f t="shared" si="1"/>
        <v>17.129324</v>
      </c>
      <c r="L12" s="375"/>
      <c r="Q12" s="55" t="str">
        <f t="shared" si="2"/>
        <v/>
      </c>
      <c r="R12" s="55"/>
    </row>
    <row r="13" spans="1:18" x14ac:dyDescent="0.25">
      <c r="A13" s="712">
        <v>2017</v>
      </c>
      <c r="B13" s="117"/>
      <c r="C13" s="117">
        <v>23400685</v>
      </c>
      <c r="D13" s="117">
        <f t="shared" si="0"/>
        <v>23400685</v>
      </c>
      <c r="E13" s="379">
        <f t="shared" si="1"/>
        <v>23.400684999999999</v>
      </c>
      <c r="L13" s="375"/>
      <c r="Q13" s="55" t="str">
        <f t="shared" si="2"/>
        <v/>
      </c>
      <c r="R13" s="55"/>
    </row>
    <row r="14" spans="1:18" x14ac:dyDescent="0.25">
      <c r="A14" s="712">
        <v>2018</v>
      </c>
      <c r="B14" s="117"/>
      <c r="C14" s="117">
        <v>46065677</v>
      </c>
      <c r="D14" s="117">
        <f t="shared" si="0"/>
        <v>46065677</v>
      </c>
      <c r="E14" s="379">
        <f t="shared" si="1"/>
        <v>46.065677000000001</v>
      </c>
      <c r="Q14" s="55" t="str">
        <f t="shared" si="2"/>
        <v/>
      </c>
      <c r="R14" s="55"/>
    </row>
    <row r="15" spans="1:18" x14ac:dyDescent="0.25">
      <c r="A15" s="712">
        <v>2019</v>
      </c>
      <c r="B15" s="117"/>
      <c r="C15" s="117">
        <v>49658217</v>
      </c>
      <c r="D15" s="117">
        <f t="shared" si="0"/>
        <v>49658217</v>
      </c>
      <c r="E15" s="379">
        <f t="shared" si="1"/>
        <v>49.658217</v>
      </c>
      <c r="Q15" s="55" t="str">
        <f t="shared" si="2"/>
        <v/>
      </c>
      <c r="R15" s="55"/>
    </row>
    <row r="16" spans="1:18" x14ac:dyDescent="0.25">
      <c r="A16" s="712">
        <v>2020</v>
      </c>
      <c r="B16" s="117"/>
      <c r="C16" s="117">
        <v>50443033</v>
      </c>
      <c r="D16" s="117">
        <f t="shared" si="0"/>
        <v>50443033</v>
      </c>
      <c r="E16" s="379">
        <f t="shared" si="1"/>
        <v>50.443033</v>
      </c>
      <c r="Q16" s="55" t="str">
        <f t="shared" si="2"/>
        <v/>
      </c>
      <c r="R16" s="55"/>
    </row>
    <row r="17" spans="1:5" x14ac:dyDescent="0.25">
      <c r="A17" s="377" t="s">
        <v>1745</v>
      </c>
      <c r="B17" s="117"/>
      <c r="C17" s="117">
        <v>35057858</v>
      </c>
      <c r="D17" s="117">
        <f t="shared" si="0"/>
        <v>35057858</v>
      </c>
      <c r="E17" s="379">
        <f t="shared" si="1"/>
        <v>35.057858000000003</v>
      </c>
    </row>
    <row r="19" spans="1:5" x14ac:dyDescent="0.25">
      <c r="A19" t="s">
        <v>1744</v>
      </c>
    </row>
    <row r="20" spans="1:5" x14ac:dyDescent="0.25">
      <c r="D20" s="275"/>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727A-D9B6-4D15-B407-11E2EA751BC9}">
  <dimension ref="A1:R168"/>
  <sheetViews>
    <sheetView zoomScaleNormal="100" workbookViewId="0">
      <selection activeCell="J15" sqref="J15"/>
    </sheetView>
  </sheetViews>
  <sheetFormatPr defaultRowHeight="15" x14ac:dyDescent="0.25"/>
  <cols>
    <col min="1" max="1" width="15.28515625" customWidth="1"/>
    <col min="2" max="2" width="12.5703125" customWidth="1"/>
    <col min="3" max="3" width="12.28515625" customWidth="1"/>
    <col min="5" max="5" width="18.28515625" customWidth="1"/>
    <col min="11" max="11" width="13.5703125" bestFit="1" customWidth="1"/>
    <col min="12" max="12" width="14.7109375" customWidth="1"/>
    <col min="13" max="13" width="12.140625" customWidth="1"/>
    <col min="14" max="16" width="12.85546875" customWidth="1"/>
    <col min="17" max="17" width="15.42578125" customWidth="1"/>
    <col min="18" max="18" width="15" customWidth="1"/>
  </cols>
  <sheetData>
    <row r="1" spans="1:11" s="380" customFormat="1" x14ac:dyDescent="0.25">
      <c r="A1" s="710" t="s">
        <v>1853</v>
      </c>
      <c r="K1" s="710"/>
    </row>
    <row r="2" spans="1:11" x14ac:dyDescent="0.25">
      <c r="A2" s="374" t="s">
        <v>1851</v>
      </c>
      <c r="B2" s="362"/>
      <c r="C2" s="362"/>
      <c r="D2" s="362"/>
      <c r="E2" s="362"/>
      <c r="K2" s="374"/>
    </row>
    <row r="3" spans="1:11" s="437" customFormat="1" x14ac:dyDescent="0.25">
      <c r="K3" s="374"/>
    </row>
    <row r="4" spans="1:11" ht="60" x14ac:dyDescent="0.25">
      <c r="A4" s="729"/>
      <c r="B4" s="726" t="s">
        <v>1746</v>
      </c>
      <c r="C4" s="726" t="s">
        <v>1747</v>
      </c>
    </row>
    <row r="5" spans="1:11" x14ac:dyDescent="0.25">
      <c r="A5" s="363" t="s">
        <v>41</v>
      </c>
      <c r="B5" s="287">
        <v>3.0346170863424313</v>
      </c>
      <c r="C5" s="287">
        <v>3.7242721267483403</v>
      </c>
      <c r="D5" s="186"/>
    </row>
    <row r="6" spans="1:11" x14ac:dyDescent="0.25">
      <c r="A6" s="739" t="s">
        <v>34</v>
      </c>
      <c r="B6" s="466">
        <v>1.7243997912822981</v>
      </c>
      <c r="C6" s="466">
        <v>2.6558720982500263</v>
      </c>
      <c r="D6" s="186"/>
    </row>
    <row r="7" spans="1:11" x14ac:dyDescent="0.25">
      <c r="A7" s="363" t="s">
        <v>36</v>
      </c>
      <c r="B7" s="287">
        <v>1.3129341415148696</v>
      </c>
      <c r="C7" s="287">
        <v>2.4772924656361632</v>
      </c>
      <c r="D7" s="186"/>
    </row>
    <row r="8" spans="1:11" x14ac:dyDescent="0.25">
      <c r="A8" s="363" t="s">
        <v>52</v>
      </c>
      <c r="B8" s="287">
        <v>1.5177846377230786</v>
      </c>
      <c r="C8" s="287">
        <v>2.10399881862261</v>
      </c>
      <c r="D8" s="186"/>
    </row>
    <row r="9" spans="1:11" x14ac:dyDescent="0.25">
      <c r="A9" s="363" t="s">
        <v>29</v>
      </c>
      <c r="B9" s="287">
        <v>2.4903964289701235</v>
      </c>
      <c r="C9" s="287">
        <v>1.92356818289613</v>
      </c>
      <c r="D9" s="186"/>
    </row>
    <row r="10" spans="1:11" x14ac:dyDescent="0.25">
      <c r="A10" s="363" t="s">
        <v>47</v>
      </c>
      <c r="B10" s="287">
        <v>2.5859755414337111</v>
      </c>
      <c r="C10" s="287">
        <v>1.7721512834956745</v>
      </c>
      <c r="D10" s="186"/>
    </row>
    <row r="11" spans="1:11" x14ac:dyDescent="0.25">
      <c r="A11" s="363" t="s">
        <v>54</v>
      </c>
      <c r="B11" s="287">
        <v>2.3311447532313956</v>
      </c>
      <c r="C11" s="287">
        <v>1.727253327647347</v>
      </c>
      <c r="D11" s="186"/>
    </row>
    <row r="12" spans="1:11" x14ac:dyDescent="0.25">
      <c r="A12" s="363" t="s">
        <v>32</v>
      </c>
      <c r="B12" s="287">
        <v>2.5570118168874885</v>
      </c>
      <c r="C12" s="287">
        <v>1.5416527395337869</v>
      </c>
      <c r="D12" s="186"/>
      <c r="G12" s="437"/>
    </row>
    <row r="13" spans="1:11" x14ac:dyDescent="0.25">
      <c r="A13" s="363" t="s">
        <v>50</v>
      </c>
      <c r="B13" s="287">
        <v>0.92233605013394626</v>
      </c>
      <c r="C13" s="287">
        <v>1.4254902012720227</v>
      </c>
      <c r="D13" s="186"/>
      <c r="G13" s="437"/>
    </row>
    <row r="14" spans="1:11" x14ac:dyDescent="0.25">
      <c r="A14" s="363" t="s">
        <v>37</v>
      </c>
      <c r="B14" s="287">
        <v>1.12919957151891</v>
      </c>
      <c r="C14" s="287">
        <v>1.3731991285030762</v>
      </c>
      <c r="D14" s="186"/>
      <c r="G14" s="437"/>
    </row>
    <row r="15" spans="1:11" x14ac:dyDescent="0.25">
      <c r="A15" s="363" t="s">
        <v>48</v>
      </c>
      <c r="B15" s="287">
        <v>1.8353950515953146</v>
      </c>
      <c r="C15" s="287">
        <v>1.3186941862741546</v>
      </c>
      <c r="D15" s="186"/>
      <c r="G15" s="437"/>
    </row>
    <row r="16" spans="1:11" x14ac:dyDescent="0.25">
      <c r="A16" s="363" t="s">
        <v>55</v>
      </c>
      <c r="B16" s="287">
        <v>1.891828178668854</v>
      </c>
      <c r="C16" s="287">
        <v>1.3084702106280153</v>
      </c>
      <c r="D16" s="186"/>
      <c r="G16" s="437"/>
    </row>
    <row r="17" spans="1:4" x14ac:dyDescent="0.25">
      <c r="A17" s="363" t="s">
        <v>1748</v>
      </c>
      <c r="B17" s="287">
        <v>1.3768604555748218</v>
      </c>
      <c r="C17" s="287">
        <v>1.0385334117527616</v>
      </c>
      <c r="D17" s="186"/>
    </row>
    <row r="18" spans="1:4" x14ac:dyDescent="0.25">
      <c r="A18" s="363" t="s">
        <v>42</v>
      </c>
      <c r="B18" s="287">
        <v>0.50460226583958023</v>
      </c>
      <c r="C18" s="287">
        <v>1.019179296474015</v>
      </c>
      <c r="D18" s="186"/>
    </row>
    <row r="19" spans="1:4" x14ac:dyDescent="0.25">
      <c r="A19" s="363" t="s">
        <v>1749</v>
      </c>
      <c r="B19" s="287">
        <v>1</v>
      </c>
      <c r="C19" s="287">
        <v>1</v>
      </c>
      <c r="D19" s="186"/>
    </row>
    <row r="20" spans="1:4" x14ac:dyDescent="0.25">
      <c r="A20" s="363" t="s">
        <v>35</v>
      </c>
      <c r="B20" s="287">
        <v>2.0606316849587598</v>
      </c>
      <c r="C20" s="287">
        <v>0.91385801489573915</v>
      </c>
      <c r="D20" s="186"/>
    </row>
    <row r="21" spans="1:4" x14ac:dyDescent="0.25">
      <c r="A21" s="363" t="s">
        <v>44</v>
      </c>
      <c r="B21" s="287">
        <v>2.7531768375600603</v>
      </c>
      <c r="C21" s="287">
        <v>0.86901860254283314</v>
      </c>
      <c r="D21" s="186"/>
    </row>
    <row r="22" spans="1:4" x14ac:dyDescent="0.25">
      <c r="A22" s="363" t="s">
        <v>40</v>
      </c>
      <c r="B22" s="287">
        <v>0.78442301606217879</v>
      </c>
      <c r="C22" s="287">
        <v>0.84279526826543538</v>
      </c>
      <c r="D22" s="186"/>
    </row>
    <row r="23" spans="1:4" x14ac:dyDescent="0.25">
      <c r="A23" s="363" t="s">
        <v>60</v>
      </c>
      <c r="B23" s="287">
        <v>0.9844582486479132</v>
      </c>
      <c r="C23" s="287">
        <v>0.83721642763712356</v>
      </c>
      <c r="D23" s="186"/>
    </row>
    <row r="24" spans="1:4" x14ac:dyDescent="0.25">
      <c r="A24" s="363" t="s">
        <v>38</v>
      </c>
      <c r="B24" s="287">
        <v>0.92715261974063157</v>
      </c>
      <c r="C24" s="287">
        <v>0.82376906395600402</v>
      </c>
      <c r="D24" s="186"/>
    </row>
    <row r="25" spans="1:4" x14ac:dyDescent="0.25">
      <c r="A25" s="363" t="s">
        <v>167</v>
      </c>
      <c r="B25" s="287">
        <v>1.0092800538781748</v>
      </c>
      <c r="C25" s="287">
        <v>0.77774989835003694</v>
      </c>
      <c r="D25" s="186"/>
    </row>
    <row r="26" spans="1:4" x14ac:dyDescent="0.25">
      <c r="A26" s="363" t="s">
        <v>46</v>
      </c>
      <c r="B26" s="287">
        <v>0.65269013354745953</v>
      </c>
      <c r="C26" s="287">
        <v>0.73933658914518652</v>
      </c>
      <c r="D26" s="186"/>
    </row>
    <row r="27" spans="1:4" x14ac:dyDescent="0.25">
      <c r="A27" s="363" t="s">
        <v>30</v>
      </c>
      <c r="B27" s="287">
        <v>0.19020736293284624</v>
      </c>
      <c r="C27" s="287">
        <v>0.69733504497321919</v>
      </c>
      <c r="D27" s="186"/>
    </row>
    <row r="28" spans="1:4" x14ac:dyDescent="0.25">
      <c r="A28" s="363" t="s">
        <v>45</v>
      </c>
      <c r="B28" s="287">
        <v>0.31442637721086131</v>
      </c>
      <c r="C28" s="287">
        <v>0.67802355829471384</v>
      </c>
      <c r="D28" s="186"/>
    </row>
    <row r="29" spans="1:4" x14ac:dyDescent="0.25">
      <c r="A29" s="363" t="s">
        <v>39</v>
      </c>
      <c r="B29" s="287">
        <v>0.27473104874509269</v>
      </c>
      <c r="C29" s="287">
        <v>0.64970319171074642</v>
      </c>
      <c r="D29" s="186"/>
    </row>
    <row r="30" spans="1:4" x14ac:dyDescent="0.25">
      <c r="A30" s="363" t="s">
        <v>1750</v>
      </c>
      <c r="B30" s="287">
        <v>0.1827240002701295</v>
      </c>
      <c r="C30" s="287">
        <v>0.62254225901305782</v>
      </c>
      <c r="D30" s="186"/>
    </row>
    <row r="31" spans="1:4" x14ac:dyDescent="0.25">
      <c r="A31" s="363" t="s">
        <v>154</v>
      </c>
      <c r="B31" s="287">
        <v>0.38001288491090768</v>
      </c>
      <c r="C31" s="287">
        <v>0.57844110386733072</v>
      </c>
      <c r="D31" s="186"/>
    </row>
    <row r="32" spans="1:4" x14ac:dyDescent="0.25">
      <c r="A32" s="363" t="s">
        <v>43</v>
      </c>
      <c r="B32" s="287">
        <v>0.28512000378986341</v>
      </c>
      <c r="C32" s="287">
        <v>0.52568831601367894</v>
      </c>
      <c r="D32" s="186"/>
    </row>
    <row r="33" spans="1:4" x14ac:dyDescent="0.25">
      <c r="A33" s="363" t="s">
        <v>53</v>
      </c>
      <c r="B33" s="287">
        <v>0.21184264542767989</v>
      </c>
      <c r="C33" s="287">
        <v>0.39581485071029504</v>
      </c>
      <c r="D33" s="186"/>
    </row>
    <row r="34" spans="1:4" x14ac:dyDescent="0.25">
      <c r="A34" s="363" t="s">
        <v>49</v>
      </c>
      <c r="B34" s="287">
        <v>0.16319116622250565</v>
      </c>
      <c r="C34" s="287">
        <v>0.37441382318375233</v>
      </c>
      <c r="D34" s="186"/>
    </row>
    <row r="35" spans="1:4" x14ac:dyDescent="0.25">
      <c r="A35" s="363" t="s">
        <v>51</v>
      </c>
      <c r="B35" s="287">
        <v>0.12758561387495482</v>
      </c>
      <c r="C35" s="287">
        <v>0.35785242857781491</v>
      </c>
      <c r="D35" s="186"/>
    </row>
    <row r="55" spans="1:17" x14ac:dyDescent="0.25">
      <c r="A55" s="1013"/>
      <c r="B55" s="1013"/>
      <c r="C55" s="1013"/>
      <c r="D55" s="1013"/>
      <c r="E55" s="1013"/>
      <c r="F55" s="1013"/>
      <c r="G55" s="1013"/>
    </row>
    <row r="56" spans="1:17" x14ac:dyDescent="0.25">
      <c r="A56" s="1013"/>
      <c r="B56" s="1013"/>
      <c r="C56" s="1013"/>
      <c r="D56" s="1013"/>
      <c r="E56" s="1013"/>
      <c r="F56" s="1013"/>
      <c r="G56" s="1013"/>
    </row>
    <row r="57" spans="1:17" x14ac:dyDescent="0.25">
      <c r="A57" s="1013"/>
      <c r="B57" s="1013"/>
      <c r="C57" s="1013"/>
      <c r="D57" s="1013"/>
      <c r="E57" s="1013"/>
      <c r="F57" s="1013"/>
      <c r="G57" s="1013"/>
    </row>
    <row r="58" spans="1:17" x14ac:dyDescent="0.25">
      <c r="A58" s="698"/>
      <c r="B58" s="1013" t="s">
        <v>1036</v>
      </c>
      <c r="C58" s="1013"/>
      <c r="D58" s="1013" t="s">
        <v>1037</v>
      </c>
      <c r="E58" s="1013"/>
      <c r="F58" s="1013" t="s">
        <v>1038</v>
      </c>
      <c r="G58" s="1013"/>
    </row>
    <row r="59" spans="1:17" ht="90" x14ac:dyDescent="0.25">
      <c r="A59" s="1013"/>
      <c r="B59" s="1013" t="s">
        <v>1039</v>
      </c>
      <c r="C59" s="438" t="s">
        <v>1040</v>
      </c>
      <c r="D59" s="1013" t="s">
        <v>1041</v>
      </c>
      <c r="E59" s="435" t="s">
        <v>1042</v>
      </c>
      <c r="F59" s="438" t="s">
        <v>1043</v>
      </c>
      <c r="G59" s="438" t="s">
        <v>1044</v>
      </c>
    </row>
    <row r="60" spans="1:17" x14ac:dyDescent="0.25">
      <c r="A60" s="1013"/>
      <c r="B60" s="1013"/>
      <c r="C60" s="438" t="s">
        <v>1045</v>
      </c>
      <c r="D60" s="1013"/>
      <c r="E60" s="438" t="s">
        <v>1045</v>
      </c>
      <c r="F60" s="438" t="s">
        <v>1046</v>
      </c>
      <c r="G60" s="438" t="s">
        <v>1046</v>
      </c>
    </row>
    <row r="61" spans="1:17" ht="105" x14ac:dyDescent="0.25">
      <c r="A61" s="1013"/>
      <c r="B61" s="1013"/>
      <c r="C61" s="438"/>
      <c r="D61" s="1013"/>
      <c r="E61" s="438"/>
      <c r="F61" s="438"/>
      <c r="G61" s="438"/>
      <c r="K61" s="187" t="s">
        <v>1055</v>
      </c>
      <c r="L61" s="187" t="s">
        <v>1070</v>
      </c>
      <c r="M61" s="187" t="s">
        <v>1061</v>
      </c>
      <c r="N61" s="187" t="s">
        <v>1062</v>
      </c>
      <c r="O61" s="436" t="s">
        <v>1065</v>
      </c>
      <c r="P61" s="452" t="s">
        <v>1068</v>
      </c>
      <c r="Q61" s="436" t="s">
        <v>1069</v>
      </c>
    </row>
    <row r="62" spans="1:17" ht="26.25" x14ac:dyDescent="0.25">
      <c r="A62" s="439" t="s">
        <v>747</v>
      </c>
      <c r="B62" s="440">
        <v>25530</v>
      </c>
      <c r="C62" s="440">
        <v>12147988190</v>
      </c>
      <c r="D62" s="440">
        <v>4427</v>
      </c>
      <c r="E62" s="423">
        <v>1840210962</v>
      </c>
      <c r="F62" s="441">
        <v>0.17</v>
      </c>
      <c r="G62" s="441">
        <v>0.15</v>
      </c>
      <c r="H62" s="439" t="s">
        <v>747</v>
      </c>
      <c r="I62" s="439" t="s">
        <v>48</v>
      </c>
      <c r="J62" s="439" t="s">
        <v>48</v>
      </c>
      <c r="K62">
        <v>8932664</v>
      </c>
      <c r="L62">
        <v>377297.2</v>
      </c>
      <c r="M62" t="s">
        <v>1056</v>
      </c>
      <c r="N62" s="55">
        <f t="shared" ref="N62:N92" si="0">E62/K62</f>
        <v>206.00919971914314</v>
      </c>
      <c r="O62" s="378">
        <f t="shared" ref="O62:O92" si="1">N62/$N$90</f>
        <v>1.8279000077684537</v>
      </c>
      <c r="P62" s="417">
        <f>E62/(L62*1000000)</f>
        <v>4.877351228686563E-3</v>
      </c>
      <c r="Q62" s="378">
        <f>P62/$P$90</f>
        <v>1.3925234946667362</v>
      </c>
    </row>
    <row r="63" spans="1:17" ht="26.25" x14ac:dyDescent="0.25">
      <c r="A63" s="442" t="s">
        <v>742</v>
      </c>
      <c r="B63" s="443">
        <v>40047</v>
      </c>
      <c r="C63" s="443">
        <v>17501710303</v>
      </c>
      <c r="D63" s="443">
        <v>7605</v>
      </c>
      <c r="E63" s="422">
        <v>3087532927</v>
      </c>
      <c r="F63" s="444">
        <v>0.19</v>
      </c>
      <c r="G63" s="444">
        <v>0.18</v>
      </c>
      <c r="H63" s="442" t="s">
        <v>742</v>
      </c>
      <c r="I63" s="442" t="s">
        <v>129</v>
      </c>
      <c r="J63" s="442" t="s">
        <v>29</v>
      </c>
      <c r="K63" s="437">
        <v>11566041</v>
      </c>
      <c r="L63" s="437">
        <v>451176.9</v>
      </c>
      <c r="M63" t="s">
        <v>1056</v>
      </c>
      <c r="N63" s="55">
        <f t="shared" si="0"/>
        <v>266.94812226586436</v>
      </c>
      <c r="O63" s="378">
        <f t="shared" si="1"/>
        <v>2.368605263399822</v>
      </c>
      <c r="P63" s="417">
        <f t="shared" ref="P63:P92" si="2">E63/(L63*1000000)</f>
        <v>6.8432868061285941E-3</v>
      </c>
      <c r="Q63" s="378">
        <f t="shared" ref="Q63:Q92" si="3">P63/$P$90</f>
        <v>1.9538141116901211</v>
      </c>
    </row>
    <row r="64" spans="1:17" ht="26.25" x14ac:dyDescent="0.25">
      <c r="A64" s="439" t="s">
        <v>768</v>
      </c>
      <c r="B64" s="440">
        <v>6678</v>
      </c>
      <c r="C64" s="440">
        <v>2100205360</v>
      </c>
      <c r="D64" s="440">
        <v>847</v>
      </c>
      <c r="E64" s="423">
        <v>153049040</v>
      </c>
      <c r="F64" s="441">
        <v>0.13</v>
      </c>
      <c r="G64" s="441">
        <v>7.0000000000000007E-2</v>
      </c>
      <c r="H64" s="439" t="s">
        <v>768</v>
      </c>
      <c r="I64" s="439" t="s">
        <v>130</v>
      </c>
      <c r="J64" s="439" t="s">
        <v>30</v>
      </c>
      <c r="K64" s="437">
        <v>6916548</v>
      </c>
      <c r="L64" s="437">
        <v>60642.7</v>
      </c>
      <c r="M64" t="s">
        <v>1057</v>
      </c>
      <c r="N64" s="55">
        <f t="shared" si="0"/>
        <v>22.127951689195246</v>
      </c>
      <c r="O64" s="378">
        <f t="shared" si="1"/>
        <v>0.19633920776219302</v>
      </c>
      <c r="P64" s="417">
        <f t="shared" si="2"/>
        <v>2.5237834067414542E-3</v>
      </c>
      <c r="Q64" s="378">
        <f t="shared" si="3"/>
        <v>0.72056071514126774</v>
      </c>
    </row>
    <row r="65" spans="1:17" ht="26.25" x14ac:dyDescent="0.25">
      <c r="A65" s="442" t="s">
        <v>749</v>
      </c>
      <c r="B65" s="443">
        <v>6621</v>
      </c>
      <c r="C65" s="443">
        <v>2478228294</v>
      </c>
      <c r="D65" s="443">
        <v>877</v>
      </c>
      <c r="E65" s="422">
        <v>283590494</v>
      </c>
      <c r="F65" s="444">
        <v>0.13</v>
      </c>
      <c r="G65" s="444">
        <v>0.11</v>
      </c>
      <c r="H65" s="442" t="s">
        <v>749</v>
      </c>
      <c r="I65" s="442" t="s">
        <v>193</v>
      </c>
      <c r="J65" s="442" t="s">
        <v>41</v>
      </c>
      <c r="K65" s="437">
        <v>896005</v>
      </c>
      <c r="L65" s="437">
        <v>20840.7</v>
      </c>
      <c r="M65" t="s">
        <v>1057</v>
      </c>
      <c r="N65" s="55">
        <f t="shared" si="0"/>
        <v>316.5054815542324</v>
      </c>
      <c r="O65" s="378">
        <f t="shared" si="1"/>
        <v>2.8083229922764437</v>
      </c>
      <c r="P65" s="417">
        <f t="shared" si="2"/>
        <v>1.3607532088653453E-2</v>
      </c>
      <c r="Q65" s="378">
        <f t="shared" si="3"/>
        <v>3.8850612247140219</v>
      </c>
    </row>
    <row r="66" spans="1:17" ht="26.25" x14ac:dyDescent="0.25">
      <c r="A66" s="439" t="s">
        <v>746</v>
      </c>
      <c r="B66" s="440">
        <v>10375</v>
      </c>
      <c r="C66" s="440">
        <v>3784010392</v>
      </c>
      <c r="D66" s="440">
        <v>1608</v>
      </c>
      <c r="E66" s="423">
        <v>461258508</v>
      </c>
      <c r="F66" s="441">
        <v>0.15</v>
      </c>
      <c r="G66" s="441">
        <v>0.12</v>
      </c>
      <c r="H66" s="439" t="s">
        <v>746</v>
      </c>
      <c r="I66" s="439" t="s">
        <v>155</v>
      </c>
      <c r="J66" s="439" t="s">
        <v>154</v>
      </c>
      <c r="K66" s="437">
        <v>10701777</v>
      </c>
      <c r="L66" s="437">
        <v>215257</v>
      </c>
      <c r="M66" t="s">
        <v>1057</v>
      </c>
      <c r="N66" s="55">
        <f t="shared" si="0"/>
        <v>43.10111376830222</v>
      </c>
      <c r="O66" s="378">
        <f t="shared" si="1"/>
        <v>0.38243207730197148</v>
      </c>
      <c r="P66" s="417">
        <f t="shared" si="2"/>
        <v>2.1428269835591872E-3</v>
      </c>
      <c r="Q66" s="378">
        <f t="shared" si="3"/>
        <v>0.61179455399105509</v>
      </c>
    </row>
    <row r="67" spans="1:17" ht="26.25" x14ac:dyDescent="0.25">
      <c r="A67" s="442" t="s">
        <v>745</v>
      </c>
      <c r="B67" s="443">
        <v>107461</v>
      </c>
      <c r="C67" s="443">
        <v>57569222427</v>
      </c>
      <c r="D67" s="443">
        <v>18147</v>
      </c>
      <c r="E67" s="422">
        <v>9755733079</v>
      </c>
      <c r="F67" s="444">
        <v>0.17</v>
      </c>
      <c r="G67" s="444">
        <v>0.17</v>
      </c>
      <c r="H67" s="442" t="s">
        <v>745</v>
      </c>
      <c r="I67" s="442" t="s">
        <v>168</v>
      </c>
      <c r="J67" s="442" t="s">
        <v>167</v>
      </c>
      <c r="K67" s="437">
        <v>83155031</v>
      </c>
      <c r="L67" s="437">
        <v>3367560</v>
      </c>
      <c r="M67" t="s">
        <v>1056</v>
      </c>
      <c r="N67" s="55">
        <f t="shared" si="0"/>
        <v>117.31981771493777</v>
      </c>
      <c r="O67" s="378">
        <f t="shared" si="1"/>
        <v>1.0409675684624338</v>
      </c>
      <c r="P67" s="417">
        <f t="shared" si="2"/>
        <v>2.8969737967549205E-3</v>
      </c>
      <c r="Q67" s="378">
        <f t="shared" si="3"/>
        <v>0.82710961057883081</v>
      </c>
    </row>
    <row r="68" spans="1:17" ht="26.25" x14ac:dyDescent="0.25">
      <c r="A68" s="439" t="s">
        <v>769</v>
      </c>
      <c r="B68" s="440">
        <v>23793</v>
      </c>
      <c r="C68" s="440">
        <v>13306497702</v>
      </c>
      <c r="D68" s="440">
        <v>3598</v>
      </c>
      <c r="E68" s="423">
        <v>1673008997</v>
      </c>
      <c r="F68" s="441">
        <v>0.15</v>
      </c>
      <c r="G68" s="441">
        <v>0.13</v>
      </c>
      <c r="H68" s="439" t="s">
        <v>769</v>
      </c>
      <c r="I68" s="439" t="s">
        <v>169</v>
      </c>
      <c r="J68" s="439" t="s">
        <v>32</v>
      </c>
      <c r="K68" s="437">
        <v>5840045</v>
      </c>
      <c r="L68" s="437">
        <v>312516.59999999998</v>
      </c>
      <c r="M68" t="s">
        <v>1056</v>
      </c>
      <c r="N68" s="55">
        <f t="shared" si="0"/>
        <v>286.47193591830199</v>
      </c>
      <c r="O68" s="378">
        <f t="shared" si="1"/>
        <v>2.5418382023929071</v>
      </c>
      <c r="P68" s="417">
        <f t="shared" si="2"/>
        <v>5.3533444207443702E-3</v>
      </c>
      <c r="Q68" s="378">
        <f t="shared" si="3"/>
        <v>1.5284234272660968</v>
      </c>
    </row>
    <row r="69" spans="1:17" ht="26.25" x14ac:dyDescent="0.25">
      <c r="A69" s="442" t="s">
        <v>753</v>
      </c>
      <c r="B69" s="443">
        <v>5737</v>
      </c>
      <c r="C69" s="443">
        <v>2467746021</v>
      </c>
      <c r="D69" s="443">
        <v>790</v>
      </c>
      <c r="E69" s="422">
        <v>253267017</v>
      </c>
      <c r="F69" s="444">
        <v>0.14000000000000001</v>
      </c>
      <c r="G69" s="444">
        <v>0.1</v>
      </c>
      <c r="H69" s="433" t="s">
        <v>753</v>
      </c>
      <c r="I69" s="433" t="s">
        <v>176</v>
      </c>
      <c r="J69" s="433" t="s">
        <v>34</v>
      </c>
      <c r="K69" s="437">
        <v>1330068</v>
      </c>
      <c r="L69" s="437">
        <v>27166.9</v>
      </c>
      <c r="M69" t="s">
        <v>1057</v>
      </c>
      <c r="N69" s="55">
        <f t="shared" si="0"/>
        <v>190.41659298622326</v>
      </c>
      <c r="O69" s="378">
        <f t="shared" si="1"/>
        <v>1.6895482933445749</v>
      </c>
      <c r="P69" s="417">
        <f t="shared" si="2"/>
        <v>9.3226322105208915E-3</v>
      </c>
      <c r="Q69" s="378">
        <f t="shared" si="3"/>
        <v>2.661687415278311</v>
      </c>
    </row>
    <row r="70" spans="1:17" ht="26.25" x14ac:dyDescent="0.25">
      <c r="A70" s="439" t="s">
        <v>741</v>
      </c>
      <c r="B70" s="440">
        <v>34464</v>
      </c>
      <c r="C70" s="440">
        <v>12601069130</v>
      </c>
      <c r="D70" s="440">
        <v>4807</v>
      </c>
      <c r="E70" s="423">
        <v>1574217809</v>
      </c>
      <c r="F70" s="441">
        <v>0.14000000000000001</v>
      </c>
      <c r="G70" s="441">
        <v>0.12</v>
      </c>
      <c r="H70" s="439" t="s">
        <v>741</v>
      </c>
      <c r="I70" s="439" t="s">
        <v>172</v>
      </c>
      <c r="J70" s="439" t="s">
        <v>36</v>
      </c>
      <c r="K70" s="437">
        <v>10682547</v>
      </c>
      <c r="L70" s="437">
        <v>165829.79999999999</v>
      </c>
      <c r="M70" t="s">
        <v>1056</v>
      </c>
      <c r="N70" s="55">
        <f t="shared" si="0"/>
        <v>147.36352753701902</v>
      </c>
      <c r="O70" s="378">
        <f t="shared" si="1"/>
        <v>1.3075425442015993</v>
      </c>
      <c r="P70" s="417">
        <f t="shared" si="2"/>
        <v>9.492972969876343E-3</v>
      </c>
      <c r="Q70" s="378">
        <f t="shared" si="3"/>
        <v>2.7103210892500984</v>
      </c>
    </row>
    <row r="71" spans="1:17" x14ac:dyDescent="0.25">
      <c r="A71" s="442" t="s">
        <v>739</v>
      </c>
      <c r="B71" s="443">
        <v>110283</v>
      </c>
      <c r="C71" s="443">
        <v>47866839422</v>
      </c>
      <c r="D71" s="443">
        <v>15813</v>
      </c>
      <c r="E71" s="422">
        <v>5909880010</v>
      </c>
      <c r="F71" s="444">
        <v>0.14000000000000001</v>
      </c>
      <c r="G71" s="444">
        <v>0.12</v>
      </c>
      <c r="H71" s="442" t="s">
        <v>739</v>
      </c>
      <c r="I71" s="442" t="s">
        <v>929</v>
      </c>
      <c r="J71" s="442" t="s">
        <v>37</v>
      </c>
      <c r="K71" s="437">
        <v>47394223</v>
      </c>
      <c r="L71" s="437">
        <v>1121698</v>
      </c>
      <c r="M71" t="s">
        <v>1056</v>
      </c>
      <c r="N71" s="55">
        <f t="shared" si="0"/>
        <v>124.69621054869916</v>
      </c>
      <c r="O71" s="378">
        <f t="shared" si="1"/>
        <v>1.1064175995121037</v>
      </c>
      <c r="P71" s="417">
        <f t="shared" si="2"/>
        <v>5.2686908686651844E-3</v>
      </c>
      <c r="Q71" s="378">
        <f t="shared" si="3"/>
        <v>1.5042541487683896</v>
      </c>
    </row>
    <row r="72" spans="1:17" ht="26.25" x14ac:dyDescent="0.25">
      <c r="A72" s="439" t="s">
        <v>752</v>
      </c>
      <c r="B72" s="440">
        <v>21945</v>
      </c>
      <c r="C72" s="440">
        <v>13363798472</v>
      </c>
      <c r="D72" s="440">
        <v>3123</v>
      </c>
      <c r="E72" s="423">
        <v>1454634090</v>
      </c>
      <c r="F72" s="441">
        <v>0.14000000000000001</v>
      </c>
      <c r="G72" s="441">
        <v>0.11</v>
      </c>
      <c r="H72" s="439" t="s">
        <v>752</v>
      </c>
      <c r="I72" s="439" t="s">
        <v>170</v>
      </c>
      <c r="J72" s="439" t="s">
        <v>54</v>
      </c>
      <c r="K72" s="437">
        <v>5533793</v>
      </c>
      <c r="L72" s="437">
        <v>236188</v>
      </c>
      <c r="M72" t="s">
        <v>1056</v>
      </c>
      <c r="N72" s="55">
        <f t="shared" si="0"/>
        <v>262.86384221455336</v>
      </c>
      <c r="O72" s="378">
        <f t="shared" si="1"/>
        <v>2.3323658355116597</v>
      </c>
      <c r="P72" s="417">
        <f t="shared" si="2"/>
        <v>6.1587976103781731E-3</v>
      </c>
      <c r="Q72" s="378">
        <f t="shared" si="3"/>
        <v>1.7583868721421745</v>
      </c>
    </row>
    <row r="73" spans="1:17" ht="26.25" x14ac:dyDescent="0.25">
      <c r="A73" s="442" t="s">
        <v>756</v>
      </c>
      <c r="B73" s="443">
        <v>77551</v>
      </c>
      <c r="C73" s="443">
        <v>42271058807</v>
      </c>
      <c r="D73" s="443">
        <v>13604</v>
      </c>
      <c r="E73" s="422">
        <v>6983897235</v>
      </c>
      <c r="F73" s="444">
        <v>0.18</v>
      </c>
      <c r="G73" s="444">
        <v>0.17</v>
      </c>
      <c r="H73" s="442" t="s">
        <v>756</v>
      </c>
      <c r="I73" s="442" t="s">
        <v>134</v>
      </c>
      <c r="J73" s="442" t="s">
        <v>38</v>
      </c>
      <c r="K73" s="437">
        <v>67439599</v>
      </c>
      <c r="L73" s="437">
        <v>2302860</v>
      </c>
      <c r="M73" t="s">
        <v>1056</v>
      </c>
      <c r="N73" s="55">
        <f t="shared" si="0"/>
        <v>103.55781081972329</v>
      </c>
      <c r="O73" s="378">
        <f t="shared" si="1"/>
        <v>0.91885859204309317</v>
      </c>
      <c r="P73" s="417">
        <f t="shared" si="2"/>
        <v>3.0327059547692868E-3</v>
      </c>
      <c r="Q73" s="378">
        <f t="shared" si="3"/>
        <v>0.86586224703140835</v>
      </c>
    </row>
    <row r="74" spans="1:17" ht="26.25" x14ac:dyDescent="0.25">
      <c r="A74" s="439" t="s">
        <v>761</v>
      </c>
      <c r="B74" s="440">
        <v>4832</v>
      </c>
      <c r="C74" s="440">
        <v>1408274935</v>
      </c>
      <c r="D74" s="440">
        <v>655</v>
      </c>
      <c r="E74" s="423">
        <v>127928389</v>
      </c>
      <c r="F74" s="441">
        <v>0.14000000000000001</v>
      </c>
      <c r="G74" s="441">
        <v>0.09</v>
      </c>
      <c r="H74" s="439" t="s">
        <v>761</v>
      </c>
      <c r="I74" s="439" t="s">
        <v>190</v>
      </c>
      <c r="J74" s="439" t="s">
        <v>39</v>
      </c>
      <c r="K74" s="437">
        <v>4036355</v>
      </c>
      <c r="L74" s="437">
        <v>49283.3</v>
      </c>
      <c r="M74" t="s">
        <v>1057</v>
      </c>
      <c r="N74" s="55">
        <f t="shared" si="0"/>
        <v>31.694038061567923</v>
      </c>
      <c r="O74" s="378">
        <f t="shared" si="1"/>
        <v>0.28121818102267149</v>
      </c>
      <c r="P74" s="417">
        <f t="shared" si="2"/>
        <v>2.5957756278495959E-3</v>
      </c>
      <c r="Q74" s="378">
        <f t="shared" si="3"/>
        <v>0.74111508053875963</v>
      </c>
    </row>
    <row r="75" spans="1:17" ht="26.25" x14ac:dyDescent="0.25">
      <c r="A75" s="442" t="s">
        <v>763</v>
      </c>
      <c r="B75" s="443">
        <v>10545</v>
      </c>
      <c r="C75" s="443">
        <v>4108081632</v>
      </c>
      <c r="D75" s="443">
        <v>1348</v>
      </c>
      <c r="E75" s="422">
        <v>345894309</v>
      </c>
      <c r="F75" s="444">
        <v>0.13</v>
      </c>
      <c r="G75" s="444">
        <v>0.08</v>
      </c>
      <c r="H75" s="442" t="s">
        <v>763</v>
      </c>
      <c r="I75" s="442" t="s">
        <v>140</v>
      </c>
      <c r="J75" s="442" t="s">
        <v>45</v>
      </c>
      <c r="K75" s="437">
        <v>9730772</v>
      </c>
      <c r="L75" s="437">
        <v>135924.5</v>
      </c>
      <c r="M75" t="s">
        <v>1057</v>
      </c>
      <c r="N75" s="55">
        <f t="shared" si="0"/>
        <v>35.546440611289626</v>
      </c>
      <c r="O75" s="378">
        <f t="shared" si="1"/>
        <v>0.31540018192439701</v>
      </c>
      <c r="P75" s="417">
        <f t="shared" si="2"/>
        <v>2.544753219618244E-3</v>
      </c>
      <c r="Q75" s="378">
        <f t="shared" si="3"/>
        <v>0.72654776748598038</v>
      </c>
    </row>
    <row r="76" spans="1:17" ht="26.25" x14ac:dyDescent="0.25">
      <c r="A76" s="439" t="s">
        <v>740</v>
      </c>
      <c r="B76" s="440">
        <v>17815</v>
      </c>
      <c r="C76" s="440">
        <v>9419460615</v>
      </c>
      <c r="D76" s="440">
        <v>2655</v>
      </c>
      <c r="E76" s="423">
        <v>1127268919</v>
      </c>
      <c r="F76" s="441">
        <v>0.15</v>
      </c>
      <c r="G76" s="441">
        <v>0.12</v>
      </c>
      <c r="H76" s="439" t="s">
        <v>740</v>
      </c>
      <c r="I76" s="439" t="s">
        <v>152</v>
      </c>
      <c r="J76" s="439" t="s">
        <v>35</v>
      </c>
      <c r="K76" s="437">
        <v>5006907</v>
      </c>
      <c r="L76" s="437">
        <v>372868.5</v>
      </c>
      <c r="M76" t="s">
        <v>1056</v>
      </c>
      <c r="N76" s="55">
        <f t="shared" si="0"/>
        <v>225.14277157534582</v>
      </c>
      <c r="O76" s="378">
        <f t="shared" si="1"/>
        <v>1.9976703684721131</v>
      </c>
      <c r="P76" s="417">
        <f t="shared" si="2"/>
        <v>3.0232345156536418E-3</v>
      </c>
      <c r="Q76" s="378">
        <f t="shared" si="3"/>
        <v>0.86315807403290301</v>
      </c>
    </row>
    <row r="77" spans="1:17" x14ac:dyDescent="0.25">
      <c r="A77" s="442" t="s">
        <v>748</v>
      </c>
      <c r="B77" s="443">
        <v>109177</v>
      </c>
      <c r="C77" s="443">
        <v>48229230286</v>
      </c>
      <c r="D77" s="443">
        <v>14226</v>
      </c>
      <c r="E77" s="422">
        <v>5101301362</v>
      </c>
      <c r="F77" s="444">
        <v>0.13</v>
      </c>
      <c r="G77" s="444">
        <v>0.11</v>
      </c>
      <c r="H77" s="442" t="s">
        <v>748</v>
      </c>
      <c r="I77" s="442" t="s">
        <v>141</v>
      </c>
      <c r="J77" s="442" t="s">
        <v>40</v>
      </c>
      <c r="K77" s="437">
        <v>59257566</v>
      </c>
      <c r="L77" s="437">
        <v>1651594.9</v>
      </c>
      <c r="M77" t="s">
        <v>1056</v>
      </c>
      <c r="N77" s="55">
        <f t="shared" si="0"/>
        <v>86.086920309889209</v>
      </c>
      <c r="O77" s="378">
        <f t="shared" si="1"/>
        <v>0.76384104456373181</v>
      </c>
      <c r="P77" s="417">
        <f t="shared" si="2"/>
        <v>3.0887122271932421E-3</v>
      </c>
      <c r="Q77" s="378">
        <f t="shared" si="3"/>
        <v>0.88185249389744469</v>
      </c>
    </row>
    <row r="78" spans="1:17" ht="26.25" x14ac:dyDescent="0.25">
      <c r="A78" s="439" t="s">
        <v>744</v>
      </c>
      <c r="B78" s="440">
        <v>4145</v>
      </c>
      <c r="C78" s="440">
        <v>1187088695</v>
      </c>
      <c r="D78" s="440">
        <v>541</v>
      </c>
      <c r="E78" s="423">
        <v>93312076</v>
      </c>
      <c r="F78" s="441">
        <v>0.13</v>
      </c>
      <c r="G78" s="441">
        <v>0.08</v>
      </c>
      <c r="H78" s="439" t="s">
        <v>744</v>
      </c>
      <c r="I78" s="439" t="s">
        <v>179</v>
      </c>
      <c r="J78" s="439" t="s">
        <v>43</v>
      </c>
      <c r="K78" s="437">
        <v>2795680</v>
      </c>
      <c r="L78" s="437">
        <v>48929.7</v>
      </c>
      <c r="M78" t="s">
        <v>1057</v>
      </c>
      <c r="N78" s="55">
        <f t="shared" si="0"/>
        <v>33.377237738224693</v>
      </c>
      <c r="O78" s="378">
        <f t="shared" si="1"/>
        <v>0.29615305143734871</v>
      </c>
      <c r="P78" s="417">
        <f t="shared" si="2"/>
        <v>1.9070641348710496E-3</v>
      </c>
      <c r="Q78" s="378">
        <f t="shared" si="3"/>
        <v>0.54448234074776136</v>
      </c>
    </row>
    <row r="79" spans="1:17" ht="39" x14ac:dyDescent="0.25">
      <c r="A79" s="442" t="s">
        <v>771</v>
      </c>
      <c r="B79" s="443">
        <v>3303</v>
      </c>
      <c r="C79" s="443">
        <v>1432513823</v>
      </c>
      <c r="D79" s="443">
        <v>554</v>
      </c>
      <c r="E79" s="422">
        <v>190391163</v>
      </c>
      <c r="F79" s="444">
        <v>0.17</v>
      </c>
      <c r="G79" s="444">
        <v>0.13</v>
      </c>
      <c r="H79" s="442" t="s">
        <v>771</v>
      </c>
      <c r="I79" s="442" t="s">
        <v>171</v>
      </c>
      <c r="J79" s="442" t="s">
        <v>44</v>
      </c>
      <c r="K79" s="437">
        <v>634730</v>
      </c>
      <c r="L79" s="437">
        <v>64143.1</v>
      </c>
      <c r="M79" t="s">
        <v>1056</v>
      </c>
      <c r="N79" s="55">
        <f t="shared" si="0"/>
        <v>299.95614355710302</v>
      </c>
      <c r="O79" s="378">
        <f t="shared" si="1"/>
        <v>2.661482292469072</v>
      </c>
      <c r="P79" s="417">
        <f t="shared" si="2"/>
        <v>2.9682251559403896E-3</v>
      </c>
      <c r="Q79" s="378">
        <f t="shared" si="3"/>
        <v>0.84745245386416523</v>
      </c>
    </row>
    <row r="80" spans="1:17" x14ac:dyDescent="0.25">
      <c r="A80" s="439" t="s">
        <v>762</v>
      </c>
      <c r="B80" s="440">
        <v>3466</v>
      </c>
      <c r="C80" s="440">
        <v>1145443540</v>
      </c>
      <c r="D80" s="440">
        <v>476</v>
      </c>
      <c r="E80" s="423">
        <v>110746792</v>
      </c>
      <c r="F80" s="441">
        <v>0.14000000000000001</v>
      </c>
      <c r="G80" s="441">
        <v>0.1</v>
      </c>
      <c r="H80" s="439" t="s">
        <v>762</v>
      </c>
      <c r="I80" s="439" t="s">
        <v>187</v>
      </c>
      <c r="J80" s="439" t="s">
        <v>42</v>
      </c>
      <c r="K80" s="437">
        <v>1893223</v>
      </c>
      <c r="L80" s="437">
        <v>29334</v>
      </c>
      <c r="M80" t="s">
        <v>1057</v>
      </c>
      <c r="N80" s="55">
        <f t="shared" si="0"/>
        <v>58.496432802686215</v>
      </c>
      <c r="O80" s="378">
        <f t="shared" si="1"/>
        <v>0.51903327676740174</v>
      </c>
      <c r="P80" s="417">
        <f t="shared" si="2"/>
        <v>3.7753730142496759E-3</v>
      </c>
      <c r="Q80" s="378">
        <f t="shared" si="3"/>
        <v>1.077899740447686</v>
      </c>
    </row>
    <row r="81" spans="1:18" ht="26.25" x14ac:dyDescent="0.25">
      <c r="A81" s="442" t="s">
        <v>760</v>
      </c>
      <c r="B81" s="443">
        <v>1621</v>
      </c>
      <c r="C81" s="443">
        <v>515552540</v>
      </c>
      <c r="D81" s="443">
        <v>226</v>
      </c>
      <c r="E81" s="422">
        <v>37796348</v>
      </c>
      <c r="F81" s="444">
        <v>0.14000000000000001</v>
      </c>
      <c r="G81" s="444">
        <v>7.0000000000000007E-2</v>
      </c>
      <c r="H81" s="442" t="s">
        <v>760</v>
      </c>
      <c r="I81" s="442" t="s">
        <v>46</v>
      </c>
      <c r="J81" s="442" t="s">
        <v>46</v>
      </c>
      <c r="K81" s="437">
        <v>516100</v>
      </c>
      <c r="L81" s="437">
        <v>12701.4</v>
      </c>
      <c r="M81" t="s">
        <v>1057</v>
      </c>
      <c r="N81" s="55">
        <f t="shared" si="0"/>
        <v>73.234543693082742</v>
      </c>
      <c r="O81" s="378">
        <f t="shared" si="1"/>
        <v>0.64980313096699938</v>
      </c>
      <c r="P81" s="417">
        <f t="shared" si="2"/>
        <v>2.975762356905538E-3</v>
      </c>
      <c r="Q81" s="378">
        <f t="shared" si="3"/>
        <v>0.84960438611916922</v>
      </c>
    </row>
    <row r="82" spans="1:18" ht="39" x14ac:dyDescent="0.25">
      <c r="A82" s="439" t="s">
        <v>755</v>
      </c>
      <c r="B82" s="440">
        <v>55695</v>
      </c>
      <c r="C82" s="440">
        <v>29757617237</v>
      </c>
      <c r="D82" s="440">
        <v>9646</v>
      </c>
      <c r="E82" s="423">
        <v>5084876631</v>
      </c>
      <c r="F82" s="441">
        <v>0.17</v>
      </c>
      <c r="G82" s="441">
        <v>0.17</v>
      </c>
      <c r="H82" s="439" t="s">
        <v>755</v>
      </c>
      <c r="I82" s="439" t="s">
        <v>146</v>
      </c>
      <c r="J82" s="439" t="s">
        <v>47</v>
      </c>
      <c r="K82" s="437">
        <v>17475415</v>
      </c>
      <c r="L82" s="437">
        <v>800095</v>
      </c>
      <c r="M82" t="s">
        <v>1056</v>
      </c>
      <c r="N82" s="55">
        <f t="shared" si="0"/>
        <v>290.97315462894585</v>
      </c>
      <c r="O82" s="378">
        <f t="shared" si="1"/>
        <v>2.5817770872940207</v>
      </c>
      <c r="P82" s="417">
        <f t="shared" si="2"/>
        <v>6.3553410919953259E-3</v>
      </c>
      <c r="Q82" s="378">
        <f t="shared" si="3"/>
        <v>1.8145016367024436</v>
      </c>
    </row>
    <row r="83" spans="1:18" ht="26.25" x14ac:dyDescent="0.25">
      <c r="A83" s="442" t="s">
        <v>766</v>
      </c>
      <c r="B83" s="443">
        <v>18210</v>
      </c>
      <c r="C83" s="443">
        <v>6705026549</v>
      </c>
      <c r="D83" s="443">
        <v>2485</v>
      </c>
      <c r="E83" s="422">
        <v>698267625</v>
      </c>
      <c r="F83" s="444">
        <v>0.14000000000000001</v>
      </c>
      <c r="G83" s="444">
        <v>0.1</v>
      </c>
      <c r="H83" s="442" t="s">
        <v>766</v>
      </c>
      <c r="I83" s="442" t="s">
        <v>159</v>
      </c>
      <c r="J83" s="442" t="s">
        <v>49</v>
      </c>
      <c r="K83" s="437">
        <v>37840001</v>
      </c>
      <c r="L83" s="437">
        <v>523038.3</v>
      </c>
      <c r="M83" t="s">
        <v>1057</v>
      </c>
      <c r="N83" s="55">
        <f t="shared" si="0"/>
        <v>18.453160849546489</v>
      </c>
      <c r="O83" s="378">
        <f t="shared" si="1"/>
        <v>0.16373313864732317</v>
      </c>
      <c r="P83" s="417">
        <f t="shared" si="2"/>
        <v>1.3350219764021105E-3</v>
      </c>
      <c r="Q83" s="378">
        <f t="shared" si="3"/>
        <v>0.3811596460599761</v>
      </c>
    </row>
    <row r="84" spans="1:18" ht="26.25" x14ac:dyDescent="0.25">
      <c r="A84" s="439" t="s">
        <v>757</v>
      </c>
      <c r="B84" s="440">
        <v>25258</v>
      </c>
      <c r="C84" s="440">
        <v>10162730221</v>
      </c>
      <c r="D84" s="440">
        <v>3293</v>
      </c>
      <c r="E84" s="423">
        <v>1066583174</v>
      </c>
      <c r="F84" s="441">
        <v>0.13</v>
      </c>
      <c r="G84" s="441">
        <v>0.1</v>
      </c>
      <c r="H84" s="439" t="s">
        <v>757</v>
      </c>
      <c r="I84" s="439" t="s">
        <v>50</v>
      </c>
      <c r="J84" s="439" t="s">
        <v>50</v>
      </c>
      <c r="K84" s="437">
        <v>10298252</v>
      </c>
      <c r="L84" s="437">
        <v>202440.5</v>
      </c>
      <c r="M84" t="s">
        <v>1056</v>
      </c>
      <c r="N84" s="55">
        <f t="shared" si="0"/>
        <v>103.56934108817691</v>
      </c>
      <c r="O84" s="378">
        <f t="shared" si="1"/>
        <v>0.91896089901688216</v>
      </c>
      <c r="P84" s="417">
        <f t="shared" si="2"/>
        <v>5.2686254677300247E-3</v>
      </c>
      <c r="Q84" s="378">
        <f t="shared" si="3"/>
        <v>1.5042354762688066</v>
      </c>
    </row>
    <row r="85" spans="1:18" ht="26.25" x14ac:dyDescent="0.25">
      <c r="A85" s="442" t="s">
        <v>772</v>
      </c>
      <c r="B85" s="443">
        <v>10620</v>
      </c>
      <c r="C85" s="443">
        <v>3252289137</v>
      </c>
      <c r="D85" s="443">
        <v>1388</v>
      </c>
      <c r="E85" s="422">
        <v>263064041</v>
      </c>
      <c r="F85" s="444">
        <v>0.13</v>
      </c>
      <c r="G85" s="444">
        <v>0.08</v>
      </c>
      <c r="H85" s="442" t="s">
        <v>772</v>
      </c>
      <c r="I85" s="442" t="s">
        <v>175</v>
      </c>
      <c r="J85" s="442" t="s">
        <v>51</v>
      </c>
      <c r="K85" s="437">
        <v>19186201</v>
      </c>
      <c r="L85" s="437">
        <v>218165.2</v>
      </c>
      <c r="M85" t="s">
        <v>1057</v>
      </c>
      <c r="N85" s="55">
        <f t="shared" si="0"/>
        <v>13.711106278934531</v>
      </c>
      <c r="O85" s="378">
        <f t="shared" si="1"/>
        <v>0.12165734009911608</v>
      </c>
      <c r="P85" s="417">
        <f t="shared" si="2"/>
        <v>1.2058020298379394E-3</v>
      </c>
      <c r="Q85" s="378">
        <f t="shared" si="3"/>
        <v>0.34426629900884614</v>
      </c>
    </row>
    <row r="86" spans="1:18" ht="26.25" x14ac:dyDescent="0.25">
      <c r="A86" s="439" t="s">
        <v>758</v>
      </c>
      <c r="B86" s="440">
        <v>29325</v>
      </c>
      <c r="C86" s="440">
        <v>17302756031</v>
      </c>
      <c r="D86" s="440">
        <v>4525</v>
      </c>
      <c r="E86" s="423">
        <v>2205801373</v>
      </c>
      <c r="F86" s="441">
        <v>0.15</v>
      </c>
      <c r="G86" s="441">
        <v>0.13</v>
      </c>
      <c r="H86" s="439" t="s">
        <v>758</v>
      </c>
      <c r="I86" s="439" t="s">
        <v>158</v>
      </c>
      <c r="J86" s="439" t="s">
        <v>55</v>
      </c>
      <c r="K86" s="437">
        <v>10379295</v>
      </c>
      <c r="L86" s="437">
        <v>474724.4</v>
      </c>
      <c r="M86" t="s">
        <v>1056</v>
      </c>
      <c r="N86" s="55">
        <f t="shared" si="0"/>
        <v>212.51938334925444</v>
      </c>
      <c r="O86" s="378">
        <f t="shared" si="1"/>
        <v>1.8856642470562039</v>
      </c>
      <c r="P86" s="417">
        <f t="shared" si="2"/>
        <v>4.6464883056358593E-3</v>
      </c>
      <c r="Q86" s="378">
        <f t="shared" si="3"/>
        <v>1.326610250095642</v>
      </c>
    </row>
    <row r="87" spans="1:18" ht="26.25" x14ac:dyDescent="0.25">
      <c r="A87" s="442" t="s">
        <v>759</v>
      </c>
      <c r="B87" s="443">
        <v>10417</v>
      </c>
      <c r="C87" s="443">
        <v>3806482247</v>
      </c>
      <c r="D87" s="443">
        <v>1242</v>
      </c>
      <c r="E87" s="422">
        <v>345764114</v>
      </c>
      <c r="F87" s="444">
        <v>0.12</v>
      </c>
      <c r="G87" s="444">
        <v>0.09</v>
      </c>
      <c r="H87" s="442" t="s">
        <v>759</v>
      </c>
      <c r="I87" s="442" t="s">
        <v>131</v>
      </c>
      <c r="J87" s="442" t="s">
        <v>52</v>
      </c>
      <c r="K87" s="437">
        <v>2108977</v>
      </c>
      <c r="L87" s="437">
        <v>46297.2</v>
      </c>
      <c r="M87" t="s">
        <v>1057</v>
      </c>
      <c r="N87" s="55">
        <f t="shared" si="0"/>
        <v>163.94873628304148</v>
      </c>
      <c r="O87" s="378">
        <f t="shared" si="1"/>
        <v>1.4547015217473909</v>
      </c>
      <c r="P87" s="417">
        <f t="shared" si="2"/>
        <v>7.468359080030758E-3</v>
      </c>
      <c r="Q87" s="378">
        <f t="shared" si="3"/>
        <v>2.1322773361866525</v>
      </c>
    </row>
    <row r="88" spans="1:18" ht="26.25" x14ac:dyDescent="0.25">
      <c r="A88" s="439" t="s">
        <v>737</v>
      </c>
      <c r="B88" s="440">
        <v>4451</v>
      </c>
      <c r="C88" s="440">
        <v>1816248752</v>
      </c>
      <c r="D88" s="440">
        <v>593</v>
      </c>
      <c r="E88" s="423">
        <v>130281766</v>
      </c>
      <c r="F88" s="441">
        <v>0.13</v>
      </c>
      <c r="G88" s="441">
        <v>7.0000000000000007E-2</v>
      </c>
      <c r="H88" s="439" t="s">
        <v>737</v>
      </c>
      <c r="I88" s="439" t="s">
        <v>174</v>
      </c>
      <c r="J88" s="439" t="s">
        <v>53</v>
      </c>
      <c r="K88" s="437">
        <v>5459781</v>
      </c>
      <c r="L88" s="437">
        <v>91555.3</v>
      </c>
      <c r="M88" t="s">
        <v>1057</v>
      </c>
      <c r="N88" s="55">
        <f t="shared" si="0"/>
        <v>23.862086409692989</v>
      </c>
      <c r="O88" s="378">
        <f t="shared" si="1"/>
        <v>0.21172601996956461</v>
      </c>
      <c r="P88" s="417">
        <f t="shared" si="2"/>
        <v>1.422984425806043E-3</v>
      </c>
      <c r="Q88" s="378">
        <f t="shared" si="3"/>
        <v>0.40627364169001723</v>
      </c>
    </row>
    <row r="89" spans="1:18" ht="39" x14ac:dyDescent="0.25">
      <c r="A89" s="442" t="s">
        <v>743</v>
      </c>
      <c r="B89" s="443">
        <v>100036</v>
      </c>
      <c r="C89" s="443">
        <v>54394896141</v>
      </c>
      <c r="D89" s="443">
        <v>15357</v>
      </c>
      <c r="E89" s="422">
        <v>7467452202</v>
      </c>
      <c r="F89" s="444">
        <v>0.15</v>
      </c>
      <c r="G89" s="444">
        <v>0.14000000000000001</v>
      </c>
      <c r="H89" s="442" t="s">
        <v>743</v>
      </c>
      <c r="I89" s="442" t="s">
        <v>137</v>
      </c>
      <c r="J89" s="442" t="s">
        <v>60</v>
      </c>
      <c r="K89" s="437">
        <v>67025542</v>
      </c>
      <c r="L89" s="437">
        <v>2526615.2000000002</v>
      </c>
      <c r="M89" t="s">
        <v>1056</v>
      </c>
      <c r="N89" s="55">
        <f t="shared" si="0"/>
        <v>111.41203754831255</v>
      </c>
      <c r="O89" s="378">
        <f t="shared" si="1"/>
        <v>0.98854839773029735</v>
      </c>
      <c r="P89" s="417">
        <f t="shared" si="2"/>
        <v>2.955516218694481E-3</v>
      </c>
      <c r="Q89" s="378">
        <f t="shared" si="3"/>
        <v>0.84382394878479272</v>
      </c>
    </row>
    <row r="90" spans="1:18" ht="26.25" x14ac:dyDescent="0.25">
      <c r="A90" s="698"/>
      <c r="B90" s="445">
        <v>879401</v>
      </c>
      <c r="C90" s="445">
        <v>422102066902</v>
      </c>
      <c r="D90" s="445">
        <v>134456</v>
      </c>
      <c r="E90" s="426">
        <v>57827010451</v>
      </c>
      <c r="F90" s="446">
        <v>0.15</v>
      </c>
      <c r="G90" s="446">
        <v>0.14000000000000001</v>
      </c>
      <c r="H90" s="445" t="s">
        <v>1047</v>
      </c>
      <c r="I90" s="442" t="s">
        <v>1048</v>
      </c>
      <c r="J90" s="442" t="s">
        <v>1049</v>
      </c>
      <c r="K90" s="437">
        <v>513093556</v>
      </c>
      <c r="L90">
        <v>16510082.4</v>
      </c>
      <c r="N90" s="55">
        <f t="shared" si="0"/>
        <v>112.70266362690394</v>
      </c>
      <c r="O90" s="378">
        <f t="shared" si="1"/>
        <v>1</v>
      </c>
      <c r="P90" s="417">
        <f t="shared" si="2"/>
        <v>3.5025270649769744E-3</v>
      </c>
      <c r="Q90" s="378">
        <f t="shared" si="3"/>
        <v>1</v>
      </c>
    </row>
    <row r="91" spans="1:18" x14ac:dyDescent="0.25">
      <c r="E91">
        <v>3304220519</v>
      </c>
      <c r="H91" s="437"/>
      <c r="I91" s="439" t="s">
        <v>1050</v>
      </c>
      <c r="J91" s="439" t="s">
        <v>1051</v>
      </c>
      <c r="K91" s="437">
        <v>103411488</v>
      </c>
      <c r="L91">
        <v>1479136.2</v>
      </c>
      <c r="N91" s="55">
        <f t="shared" si="0"/>
        <v>31.952161050037304</v>
      </c>
      <c r="O91" s="378">
        <f t="shared" si="1"/>
        <v>0.28350848171444465</v>
      </c>
      <c r="P91" s="417">
        <f t="shared" si="2"/>
        <v>2.2338852358559E-3</v>
      </c>
      <c r="Q91" s="378">
        <f t="shared" si="3"/>
        <v>0.6377924265577618</v>
      </c>
    </row>
    <row r="92" spans="1:18" x14ac:dyDescent="0.25">
      <c r="E92">
        <v>54522789933</v>
      </c>
      <c r="H92" s="437"/>
      <c r="I92" s="439" t="s">
        <v>1052</v>
      </c>
      <c r="J92" s="439" t="s">
        <v>1053</v>
      </c>
      <c r="K92" s="437">
        <v>410621650</v>
      </c>
      <c r="L92">
        <v>14427608.100000001</v>
      </c>
      <c r="N92" s="55">
        <f t="shared" si="0"/>
        <v>132.78108919244761</v>
      </c>
      <c r="O92" s="378">
        <f t="shared" si="1"/>
        <v>1.1781539576740814</v>
      </c>
      <c r="P92" s="417">
        <f t="shared" si="2"/>
        <v>3.7790595332985234E-3</v>
      </c>
      <c r="Q92" s="378">
        <f t="shared" si="3"/>
        <v>1.078952271657426</v>
      </c>
    </row>
    <row r="93" spans="1:18" x14ac:dyDescent="0.25">
      <c r="G93" s="380"/>
      <c r="H93" s="428"/>
      <c r="I93" s="380"/>
      <c r="J93" s="380"/>
      <c r="K93" s="380"/>
      <c r="Q93" s="449"/>
      <c r="R93" s="449"/>
    </row>
    <row r="94" spans="1:18" x14ac:dyDescent="0.25">
      <c r="A94" s="429"/>
      <c r="B94" s="429"/>
      <c r="C94" s="429"/>
      <c r="Q94" s="437"/>
      <c r="R94" s="437"/>
    </row>
    <row r="95" spans="1:18" x14ac:dyDescent="0.25">
      <c r="A95" s="437"/>
      <c r="B95" s="437"/>
      <c r="C95" s="437"/>
      <c r="P95" s="450" t="s">
        <v>74</v>
      </c>
      <c r="R95" s="449"/>
    </row>
    <row r="96" spans="1:18" x14ac:dyDescent="0.25">
      <c r="A96" s="424">
        <v>44382.691099537042</v>
      </c>
      <c r="B96" s="429"/>
      <c r="C96" s="429"/>
      <c r="P96" s="437"/>
      <c r="R96" s="449"/>
    </row>
    <row r="97" spans="1:18" x14ac:dyDescent="0.25">
      <c r="A97" s="424">
        <v>44433.629995196759</v>
      </c>
      <c r="B97" s="429"/>
      <c r="C97" s="429"/>
      <c r="P97" s="450" t="s">
        <v>75</v>
      </c>
      <c r="Q97" s="451">
        <v>44433.386967592596</v>
      </c>
      <c r="R97" s="449"/>
    </row>
    <row r="98" spans="1:18" x14ac:dyDescent="0.25">
      <c r="A98" s="427" t="s">
        <v>73</v>
      </c>
      <c r="B98" s="429"/>
      <c r="C98" s="429"/>
      <c r="P98" s="450" t="s">
        <v>76</v>
      </c>
      <c r="Q98" s="451">
        <v>44433.64203087963</v>
      </c>
      <c r="R98" s="437"/>
    </row>
    <row r="99" spans="1:18" x14ac:dyDescent="0.25">
      <c r="A99" s="437"/>
      <c r="B99" s="437"/>
      <c r="C99" s="437"/>
      <c r="P99" s="450" t="s">
        <v>77</v>
      </c>
      <c r="Q99" s="450" t="s">
        <v>73</v>
      </c>
      <c r="R99" s="449"/>
    </row>
    <row r="100" spans="1:18" x14ac:dyDescent="0.25">
      <c r="A100" s="427" t="s">
        <v>105</v>
      </c>
      <c r="B100" s="429"/>
      <c r="C100" s="429"/>
      <c r="P100" s="450"/>
      <c r="Q100" s="450"/>
      <c r="R100" s="449"/>
    </row>
    <row r="101" spans="1:18" x14ac:dyDescent="0.25">
      <c r="A101" s="427" t="s">
        <v>105</v>
      </c>
      <c r="B101" s="429"/>
      <c r="C101" s="429"/>
      <c r="P101" s="430" t="s">
        <v>78</v>
      </c>
      <c r="Q101" s="430" t="s">
        <v>6</v>
      </c>
      <c r="R101" s="432"/>
    </row>
    <row r="102" spans="1:18" x14ac:dyDescent="0.25">
      <c r="A102" s="427" t="s">
        <v>107</v>
      </c>
      <c r="B102" s="429"/>
      <c r="C102" s="429"/>
      <c r="P102" s="430" t="s">
        <v>79</v>
      </c>
      <c r="Q102" s="430" t="s">
        <v>8</v>
      </c>
      <c r="R102" s="432"/>
    </row>
    <row r="103" spans="1:18" x14ac:dyDescent="0.25">
      <c r="A103" s="437"/>
      <c r="B103" s="437"/>
      <c r="C103" s="437"/>
      <c r="P103" s="437"/>
      <c r="Q103" s="437"/>
      <c r="R103" s="437"/>
    </row>
    <row r="104" spans="1:18" x14ac:dyDescent="0.25">
      <c r="A104" s="420" t="s">
        <v>19</v>
      </c>
      <c r="B104" s="420" t="s">
        <v>20</v>
      </c>
      <c r="C104" s="420" t="s">
        <v>1054</v>
      </c>
      <c r="G104" t="s">
        <v>1058</v>
      </c>
      <c r="H104" t="s">
        <v>1055</v>
      </c>
      <c r="I104" t="s">
        <v>1063</v>
      </c>
      <c r="J104" t="s">
        <v>1059</v>
      </c>
      <c r="L104" s="421" t="s">
        <v>779</v>
      </c>
      <c r="M104" t="s">
        <v>1060</v>
      </c>
      <c r="P104" s="425" t="s">
        <v>80</v>
      </c>
      <c r="Q104" s="425" t="s">
        <v>19</v>
      </c>
      <c r="R104" s="425" t="s">
        <v>20</v>
      </c>
    </row>
    <row r="105" spans="1:18" x14ac:dyDescent="0.25">
      <c r="A105" s="419">
        <v>446446444</v>
      </c>
      <c r="B105" s="419">
        <v>447319916</v>
      </c>
      <c r="C105" s="226">
        <v>447007596</v>
      </c>
      <c r="G105" t="s">
        <v>48</v>
      </c>
      <c r="H105">
        <v>8932664</v>
      </c>
      <c r="I105">
        <v>1840210962</v>
      </c>
      <c r="J105" t="s">
        <v>1056</v>
      </c>
      <c r="L105" s="413" t="s">
        <v>1057</v>
      </c>
      <c r="M105" s="434">
        <v>103411488</v>
      </c>
      <c r="P105" s="425" t="s">
        <v>22</v>
      </c>
      <c r="Q105" s="448">
        <v>13983467.199999999</v>
      </c>
      <c r="R105" s="448">
        <v>13348749</v>
      </c>
    </row>
    <row r="106" spans="1:18" x14ac:dyDescent="0.25">
      <c r="A106" s="419">
        <v>513093556</v>
      </c>
      <c r="B106" s="418" t="s">
        <v>24</v>
      </c>
      <c r="C106" s="431" t="s">
        <v>24</v>
      </c>
      <c r="G106" t="s">
        <v>29</v>
      </c>
      <c r="H106">
        <v>11566041</v>
      </c>
      <c r="I106">
        <v>3087532927</v>
      </c>
      <c r="J106" t="s">
        <v>1056</v>
      </c>
      <c r="L106" s="413" t="s">
        <v>1056</v>
      </c>
      <c r="M106" s="434">
        <v>410621650</v>
      </c>
      <c r="P106" s="425" t="s">
        <v>23</v>
      </c>
      <c r="Q106" s="448">
        <v>16510082.4</v>
      </c>
      <c r="R106" s="447" t="s">
        <v>24</v>
      </c>
    </row>
    <row r="107" spans="1:18" x14ac:dyDescent="0.25">
      <c r="A107" s="419">
        <v>509017310</v>
      </c>
      <c r="B107" s="419">
        <v>510287293</v>
      </c>
      <c r="C107" s="431" t="s">
        <v>24</v>
      </c>
      <c r="G107" t="s">
        <v>30</v>
      </c>
      <c r="H107">
        <v>6916548</v>
      </c>
      <c r="I107">
        <v>153049040</v>
      </c>
      <c r="J107" t="s">
        <v>1057</v>
      </c>
      <c r="L107" s="413" t="s">
        <v>814</v>
      </c>
      <c r="M107" s="434">
        <v>514033138</v>
      </c>
      <c r="P107" s="425" t="s">
        <v>25</v>
      </c>
      <c r="Q107" s="448">
        <v>14980835</v>
      </c>
      <c r="R107" s="447" t="s">
        <v>24</v>
      </c>
    </row>
    <row r="108" spans="1:18" x14ac:dyDescent="0.25">
      <c r="A108" s="419">
        <v>341524067</v>
      </c>
      <c r="B108" s="419">
        <v>342409476</v>
      </c>
      <c r="C108" s="226">
        <v>342376602</v>
      </c>
      <c r="G108" t="s">
        <v>41</v>
      </c>
      <c r="H108">
        <v>896005</v>
      </c>
      <c r="I108">
        <v>283590494</v>
      </c>
      <c r="J108" t="s">
        <v>1057</v>
      </c>
      <c r="P108" s="425" t="s">
        <v>29</v>
      </c>
      <c r="Q108" s="448">
        <v>476343.6</v>
      </c>
      <c r="R108" s="448">
        <v>451176.9</v>
      </c>
    </row>
    <row r="109" spans="1:18" x14ac:dyDescent="0.25">
      <c r="A109" s="419">
        <v>338729883</v>
      </c>
      <c r="B109" s="419">
        <v>339615386</v>
      </c>
      <c r="C109" s="226">
        <v>339580922</v>
      </c>
      <c r="G109" t="s">
        <v>154</v>
      </c>
      <c r="H109">
        <v>10701777</v>
      </c>
      <c r="I109">
        <v>461258508</v>
      </c>
      <c r="J109" t="s">
        <v>1057</v>
      </c>
      <c r="P109" s="425" t="s">
        <v>30</v>
      </c>
      <c r="Q109" s="448">
        <v>61239.5</v>
      </c>
      <c r="R109" s="448">
        <v>60642.7</v>
      </c>
    </row>
    <row r="110" spans="1:18" x14ac:dyDescent="0.25">
      <c r="A110" s="419">
        <v>11455519</v>
      </c>
      <c r="B110" s="419">
        <v>11522440</v>
      </c>
      <c r="C110" s="226">
        <v>11566041</v>
      </c>
      <c r="G110" t="s">
        <v>167</v>
      </c>
      <c r="H110">
        <v>83155031</v>
      </c>
      <c r="I110">
        <v>9755733079</v>
      </c>
      <c r="J110" t="s">
        <v>1056</v>
      </c>
      <c r="P110" s="425" t="s">
        <v>31</v>
      </c>
      <c r="Q110" s="448">
        <v>225568.7</v>
      </c>
      <c r="R110" s="448">
        <v>215257</v>
      </c>
    </row>
    <row r="111" spans="1:18" x14ac:dyDescent="0.25">
      <c r="A111" s="419">
        <v>7000039</v>
      </c>
      <c r="B111" s="419">
        <v>6951482</v>
      </c>
      <c r="C111" s="226">
        <v>6916548</v>
      </c>
      <c r="G111" t="s">
        <v>32</v>
      </c>
      <c r="H111">
        <v>5840045</v>
      </c>
      <c r="I111">
        <v>1673008997</v>
      </c>
      <c r="J111" t="s">
        <v>1056</v>
      </c>
      <c r="L111" s="421" t="s">
        <v>779</v>
      </c>
      <c r="M111" t="s">
        <v>1064</v>
      </c>
      <c r="P111" s="425" t="s">
        <v>32</v>
      </c>
      <c r="Q111" s="448">
        <v>310475.59999999998</v>
      </c>
      <c r="R111" s="448">
        <v>312516.59999999998</v>
      </c>
    </row>
    <row r="112" spans="1:18" x14ac:dyDescent="0.25">
      <c r="A112" s="419">
        <v>10649800</v>
      </c>
      <c r="B112" s="419">
        <v>10693939</v>
      </c>
      <c r="C112" s="226">
        <v>10701777</v>
      </c>
      <c r="G112" t="s">
        <v>34</v>
      </c>
      <c r="H112">
        <v>1330068</v>
      </c>
      <c r="I112">
        <v>253267017</v>
      </c>
      <c r="J112" t="s">
        <v>1057</v>
      </c>
      <c r="L112" s="413" t="s">
        <v>1057</v>
      </c>
      <c r="M112" s="434">
        <v>3304220519</v>
      </c>
      <c r="P112" s="425" t="s">
        <v>33</v>
      </c>
      <c r="Q112" s="448">
        <v>3473350</v>
      </c>
      <c r="R112" s="448">
        <v>3367560</v>
      </c>
    </row>
    <row r="113" spans="1:18" x14ac:dyDescent="0.25">
      <c r="A113" s="419">
        <v>5806081</v>
      </c>
      <c r="B113" s="419">
        <v>5822763</v>
      </c>
      <c r="C113" s="226">
        <v>5840045</v>
      </c>
      <c r="G113" t="s">
        <v>36</v>
      </c>
      <c r="H113">
        <v>10682547</v>
      </c>
      <c r="I113">
        <v>1574217809</v>
      </c>
      <c r="J113" t="s">
        <v>1056</v>
      </c>
      <c r="L113" s="413" t="s">
        <v>1056</v>
      </c>
      <c r="M113" s="434">
        <v>54522789933</v>
      </c>
      <c r="P113" s="425" t="s">
        <v>34</v>
      </c>
      <c r="Q113" s="448">
        <v>28112.400000000001</v>
      </c>
      <c r="R113" s="448">
        <v>27166.9</v>
      </c>
    </row>
    <row r="114" spans="1:18" x14ac:dyDescent="0.25">
      <c r="A114" s="419">
        <v>83019213</v>
      </c>
      <c r="B114" s="419">
        <v>83166711</v>
      </c>
      <c r="C114" s="226">
        <v>83155031</v>
      </c>
      <c r="G114" t="s">
        <v>37</v>
      </c>
      <c r="H114">
        <v>47394223</v>
      </c>
      <c r="I114">
        <v>5909880010</v>
      </c>
      <c r="J114" t="s">
        <v>1056</v>
      </c>
      <c r="L114" s="413" t="s">
        <v>814</v>
      </c>
      <c r="M114" s="434">
        <v>57827010452</v>
      </c>
      <c r="P114" s="425" t="s">
        <v>35</v>
      </c>
      <c r="Q114" s="448">
        <v>356526.3</v>
      </c>
      <c r="R114" s="448">
        <v>372868.5</v>
      </c>
    </row>
    <row r="115" spans="1:18" x14ac:dyDescent="0.25">
      <c r="A115" s="419">
        <v>83019213</v>
      </c>
      <c r="B115" s="419">
        <v>83166711</v>
      </c>
      <c r="C115" s="226">
        <v>83155031</v>
      </c>
      <c r="G115" t="s">
        <v>54</v>
      </c>
      <c r="H115">
        <v>5533793</v>
      </c>
      <c r="I115">
        <v>1454634090</v>
      </c>
      <c r="J115" t="s">
        <v>1056</v>
      </c>
      <c r="P115" s="425" t="s">
        <v>36</v>
      </c>
      <c r="Q115" s="448">
        <v>183413.5</v>
      </c>
      <c r="R115" s="448">
        <v>165829.79999999999</v>
      </c>
    </row>
    <row r="116" spans="1:18" x14ac:dyDescent="0.25">
      <c r="A116" s="419">
        <v>1324820</v>
      </c>
      <c r="B116" s="419">
        <v>1328976</v>
      </c>
      <c r="C116" s="226">
        <v>1330068</v>
      </c>
      <c r="G116" t="s">
        <v>38</v>
      </c>
      <c r="H116">
        <v>67439599</v>
      </c>
      <c r="I116">
        <v>6983897235</v>
      </c>
      <c r="J116" t="s">
        <v>1056</v>
      </c>
      <c r="P116" s="425" t="s">
        <v>37</v>
      </c>
      <c r="Q116" s="448">
        <v>1244772</v>
      </c>
      <c r="R116" s="448">
        <v>1121698</v>
      </c>
    </row>
    <row r="117" spans="1:18" x14ac:dyDescent="0.25">
      <c r="A117" s="419">
        <v>4904240</v>
      </c>
      <c r="B117" s="419">
        <v>4964440</v>
      </c>
      <c r="C117" s="226">
        <v>5006907</v>
      </c>
      <c r="G117" t="s">
        <v>39</v>
      </c>
      <c r="H117">
        <v>4036355</v>
      </c>
      <c r="I117">
        <v>127928389</v>
      </c>
      <c r="J117" t="s">
        <v>1057</v>
      </c>
      <c r="P117" s="425" t="s">
        <v>38</v>
      </c>
      <c r="Q117" s="448">
        <v>2437635</v>
      </c>
      <c r="R117" s="448">
        <v>2302860</v>
      </c>
    </row>
    <row r="118" spans="1:18" x14ac:dyDescent="0.25">
      <c r="A118" s="419">
        <v>10724599</v>
      </c>
      <c r="B118" s="419">
        <v>10718565</v>
      </c>
      <c r="C118" s="226">
        <v>10682547</v>
      </c>
      <c r="G118" t="s">
        <v>45</v>
      </c>
      <c r="H118">
        <v>9730772</v>
      </c>
      <c r="I118">
        <v>345894309</v>
      </c>
      <c r="J118" t="s">
        <v>1057</v>
      </c>
      <c r="P118" s="425" t="s">
        <v>39</v>
      </c>
      <c r="Q118" s="448">
        <v>54237.3</v>
      </c>
      <c r="R118" s="448">
        <v>49283.3</v>
      </c>
    </row>
    <row r="119" spans="1:18" x14ac:dyDescent="0.25">
      <c r="A119" s="419">
        <v>46937060</v>
      </c>
      <c r="B119" s="419">
        <v>47332614</v>
      </c>
      <c r="C119" s="226">
        <v>47394223</v>
      </c>
      <c r="G119" t="s">
        <v>35</v>
      </c>
      <c r="H119">
        <v>5006907</v>
      </c>
      <c r="I119">
        <v>1127268919</v>
      </c>
      <c r="J119" t="s">
        <v>1056</v>
      </c>
      <c r="P119" s="425" t="s">
        <v>40</v>
      </c>
      <c r="Q119" s="448">
        <v>1790941.5</v>
      </c>
      <c r="R119" s="448">
        <v>1651594.9</v>
      </c>
    </row>
    <row r="120" spans="1:18" x14ac:dyDescent="0.25">
      <c r="A120" s="419">
        <v>67177636</v>
      </c>
      <c r="B120" s="419">
        <v>67320216</v>
      </c>
      <c r="C120" s="226">
        <v>67439599</v>
      </c>
      <c r="G120" t="s">
        <v>40</v>
      </c>
      <c r="H120">
        <v>59257566</v>
      </c>
      <c r="I120">
        <v>5101301362</v>
      </c>
      <c r="J120" t="s">
        <v>1056</v>
      </c>
      <c r="P120" s="425" t="s">
        <v>41</v>
      </c>
      <c r="Q120" s="448">
        <v>22287.1</v>
      </c>
      <c r="R120" s="448">
        <v>20840.7</v>
      </c>
    </row>
    <row r="121" spans="1:18" x14ac:dyDescent="0.25">
      <c r="A121" s="419">
        <v>4076246</v>
      </c>
      <c r="B121" s="419">
        <v>4058165</v>
      </c>
      <c r="C121" s="226">
        <v>4036355</v>
      </c>
      <c r="G121" t="s">
        <v>43</v>
      </c>
      <c r="H121">
        <v>2795680</v>
      </c>
      <c r="I121">
        <v>93312076</v>
      </c>
      <c r="J121" t="s">
        <v>1057</v>
      </c>
      <c r="P121" s="425" t="s">
        <v>42</v>
      </c>
      <c r="Q121" s="448">
        <v>30420.9</v>
      </c>
      <c r="R121" s="448">
        <v>29334</v>
      </c>
    </row>
    <row r="122" spans="1:18" x14ac:dyDescent="0.25">
      <c r="A122" s="419">
        <v>59816673</v>
      </c>
      <c r="B122" s="419">
        <v>59641488</v>
      </c>
      <c r="C122" s="226">
        <v>59257566</v>
      </c>
      <c r="G122" t="s">
        <v>44</v>
      </c>
      <c r="H122">
        <v>634730</v>
      </c>
      <c r="I122">
        <v>190391163</v>
      </c>
      <c r="J122" t="s">
        <v>1056</v>
      </c>
      <c r="P122" s="425" t="s">
        <v>43</v>
      </c>
      <c r="Q122" s="448">
        <v>48808.6</v>
      </c>
      <c r="R122" s="448">
        <v>48929.7</v>
      </c>
    </row>
    <row r="123" spans="1:18" x14ac:dyDescent="0.25">
      <c r="A123" s="419">
        <v>875899</v>
      </c>
      <c r="B123" s="419">
        <v>888005</v>
      </c>
      <c r="C123" s="226">
        <v>896005</v>
      </c>
      <c r="G123" t="s">
        <v>42</v>
      </c>
      <c r="H123">
        <v>1893223</v>
      </c>
      <c r="I123">
        <v>110746792</v>
      </c>
      <c r="J123" t="s">
        <v>1057</v>
      </c>
      <c r="P123" s="425" t="s">
        <v>44</v>
      </c>
      <c r="Q123" s="448">
        <v>63516.3</v>
      </c>
      <c r="R123" s="448">
        <v>64143.1</v>
      </c>
    </row>
    <row r="124" spans="1:18" x14ac:dyDescent="0.25">
      <c r="A124" s="419">
        <v>1919968</v>
      </c>
      <c r="B124" s="419">
        <v>1907675</v>
      </c>
      <c r="C124" s="226">
        <v>1893223</v>
      </c>
      <c r="G124" t="s">
        <v>46</v>
      </c>
      <c r="H124">
        <v>516100</v>
      </c>
      <c r="I124">
        <v>37796348</v>
      </c>
      <c r="J124" t="s">
        <v>1057</v>
      </c>
      <c r="P124" s="425" t="s">
        <v>45</v>
      </c>
      <c r="Q124" s="448">
        <v>146092.70000000001</v>
      </c>
      <c r="R124" s="448">
        <v>135924.5</v>
      </c>
    </row>
    <row r="125" spans="1:18" x14ac:dyDescent="0.25">
      <c r="A125" s="419">
        <v>2794184</v>
      </c>
      <c r="B125" s="419">
        <v>2794090</v>
      </c>
      <c r="C125" s="226">
        <v>2795680</v>
      </c>
      <c r="G125" t="s">
        <v>47</v>
      </c>
      <c r="H125">
        <v>17475415</v>
      </c>
      <c r="I125">
        <v>5084876631</v>
      </c>
      <c r="J125" t="s">
        <v>1056</v>
      </c>
      <c r="P125" s="425" t="s">
        <v>46</v>
      </c>
      <c r="Q125" s="448">
        <v>13589.6</v>
      </c>
      <c r="R125" s="448">
        <v>12701.4</v>
      </c>
    </row>
    <row r="126" spans="1:18" x14ac:dyDescent="0.25">
      <c r="A126" s="419">
        <v>613894</v>
      </c>
      <c r="B126" s="419">
        <v>626108</v>
      </c>
      <c r="C126" s="226">
        <v>634730</v>
      </c>
      <c r="G126" t="s">
        <v>49</v>
      </c>
      <c r="H126">
        <v>37840001</v>
      </c>
      <c r="I126">
        <v>698267625</v>
      </c>
      <c r="J126" t="s">
        <v>1057</v>
      </c>
      <c r="P126" s="425" t="s">
        <v>47</v>
      </c>
      <c r="Q126" s="448">
        <v>813055</v>
      </c>
      <c r="R126" s="448">
        <v>800095</v>
      </c>
    </row>
    <row r="127" spans="1:18" x14ac:dyDescent="0.25">
      <c r="A127" s="419">
        <v>9772756</v>
      </c>
      <c r="B127" s="419">
        <v>9769526</v>
      </c>
      <c r="C127" s="226">
        <v>9730772</v>
      </c>
      <c r="G127" t="s">
        <v>50</v>
      </c>
      <c r="H127">
        <v>10298252</v>
      </c>
      <c r="I127">
        <v>1066583174</v>
      </c>
      <c r="J127" t="s">
        <v>1056</v>
      </c>
      <c r="P127" s="425" t="s">
        <v>48</v>
      </c>
      <c r="Q127" s="448">
        <v>397575.3</v>
      </c>
      <c r="R127" s="448">
        <v>377297.2</v>
      </c>
    </row>
    <row r="128" spans="1:18" x14ac:dyDescent="0.25">
      <c r="A128" s="419">
        <v>493559</v>
      </c>
      <c r="B128" s="419">
        <v>514564</v>
      </c>
      <c r="C128" s="226">
        <v>516100</v>
      </c>
      <c r="G128" t="s">
        <v>51</v>
      </c>
      <c r="H128">
        <v>19186201</v>
      </c>
      <c r="I128">
        <v>263064041</v>
      </c>
      <c r="J128" t="s">
        <v>1057</v>
      </c>
      <c r="P128" s="425" t="s">
        <v>49</v>
      </c>
      <c r="Q128" s="448">
        <v>533599.9</v>
      </c>
      <c r="R128" s="448">
        <v>523038.3</v>
      </c>
    </row>
    <row r="129" spans="1:18" x14ac:dyDescent="0.25">
      <c r="A129" s="419">
        <v>17282163</v>
      </c>
      <c r="B129" s="419">
        <v>17407585</v>
      </c>
      <c r="C129" s="226">
        <v>17475415</v>
      </c>
      <c r="G129" t="s">
        <v>55</v>
      </c>
      <c r="H129">
        <v>10379295</v>
      </c>
      <c r="I129">
        <v>2205801373</v>
      </c>
      <c r="J129" t="s">
        <v>1056</v>
      </c>
      <c r="P129" s="425" t="s">
        <v>50</v>
      </c>
      <c r="Q129" s="448">
        <v>213949.3</v>
      </c>
      <c r="R129" s="448">
        <v>202440.5</v>
      </c>
    </row>
    <row r="130" spans="1:18" x14ac:dyDescent="0.25">
      <c r="A130" s="419">
        <v>8858775</v>
      </c>
      <c r="B130" s="419">
        <v>8901064</v>
      </c>
      <c r="C130" s="226">
        <v>8932664</v>
      </c>
      <c r="G130" t="s">
        <v>52</v>
      </c>
      <c r="H130">
        <v>2108977</v>
      </c>
      <c r="I130">
        <v>345764114</v>
      </c>
      <c r="J130" t="s">
        <v>1057</v>
      </c>
      <c r="P130" s="425" t="s">
        <v>51</v>
      </c>
      <c r="Q130" s="448">
        <v>222997.6</v>
      </c>
      <c r="R130" s="448">
        <v>218165.2</v>
      </c>
    </row>
    <row r="131" spans="1:18" x14ac:dyDescent="0.25">
      <c r="A131" s="419">
        <v>37972812</v>
      </c>
      <c r="B131" s="419">
        <v>37958138</v>
      </c>
      <c r="C131" s="226">
        <v>37840001</v>
      </c>
      <c r="G131" t="s">
        <v>53</v>
      </c>
      <c r="H131">
        <v>5459781</v>
      </c>
      <c r="I131">
        <v>130281766</v>
      </c>
      <c r="J131" t="s">
        <v>1057</v>
      </c>
      <c r="P131" s="425" t="s">
        <v>52</v>
      </c>
      <c r="Q131" s="448">
        <v>48392.6</v>
      </c>
      <c r="R131" s="448">
        <v>46297.2</v>
      </c>
    </row>
    <row r="132" spans="1:18" x14ac:dyDescent="0.25">
      <c r="A132" s="419">
        <v>10276617</v>
      </c>
      <c r="B132" s="419">
        <v>10295909</v>
      </c>
      <c r="C132" s="226">
        <v>10298252</v>
      </c>
      <c r="G132" t="s">
        <v>60</v>
      </c>
      <c r="H132">
        <v>67025542</v>
      </c>
      <c r="I132">
        <v>7467452202</v>
      </c>
      <c r="J132" t="s">
        <v>1056</v>
      </c>
      <c r="P132" s="425" t="s">
        <v>53</v>
      </c>
      <c r="Q132" s="448">
        <v>93900.5</v>
      </c>
      <c r="R132" s="448">
        <v>91555.3</v>
      </c>
    </row>
    <row r="133" spans="1:18" x14ac:dyDescent="0.25">
      <c r="A133" s="419">
        <v>19414458</v>
      </c>
      <c r="B133" s="419">
        <v>19328838</v>
      </c>
      <c r="C133" s="226">
        <v>19186201</v>
      </c>
      <c r="P133" s="425" t="s">
        <v>54</v>
      </c>
      <c r="Q133" s="448">
        <v>240097</v>
      </c>
      <c r="R133" s="448">
        <v>236188</v>
      </c>
    </row>
    <row r="134" spans="1:18" x14ac:dyDescent="0.25">
      <c r="A134" s="419">
        <v>2080908</v>
      </c>
      <c r="B134" s="419">
        <v>2095861</v>
      </c>
      <c r="C134" s="226">
        <v>2108977</v>
      </c>
      <c r="P134" s="425" t="s">
        <v>55</v>
      </c>
      <c r="Q134" s="448">
        <v>476869.5</v>
      </c>
      <c r="R134" s="448">
        <v>474724.4</v>
      </c>
    </row>
    <row r="135" spans="1:18" x14ac:dyDescent="0.25">
      <c r="A135" s="419">
        <v>5450421</v>
      </c>
      <c r="B135" s="419">
        <v>5457873</v>
      </c>
      <c r="C135" s="226">
        <v>5459781</v>
      </c>
      <c r="P135" s="425" t="s">
        <v>56</v>
      </c>
      <c r="Q135" s="448">
        <v>22182</v>
      </c>
      <c r="R135" s="448">
        <v>19022.2</v>
      </c>
    </row>
    <row r="136" spans="1:18" x14ac:dyDescent="0.25">
      <c r="A136" s="419">
        <v>5517919</v>
      </c>
      <c r="B136" s="419">
        <v>5525292</v>
      </c>
      <c r="C136" s="226">
        <v>5533793</v>
      </c>
      <c r="P136" s="425" t="s">
        <v>60</v>
      </c>
      <c r="Q136" s="448">
        <v>2526615.2000000002</v>
      </c>
      <c r="R136" s="447" t="s">
        <v>24</v>
      </c>
    </row>
    <row r="137" spans="1:18" x14ac:dyDescent="0.25">
      <c r="A137" s="419">
        <v>10230185</v>
      </c>
      <c r="B137" s="419">
        <v>10327589</v>
      </c>
      <c r="C137" s="226">
        <v>10379295</v>
      </c>
    </row>
    <row r="138" spans="1:18" x14ac:dyDescent="0.25">
      <c r="A138" s="419">
        <v>356991</v>
      </c>
      <c r="B138" s="419">
        <v>364134</v>
      </c>
      <c r="C138" s="226">
        <v>368792</v>
      </c>
    </row>
    <row r="139" spans="1:18" x14ac:dyDescent="0.25">
      <c r="A139" s="419">
        <v>38378</v>
      </c>
      <c r="B139" s="419">
        <v>38747</v>
      </c>
      <c r="C139" s="226">
        <v>39055</v>
      </c>
    </row>
    <row r="140" spans="1:18" x14ac:dyDescent="0.25">
      <c r="A140" s="419">
        <v>66647112</v>
      </c>
      <c r="B140" s="419">
        <v>67025542</v>
      </c>
      <c r="C140" s="431" t="s">
        <v>24</v>
      </c>
      <c r="G140" t="s">
        <v>1066</v>
      </c>
      <c r="H140" t="s">
        <v>1061</v>
      </c>
      <c r="K140" s="421" t="s">
        <v>779</v>
      </c>
      <c r="L140" t="s">
        <v>1067</v>
      </c>
    </row>
    <row r="141" spans="1:18" x14ac:dyDescent="0.25">
      <c r="G141">
        <v>377297.2</v>
      </c>
      <c r="H141" t="s">
        <v>1056</v>
      </c>
      <c r="K141" s="413" t="s">
        <v>1057</v>
      </c>
      <c r="L141" s="434">
        <v>1479136.2</v>
      </c>
    </row>
    <row r="142" spans="1:18" x14ac:dyDescent="0.25">
      <c r="G142">
        <v>451176.9</v>
      </c>
      <c r="H142" t="s">
        <v>1056</v>
      </c>
      <c r="K142" s="413" t="s">
        <v>1056</v>
      </c>
      <c r="L142" s="434">
        <v>14427608.100000001</v>
      </c>
    </row>
    <row r="143" spans="1:18" x14ac:dyDescent="0.25">
      <c r="G143">
        <v>60642.7</v>
      </c>
      <c r="H143" t="s">
        <v>1057</v>
      </c>
      <c r="K143" s="413" t="s">
        <v>814</v>
      </c>
      <c r="L143" s="434">
        <v>15906744.300000001</v>
      </c>
    </row>
    <row r="144" spans="1:18" x14ac:dyDescent="0.25">
      <c r="G144">
        <v>20840.7</v>
      </c>
      <c r="H144" t="s">
        <v>1057</v>
      </c>
    </row>
    <row r="145" spans="7:8" x14ac:dyDescent="0.25">
      <c r="G145">
        <v>215257</v>
      </c>
      <c r="H145" t="s">
        <v>1057</v>
      </c>
    </row>
    <row r="146" spans="7:8" x14ac:dyDescent="0.25">
      <c r="G146">
        <v>3367560</v>
      </c>
      <c r="H146" t="s">
        <v>1056</v>
      </c>
    </row>
    <row r="147" spans="7:8" x14ac:dyDescent="0.25">
      <c r="G147">
        <v>312516.59999999998</v>
      </c>
      <c r="H147" t="s">
        <v>1056</v>
      </c>
    </row>
    <row r="148" spans="7:8" x14ac:dyDescent="0.25">
      <c r="G148">
        <v>27166.9</v>
      </c>
      <c r="H148" t="s">
        <v>1057</v>
      </c>
    </row>
    <row r="149" spans="7:8" x14ac:dyDescent="0.25">
      <c r="G149">
        <v>165829.79999999999</v>
      </c>
      <c r="H149" t="s">
        <v>1056</v>
      </c>
    </row>
    <row r="150" spans="7:8" x14ac:dyDescent="0.25">
      <c r="G150">
        <v>1121698</v>
      </c>
      <c r="H150" t="s">
        <v>1056</v>
      </c>
    </row>
    <row r="151" spans="7:8" x14ac:dyDescent="0.25">
      <c r="G151">
        <v>236188</v>
      </c>
      <c r="H151" t="s">
        <v>1056</v>
      </c>
    </row>
    <row r="152" spans="7:8" x14ac:dyDescent="0.25">
      <c r="G152">
        <v>2302860</v>
      </c>
      <c r="H152" t="s">
        <v>1056</v>
      </c>
    </row>
    <row r="153" spans="7:8" x14ac:dyDescent="0.25">
      <c r="G153">
        <v>49283.3</v>
      </c>
      <c r="H153" t="s">
        <v>1057</v>
      </c>
    </row>
    <row r="154" spans="7:8" x14ac:dyDescent="0.25">
      <c r="G154">
        <v>135924.5</v>
      </c>
      <c r="H154" t="s">
        <v>1057</v>
      </c>
    </row>
    <row r="155" spans="7:8" x14ac:dyDescent="0.25">
      <c r="G155">
        <v>372868.5</v>
      </c>
      <c r="H155" t="s">
        <v>1056</v>
      </c>
    </row>
    <row r="156" spans="7:8" x14ac:dyDescent="0.25">
      <c r="G156">
        <v>1651594.9</v>
      </c>
      <c r="H156" t="s">
        <v>1056</v>
      </c>
    </row>
    <row r="157" spans="7:8" x14ac:dyDescent="0.25">
      <c r="G157">
        <v>48929.7</v>
      </c>
      <c r="H157" t="s">
        <v>1057</v>
      </c>
    </row>
    <row r="158" spans="7:8" x14ac:dyDescent="0.25">
      <c r="G158">
        <v>64143.1</v>
      </c>
      <c r="H158" t="s">
        <v>1056</v>
      </c>
    </row>
    <row r="159" spans="7:8" x14ac:dyDescent="0.25">
      <c r="G159">
        <v>29334</v>
      </c>
      <c r="H159" t="s">
        <v>1057</v>
      </c>
    </row>
    <row r="160" spans="7:8" x14ac:dyDescent="0.25">
      <c r="G160">
        <v>12701.4</v>
      </c>
      <c r="H160" t="s">
        <v>1057</v>
      </c>
    </row>
    <row r="161" spans="7:8" x14ac:dyDescent="0.25">
      <c r="G161">
        <v>800095</v>
      </c>
      <c r="H161" t="s">
        <v>1056</v>
      </c>
    </row>
    <row r="162" spans="7:8" x14ac:dyDescent="0.25">
      <c r="G162">
        <v>523038.3</v>
      </c>
      <c r="H162" t="s">
        <v>1057</v>
      </c>
    </row>
    <row r="163" spans="7:8" x14ac:dyDescent="0.25">
      <c r="G163">
        <v>202440.5</v>
      </c>
      <c r="H163" t="s">
        <v>1056</v>
      </c>
    </row>
    <row r="164" spans="7:8" x14ac:dyDescent="0.25">
      <c r="G164">
        <v>218165.2</v>
      </c>
      <c r="H164" t="s">
        <v>1057</v>
      </c>
    </row>
    <row r="165" spans="7:8" x14ac:dyDescent="0.25">
      <c r="G165">
        <v>474724.4</v>
      </c>
      <c r="H165" t="s">
        <v>1056</v>
      </c>
    </row>
    <row r="166" spans="7:8" x14ac:dyDescent="0.25">
      <c r="G166">
        <v>46297.2</v>
      </c>
      <c r="H166" t="s">
        <v>1057</v>
      </c>
    </row>
    <row r="167" spans="7:8" x14ac:dyDescent="0.25">
      <c r="G167">
        <v>91555.3</v>
      </c>
      <c r="H167" t="s">
        <v>1057</v>
      </c>
    </row>
    <row r="168" spans="7:8" x14ac:dyDescent="0.25">
      <c r="G168">
        <v>2526615.2000000002</v>
      </c>
      <c r="H168" t="s">
        <v>1056</v>
      </c>
    </row>
  </sheetData>
  <autoFilter ref="A4:C35" xr:uid="{AAB9A41B-7CC7-4B64-9781-2E3EF1BB7144}">
    <sortState xmlns:xlrd2="http://schemas.microsoft.com/office/spreadsheetml/2017/richdata2" ref="A5:C35">
      <sortCondition descending="1" ref="C4:C35"/>
    </sortState>
  </autoFilter>
  <mergeCells count="9">
    <mergeCell ref="A59:A61"/>
    <mergeCell ref="B59:B61"/>
    <mergeCell ref="D59:D61"/>
    <mergeCell ref="A55:G55"/>
    <mergeCell ref="A56:G56"/>
    <mergeCell ref="A57:G57"/>
    <mergeCell ref="B58:C58"/>
    <mergeCell ref="D58:E58"/>
    <mergeCell ref="F58:G58"/>
  </mergeCells>
  <pageMargins left="0.7" right="0.7" top="0.75" bottom="0.75" header="0.3" footer="0.3"/>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3A7B0-AE75-4A7C-83C6-608A2B5F2DBF}">
  <dimension ref="A1:O19"/>
  <sheetViews>
    <sheetView zoomScale="95" zoomScaleNormal="95" workbookViewId="0">
      <selection activeCell="A2" sqref="A2"/>
    </sheetView>
  </sheetViews>
  <sheetFormatPr defaultRowHeight="15" x14ac:dyDescent="0.25"/>
  <cols>
    <col min="2" max="2" width="11.7109375" customWidth="1"/>
    <col min="5" max="5" width="11.28515625" customWidth="1"/>
    <col min="6" max="7" width="9.140625" style="375"/>
    <col min="8" max="8" width="12.28515625" style="375" customWidth="1"/>
    <col min="9" max="9" width="12.7109375" style="375" customWidth="1"/>
    <col min="10" max="11" width="9.140625" style="375"/>
    <col min="12" max="12" width="11.7109375" style="375" customWidth="1"/>
    <col min="13" max="13" width="9.140625" style="375"/>
  </cols>
  <sheetData>
    <row r="1" spans="1:15" x14ac:dyDescent="0.25">
      <c r="A1" s="387" t="s">
        <v>1854</v>
      </c>
    </row>
    <row r="2" spans="1:15" ht="15.75" x14ac:dyDescent="0.25">
      <c r="A2" s="357" t="s">
        <v>1855</v>
      </c>
    </row>
    <row r="4" spans="1:15" s="281" customFormat="1" ht="12.75" x14ac:dyDescent="0.2">
      <c r="A4" s="711"/>
      <c r="B4" s="1014" t="s">
        <v>1686</v>
      </c>
      <c r="C4" s="1015"/>
      <c r="D4" s="1015"/>
      <c r="E4" s="1015"/>
      <c r="F4" s="1015"/>
      <c r="G4" s="1015"/>
      <c r="H4" s="1016"/>
      <c r="I4" s="1017" t="s">
        <v>1687</v>
      </c>
      <c r="J4" s="1017"/>
      <c r="K4" s="1017"/>
      <c r="L4" s="1017"/>
      <c r="M4" s="1017"/>
      <c r="N4" s="1017"/>
      <c r="O4" s="1017"/>
    </row>
    <row r="5" spans="1:15" s="281" customFormat="1" ht="63.75" x14ac:dyDescent="0.2">
      <c r="A5" s="711"/>
      <c r="B5" s="728" t="s">
        <v>1751</v>
      </c>
      <c r="C5" s="728" t="s">
        <v>1752</v>
      </c>
      <c r="D5" s="728" t="s">
        <v>1753</v>
      </c>
      <c r="E5" s="728" t="s">
        <v>1754</v>
      </c>
      <c r="F5" s="728" t="s">
        <v>1755</v>
      </c>
      <c r="G5" s="728" t="s">
        <v>1756</v>
      </c>
      <c r="H5" s="728" t="s">
        <v>1757</v>
      </c>
      <c r="I5" s="728" t="s">
        <v>1751</v>
      </c>
      <c r="J5" s="728" t="s">
        <v>1752</v>
      </c>
      <c r="K5" s="728" t="s">
        <v>1753</v>
      </c>
      <c r="L5" s="728" t="s">
        <v>1754</v>
      </c>
      <c r="M5" s="728" t="s">
        <v>1755</v>
      </c>
      <c r="N5" s="728" t="s">
        <v>1756</v>
      </c>
      <c r="O5" s="728" t="s">
        <v>1757</v>
      </c>
    </row>
    <row r="6" spans="1:15" x14ac:dyDescent="0.25">
      <c r="A6" s="376">
        <v>2009</v>
      </c>
      <c r="B6" s="117">
        <v>104.90639999999999</v>
      </c>
      <c r="C6" s="117">
        <v>52.244600000000005</v>
      </c>
      <c r="D6" s="117">
        <v>40.711100000000002</v>
      </c>
      <c r="E6" s="117">
        <v>11.950699999999999</v>
      </c>
      <c r="F6" s="378">
        <f>C6/$B6</f>
        <v>0.49801156078180175</v>
      </c>
      <c r="G6" s="378">
        <f t="shared" ref="G6:H6" si="0">D6/$B6</f>
        <v>0.38807069921377541</v>
      </c>
      <c r="H6" s="378">
        <f t="shared" si="0"/>
        <v>0.11391774000442299</v>
      </c>
      <c r="I6" s="117">
        <v>92.491100000000003</v>
      </c>
      <c r="J6" s="117">
        <v>48.043099999999995</v>
      </c>
      <c r="K6" s="117">
        <v>29.264599999999998</v>
      </c>
      <c r="L6" s="117">
        <v>15.183399999999999</v>
      </c>
      <c r="M6" s="378">
        <f>J6/$I6</f>
        <v>0.5194348429200214</v>
      </c>
      <c r="N6" s="378">
        <f t="shared" ref="N6:O6" si="1">K6/$I6</f>
        <v>0.3164044972975778</v>
      </c>
      <c r="O6" s="378">
        <f t="shared" si="1"/>
        <v>0.16416065978240066</v>
      </c>
    </row>
    <row r="7" spans="1:15" x14ac:dyDescent="0.25">
      <c r="A7" s="376">
        <v>2010</v>
      </c>
      <c r="B7" s="117">
        <v>113.09389999999999</v>
      </c>
      <c r="C7" s="117">
        <v>55.575600000000001</v>
      </c>
      <c r="D7" s="117">
        <v>42.087800000000001</v>
      </c>
      <c r="E7" s="117">
        <v>15.4306</v>
      </c>
      <c r="F7" s="378">
        <f t="shared" ref="F7:F17" si="2">C7/$B7</f>
        <v>0.49141111943261312</v>
      </c>
      <c r="G7" s="378">
        <f t="shared" ref="G7:G17" si="3">D7/$B7</f>
        <v>0.37214916100691553</v>
      </c>
      <c r="H7" s="378">
        <f t="shared" ref="H7:H17" si="4">E7/$B7</f>
        <v>0.1364406037814595</v>
      </c>
      <c r="I7" s="117">
        <v>119.6657</v>
      </c>
      <c r="J7" s="117">
        <v>53.920900000000003</v>
      </c>
      <c r="K7" s="117">
        <v>30.8322</v>
      </c>
      <c r="L7" s="117">
        <v>34.912500000000001</v>
      </c>
      <c r="M7" s="378">
        <f t="shared" ref="M7:M17" si="5">J7/$I7</f>
        <v>0.45059611902157432</v>
      </c>
      <c r="N7" s="378">
        <f t="shared" ref="N7:N17" si="6">K7/$I7</f>
        <v>0.25765277769653294</v>
      </c>
      <c r="O7" s="378">
        <f t="shared" ref="O7:O17" si="7">L7/$I7</f>
        <v>0.29175026762054623</v>
      </c>
    </row>
    <row r="8" spans="1:15" x14ac:dyDescent="0.25">
      <c r="A8" s="376">
        <v>2011</v>
      </c>
      <c r="B8" s="117">
        <v>138.10429999999999</v>
      </c>
      <c r="C8" s="117">
        <v>64.022800000000004</v>
      </c>
      <c r="D8" s="117">
        <v>45.312299999999993</v>
      </c>
      <c r="E8" s="117">
        <v>28.769099999999998</v>
      </c>
      <c r="F8" s="378">
        <f t="shared" si="2"/>
        <v>0.46358295867688409</v>
      </c>
      <c r="G8" s="378">
        <f t="shared" si="3"/>
        <v>0.32810202144321354</v>
      </c>
      <c r="H8" s="378">
        <f t="shared" si="4"/>
        <v>0.20831429578948663</v>
      </c>
      <c r="I8" s="117">
        <v>246.34230000000002</v>
      </c>
      <c r="J8" s="117">
        <v>59.060299999999998</v>
      </c>
      <c r="K8" s="117">
        <v>32.667299999999997</v>
      </c>
      <c r="L8" s="117">
        <v>154.6147</v>
      </c>
      <c r="M8" s="378">
        <f t="shared" si="5"/>
        <v>0.23974891847644514</v>
      </c>
      <c r="N8" s="378">
        <f t="shared" si="6"/>
        <v>0.13260938133645742</v>
      </c>
      <c r="O8" s="378">
        <f t="shared" si="7"/>
        <v>0.62764170018709731</v>
      </c>
    </row>
    <row r="9" spans="1:15" x14ac:dyDescent="0.25">
      <c r="A9" s="376">
        <v>2012</v>
      </c>
      <c r="B9" s="117">
        <v>157.6858</v>
      </c>
      <c r="C9" s="117">
        <v>71.871200000000002</v>
      </c>
      <c r="D9" s="117">
        <v>51.6432</v>
      </c>
      <c r="E9" s="117">
        <v>34.171500000000002</v>
      </c>
      <c r="F9" s="378">
        <f t="shared" si="2"/>
        <v>0.45578739493346898</v>
      </c>
      <c r="G9" s="378">
        <f t="shared" si="3"/>
        <v>0.32750697906850207</v>
      </c>
      <c r="H9" s="378">
        <f t="shared" si="4"/>
        <v>0.21670626017054168</v>
      </c>
      <c r="I9" s="117">
        <v>223.00889999999998</v>
      </c>
      <c r="J9" s="117">
        <v>74.040600000000012</v>
      </c>
      <c r="K9" s="117">
        <v>42.476099999999995</v>
      </c>
      <c r="L9" s="117">
        <v>106.49209999999999</v>
      </c>
      <c r="M9" s="378">
        <f t="shared" si="5"/>
        <v>0.33200737728404567</v>
      </c>
      <c r="N9" s="378">
        <f t="shared" si="6"/>
        <v>0.19046818310838715</v>
      </c>
      <c r="O9" s="378">
        <f t="shared" si="7"/>
        <v>0.47752399119497024</v>
      </c>
    </row>
    <row r="10" spans="1:15" x14ac:dyDescent="0.25">
      <c r="A10" s="376">
        <v>2013</v>
      </c>
      <c r="B10" s="117">
        <v>167.04400000000001</v>
      </c>
      <c r="C10" s="117">
        <v>78.288699999999992</v>
      </c>
      <c r="D10" s="117">
        <v>54.560499999999998</v>
      </c>
      <c r="E10" s="117">
        <v>34.194699999999997</v>
      </c>
      <c r="F10" s="378">
        <f t="shared" si="2"/>
        <v>0.46867112856492893</v>
      </c>
      <c r="G10" s="378">
        <f t="shared" si="3"/>
        <v>0.3266235243408922</v>
      </c>
      <c r="H10" s="378">
        <f t="shared" si="4"/>
        <v>0.20470474844951028</v>
      </c>
      <c r="I10" s="117">
        <v>159.00060000000002</v>
      </c>
      <c r="J10" s="117">
        <v>72.149199999999993</v>
      </c>
      <c r="K10" s="117">
        <v>37.238100000000003</v>
      </c>
      <c r="L10" s="117">
        <v>49.613299999999995</v>
      </c>
      <c r="M10" s="378">
        <f t="shared" si="5"/>
        <v>0.45376684113141702</v>
      </c>
      <c r="N10" s="378">
        <f t="shared" si="6"/>
        <v>0.23420100301508295</v>
      </c>
      <c r="O10" s="378">
        <f t="shared" si="7"/>
        <v>0.31203215585349986</v>
      </c>
    </row>
    <row r="11" spans="1:15" x14ac:dyDescent="0.25">
      <c r="A11" s="376">
        <v>2014</v>
      </c>
      <c r="B11" s="117">
        <v>158.4828</v>
      </c>
      <c r="C11" s="117">
        <v>77.834800000000001</v>
      </c>
      <c r="D11" s="117">
        <v>56.654300000000006</v>
      </c>
      <c r="E11" s="117">
        <v>23.993699999999997</v>
      </c>
      <c r="F11" s="378">
        <f t="shared" si="2"/>
        <v>0.49112458891438066</v>
      </c>
      <c r="G11" s="378">
        <f t="shared" si="3"/>
        <v>0.35747917124129563</v>
      </c>
      <c r="H11" s="378">
        <f t="shared" si="4"/>
        <v>0.15139623984432379</v>
      </c>
      <c r="I11" s="117">
        <v>128.25319999999999</v>
      </c>
      <c r="J11" s="117">
        <v>72.514300000000006</v>
      </c>
      <c r="K11" s="117">
        <v>31.886500000000002</v>
      </c>
      <c r="L11" s="117">
        <v>23.852599999999999</v>
      </c>
      <c r="M11" s="378">
        <f t="shared" si="5"/>
        <v>0.56539953778931062</v>
      </c>
      <c r="N11" s="378">
        <f>K11/$I11</f>
        <v>0.24862147689102496</v>
      </c>
      <c r="O11" s="378">
        <f t="shared" si="7"/>
        <v>0.18598054473494618</v>
      </c>
    </row>
    <row r="12" spans="1:15" x14ac:dyDescent="0.25">
      <c r="A12" s="376">
        <v>2015</v>
      </c>
      <c r="B12" s="117">
        <v>157.92959999999999</v>
      </c>
      <c r="C12" s="117">
        <v>78.016800000000003</v>
      </c>
      <c r="D12" s="117">
        <v>58.123100000000001</v>
      </c>
      <c r="E12" s="117">
        <v>21.7896</v>
      </c>
      <c r="F12" s="378">
        <f t="shared" si="2"/>
        <v>0.4939973253905538</v>
      </c>
      <c r="G12" s="378">
        <f t="shared" si="3"/>
        <v>0.36803170526614393</v>
      </c>
      <c r="H12" s="378">
        <f t="shared" si="4"/>
        <v>0.13797033614977813</v>
      </c>
      <c r="I12" s="117">
        <v>144.88629999999998</v>
      </c>
      <c r="J12" s="117">
        <v>86.237200000000016</v>
      </c>
      <c r="K12" s="117">
        <v>33.9542</v>
      </c>
      <c r="L12" s="117">
        <v>24.6951</v>
      </c>
      <c r="M12" s="378">
        <f t="shared" si="5"/>
        <v>0.59520603397284655</v>
      </c>
      <c r="N12" s="378">
        <f t="shared" si="6"/>
        <v>0.234350659793231</v>
      </c>
      <c r="O12" s="378">
        <f t="shared" si="7"/>
        <v>0.17044468662668591</v>
      </c>
    </row>
    <row r="13" spans="1:15" x14ac:dyDescent="0.25">
      <c r="A13" s="376">
        <v>2016</v>
      </c>
      <c r="B13" s="117">
        <v>126.955</v>
      </c>
      <c r="C13" s="117">
        <v>72.452500000000001</v>
      </c>
      <c r="D13" s="117">
        <v>51.179499999999997</v>
      </c>
      <c r="E13" s="117">
        <v>3.3230999999999997</v>
      </c>
      <c r="F13" s="378">
        <f t="shared" si="2"/>
        <v>0.57069434051435552</v>
      </c>
      <c r="G13" s="378">
        <f t="shared" si="3"/>
        <v>0.40313103068016226</v>
      </c>
      <c r="H13" s="378">
        <f t="shared" si="4"/>
        <v>2.6175416486156511E-2</v>
      </c>
      <c r="I13" s="117">
        <v>143.38149999999999</v>
      </c>
      <c r="J13" s="117">
        <v>88.153400000000005</v>
      </c>
      <c r="K13" s="117">
        <v>37.348399999999998</v>
      </c>
      <c r="L13" s="117">
        <v>17.879799999999999</v>
      </c>
      <c r="M13" s="378">
        <f t="shared" si="5"/>
        <v>0.61481711378385639</v>
      </c>
      <c r="N13" s="378">
        <f t="shared" si="6"/>
        <v>0.26048269825605119</v>
      </c>
      <c r="O13" s="378">
        <f t="shared" si="7"/>
        <v>0.12470088540013879</v>
      </c>
    </row>
    <row r="14" spans="1:15" x14ac:dyDescent="0.25">
      <c r="A14" s="376">
        <v>2017</v>
      </c>
      <c r="B14" s="117">
        <v>156.40439999999998</v>
      </c>
      <c r="C14" s="117">
        <v>81.857699999999994</v>
      </c>
      <c r="D14" s="117">
        <v>60.108499999999999</v>
      </c>
      <c r="E14" s="117">
        <v>14.438000000000001</v>
      </c>
      <c r="F14" s="378">
        <f t="shared" si="2"/>
        <v>0.52337210462109762</v>
      </c>
      <c r="G14" s="378">
        <f t="shared" si="3"/>
        <v>0.38431463564963647</v>
      </c>
      <c r="H14" s="378">
        <f t="shared" si="4"/>
        <v>9.2311980992862114E-2</v>
      </c>
      <c r="I14" s="117">
        <v>147.9144</v>
      </c>
      <c r="J14" s="117">
        <v>88.87</v>
      </c>
      <c r="K14" s="117">
        <v>39.047599999999996</v>
      </c>
      <c r="L14" s="117">
        <v>19.9968</v>
      </c>
      <c r="M14" s="378">
        <f t="shared" si="5"/>
        <v>0.60082047454473675</v>
      </c>
      <c r="N14" s="378">
        <f t="shared" si="6"/>
        <v>0.26398781998236814</v>
      </c>
      <c r="O14" s="378">
        <f t="shared" si="7"/>
        <v>0.13519170547289514</v>
      </c>
    </row>
    <row r="15" spans="1:15" x14ac:dyDescent="0.25">
      <c r="A15" s="376">
        <v>2018</v>
      </c>
      <c r="B15" s="117">
        <v>204.65819999999999</v>
      </c>
      <c r="C15" s="117">
        <v>93.09320000000001</v>
      </c>
      <c r="D15" s="117">
        <v>74.921000000000006</v>
      </c>
      <c r="E15" s="117">
        <v>36.643999999999998</v>
      </c>
      <c r="F15" s="378">
        <f t="shared" si="2"/>
        <v>0.45487158589296695</v>
      </c>
      <c r="G15" s="378">
        <f t="shared" si="3"/>
        <v>0.3660786618860129</v>
      </c>
      <c r="H15" s="378">
        <f t="shared" si="4"/>
        <v>0.17904975222102021</v>
      </c>
      <c r="I15" s="117">
        <v>160.98479999999998</v>
      </c>
      <c r="J15" s="117">
        <v>99.300699999999992</v>
      </c>
      <c r="K15" s="117">
        <v>47.971599999999995</v>
      </c>
      <c r="L15" s="117">
        <v>13.7125</v>
      </c>
      <c r="M15" s="378">
        <f t="shared" si="5"/>
        <v>0.61683276930492825</v>
      </c>
      <c r="N15" s="378">
        <f t="shared" si="6"/>
        <v>0.29798838151179491</v>
      </c>
      <c r="O15" s="378">
        <f t="shared" si="7"/>
        <v>8.517884918327695E-2</v>
      </c>
    </row>
    <row r="16" spans="1:15" x14ac:dyDescent="0.25">
      <c r="A16" s="376">
        <v>2019</v>
      </c>
      <c r="B16" s="117">
        <v>206.21100000000001</v>
      </c>
      <c r="C16" s="117">
        <v>104.571</v>
      </c>
      <c r="D16" s="117">
        <v>73.787600000000012</v>
      </c>
      <c r="E16" s="117">
        <v>27.852499999999999</v>
      </c>
      <c r="F16" s="378">
        <f t="shared" si="2"/>
        <v>0.50710679837642025</v>
      </c>
      <c r="G16" s="378">
        <f t="shared" si="3"/>
        <v>0.35782572219716702</v>
      </c>
      <c r="H16" s="378">
        <f t="shared" si="4"/>
        <v>0.13506796436659538</v>
      </c>
      <c r="I16" s="117">
        <v>246.76150000000001</v>
      </c>
      <c r="J16" s="117">
        <v>135.96929999999998</v>
      </c>
      <c r="K16" s="117">
        <v>53.261000000000003</v>
      </c>
      <c r="L16" s="117">
        <v>57.531099999999995</v>
      </c>
      <c r="M16" s="378">
        <f t="shared" si="5"/>
        <v>0.55101504894402076</v>
      </c>
      <c r="N16" s="378">
        <f t="shared" si="6"/>
        <v>0.21583999124660858</v>
      </c>
      <c r="O16" s="378">
        <f t="shared" si="7"/>
        <v>0.23314455455976718</v>
      </c>
    </row>
    <row r="17" spans="1:15" x14ac:dyDescent="0.25">
      <c r="A17" s="376">
        <v>2020</v>
      </c>
      <c r="B17" s="117">
        <v>208.7373</v>
      </c>
      <c r="C17" s="117">
        <v>112.38039999999999</v>
      </c>
      <c r="D17" s="117">
        <v>79.957700000000003</v>
      </c>
      <c r="E17" s="117">
        <v>16.3992</v>
      </c>
      <c r="F17" s="378">
        <f t="shared" si="2"/>
        <v>0.53838197581361835</v>
      </c>
      <c r="G17" s="378">
        <f t="shared" si="3"/>
        <v>0.38305420257903117</v>
      </c>
      <c r="H17" s="378">
        <f t="shared" si="4"/>
        <v>7.8563821607350481E-2</v>
      </c>
      <c r="I17" s="117">
        <v>272.15458599999999</v>
      </c>
      <c r="J17" s="117">
        <v>161.60495499999999</v>
      </c>
      <c r="K17" s="117">
        <v>63.195535999999997</v>
      </c>
      <c r="L17" s="117">
        <v>47.354194999999997</v>
      </c>
      <c r="M17" s="378">
        <f t="shared" si="5"/>
        <v>0.59379839000765544</v>
      </c>
      <c r="N17" s="378">
        <f t="shared" si="6"/>
        <v>0.23220456038907239</v>
      </c>
      <c r="O17" s="378">
        <f t="shared" si="7"/>
        <v>0.17399741704150448</v>
      </c>
    </row>
    <row r="19" spans="1:15" s="437" customFormat="1" x14ac:dyDescent="0.25"/>
  </sheetData>
  <mergeCells count="2">
    <mergeCell ref="B4:H4"/>
    <mergeCell ref="I4:O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4261C-4342-473E-9E40-E9347013980C}">
  <dimension ref="A1:K11"/>
  <sheetViews>
    <sheetView zoomScaleNormal="100" workbookViewId="0">
      <selection activeCell="B14" sqref="B14"/>
    </sheetView>
  </sheetViews>
  <sheetFormatPr defaultRowHeight="15" x14ac:dyDescent="0.25"/>
  <cols>
    <col min="1" max="1" width="28.28515625" customWidth="1"/>
  </cols>
  <sheetData>
    <row r="1" spans="1:11" x14ac:dyDescent="0.25">
      <c r="A1" s="387" t="s">
        <v>1856</v>
      </c>
    </row>
    <row r="2" spans="1:11" x14ac:dyDescent="0.25">
      <c r="A2" s="387" t="s">
        <v>1855</v>
      </c>
    </row>
    <row r="3" spans="1:11" ht="15.75" thickBot="1" x14ac:dyDescent="0.3"/>
    <row r="4" spans="1:11" x14ac:dyDescent="0.25">
      <c r="A4" s="948"/>
      <c r="B4" s="949">
        <v>2016</v>
      </c>
      <c r="C4" s="949">
        <v>2017</v>
      </c>
      <c r="D4" s="949">
        <v>2018</v>
      </c>
      <c r="E4" s="949">
        <v>2019</v>
      </c>
      <c r="F4" s="950">
        <v>2020</v>
      </c>
      <c r="G4" s="956">
        <v>2016</v>
      </c>
      <c r="H4" s="949">
        <v>2017</v>
      </c>
      <c r="I4" s="949">
        <v>2018</v>
      </c>
      <c r="J4" s="949">
        <v>2019</v>
      </c>
      <c r="K4" s="950">
        <v>2020</v>
      </c>
    </row>
    <row r="5" spans="1:11" x14ac:dyDescent="0.25">
      <c r="A5" s="951" t="s">
        <v>1025</v>
      </c>
      <c r="B5" s="946">
        <v>45.972200000000001</v>
      </c>
      <c r="C5" s="946">
        <v>52.445099999999996</v>
      </c>
      <c r="D5" s="946">
        <v>70.962599999999995</v>
      </c>
      <c r="E5" s="946">
        <v>76.566599999999994</v>
      </c>
      <c r="F5" s="952">
        <v>75.090100000000007</v>
      </c>
      <c r="G5" s="957">
        <f>B5/B11</f>
        <v>0.3621141349296994</v>
      </c>
      <c r="H5" s="947">
        <f t="shared" ref="H5:K5" si="0">C5/C11</f>
        <v>0.33531729286388356</v>
      </c>
      <c r="I5" s="947">
        <f t="shared" si="0"/>
        <v>0.34673714515225879</v>
      </c>
      <c r="J5" s="947">
        <f t="shared" si="0"/>
        <v>0.37130220987241225</v>
      </c>
      <c r="K5" s="958">
        <f t="shared" si="0"/>
        <v>0.35973476722427317</v>
      </c>
    </row>
    <row r="6" spans="1:11" x14ac:dyDescent="0.25">
      <c r="A6" s="951" t="s">
        <v>1026</v>
      </c>
      <c r="B6" s="946">
        <v>18.542600000000004</v>
      </c>
      <c r="C6" s="946">
        <v>25.100300000000001</v>
      </c>
      <c r="D6" s="946">
        <v>30.7288</v>
      </c>
      <c r="E6" s="946">
        <v>33.015699999999995</v>
      </c>
      <c r="F6" s="952">
        <v>34.3979</v>
      </c>
      <c r="G6" s="957">
        <f>B6/B11</f>
        <v>0.14605647670434405</v>
      </c>
      <c r="H6" s="947">
        <f>C6/C11</f>
        <v>0.16048333678592161</v>
      </c>
      <c r="I6" s="947">
        <f t="shared" ref="I6:K6" si="1">D6/D11</f>
        <v>0.15014692790222919</v>
      </c>
      <c r="J6" s="947">
        <f t="shared" si="1"/>
        <v>0.16010639587606867</v>
      </c>
      <c r="K6" s="958">
        <f t="shared" si="1"/>
        <v>0.16479030590588939</v>
      </c>
    </row>
    <row r="7" spans="1:11" x14ac:dyDescent="0.25">
      <c r="A7" s="951" t="s">
        <v>1027</v>
      </c>
      <c r="B7" s="946">
        <v>25.436</v>
      </c>
      <c r="C7" s="946">
        <v>30.145800000000001</v>
      </c>
      <c r="D7" s="946">
        <v>38.532400000000003</v>
      </c>
      <c r="E7" s="946">
        <v>36.834600000000009</v>
      </c>
      <c r="F7" s="952">
        <v>40.259</v>
      </c>
      <c r="G7" s="957">
        <f>B7/B11</f>
        <v>0.20035445630341456</v>
      </c>
      <c r="H7" s="947">
        <f t="shared" ref="H7:K7" si="2">C7/C11</f>
        <v>0.19274265941367377</v>
      </c>
      <c r="I7" s="947">
        <f t="shared" si="2"/>
        <v>0.18827684402579525</v>
      </c>
      <c r="J7" s="947">
        <f t="shared" si="2"/>
        <v>0.17862577651046749</v>
      </c>
      <c r="K7" s="958">
        <f t="shared" si="2"/>
        <v>0.19286912647182533</v>
      </c>
    </row>
    <row r="8" spans="1:11" ht="30" x14ac:dyDescent="0.25">
      <c r="A8" s="951" t="s">
        <v>1758</v>
      </c>
      <c r="B8" s="946">
        <v>5.2566000000000006</v>
      </c>
      <c r="C8" s="946">
        <v>7.9250999999999996</v>
      </c>
      <c r="D8" s="946">
        <v>9.7372999999999994</v>
      </c>
      <c r="E8" s="946">
        <v>10.766</v>
      </c>
      <c r="F8" s="952">
        <v>11.820200000000002</v>
      </c>
      <c r="G8" s="957">
        <f>B8/B11</f>
        <v>4.1405222322870305E-2</v>
      </c>
      <c r="H8" s="947">
        <f t="shared" ref="H8:K8" si="3">C8/C11</f>
        <v>5.0670569370171163E-2</v>
      </c>
      <c r="I8" s="947">
        <f t="shared" si="3"/>
        <v>4.7578352589830265E-2</v>
      </c>
      <c r="J8" s="947">
        <f t="shared" si="3"/>
        <v>5.2208660061781383E-2</v>
      </c>
      <c r="K8" s="958">
        <f t="shared" si="3"/>
        <v>5.6627130547760009E-2</v>
      </c>
    </row>
    <row r="9" spans="1:11" x14ac:dyDescent="0.25">
      <c r="A9" s="951" t="s">
        <v>1028</v>
      </c>
      <c r="B9" s="946">
        <v>16.1248</v>
      </c>
      <c r="C9" s="946">
        <v>22.207799999999999</v>
      </c>
      <c r="D9" s="946">
        <v>33.883899999999997</v>
      </c>
      <c r="E9" s="946">
        <v>27.088199999999997</v>
      </c>
      <c r="F9" s="952">
        <v>22.950600000000001</v>
      </c>
      <c r="G9" s="957">
        <f>B9/B11</f>
        <v>0.12701193336221495</v>
      </c>
      <c r="H9" s="947">
        <f t="shared" ref="H9:K9" si="4">C9/C11</f>
        <v>0.14198961154545522</v>
      </c>
      <c r="I9" s="947">
        <f t="shared" si="4"/>
        <v>0.1655633636961529</v>
      </c>
      <c r="J9" s="947">
        <f t="shared" si="4"/>
        <v>0.13136156655076595</v>
      </c>
      <c r="K9" s="958">
        <f t="shared" si="4"/>
        <v>0.10994963049266684</v>
      </c>
    </row>
    <row r="10" spans="1:11" x14ac:dyDescent="0.25">
      <c r="A10" s="951" t="s">
        <v>1759</v>
      </c>
      <c r="B10" s="946">
        <v>15.6228</v>
      </c>
      <c r="C10" s="946">
        <v>18.580299999999998</v>
      </c>
      <c r="D10" s="946">
        <v>20.813199999999998</v>
      </c>
      <c r="E10" s="946">
        <v>21.939900000000002</v>
      </c>
      <c r="F10" s="952">
        <v>24.2196</v>
      </c>
      <c r="G10" s="957">
        <f>B10/B11</f>
        <v>0.12305777637745655</v>
      </c>
      <c r="H10" s="947">
        <f t="shared" ref="H10:K10" si="5">C10/C11</f>
        <v>0.11879653002089453</v>
      </c>
      <c r="I10" s="947">
        <f t="shared" si="5"/>
        <v>0.10169736663373372</v>
      </c>
      <c r="J10" s="947">
        <f t="shared" si="5"/>
        <v>0.10639539112850431</v>
      </c>
      <c r="K10" s="958">
        <f t="shared" si="5"/>
        <v>0.11602903935758516</v>
      </c>
    </row>
    <row r="11" spans="1:11" ht="15.75" thickBot="1" x14ac:dyDescent="0.3">
      <c r="A11" s="953" t="s">
        <v>1216</v>
      </c>
      <c r="B11" s="954">
        <f>SUM(B5:B10)</f>
        <v>126.95500000000003</v>
      </c>
      <c r="C11" s="954">
        <f t="shared" ref="C11:F11" si="6">SUM(C5:C10)</f>
        <v>156.40440000000001</v>
      </c>
      <c r="D11" s="954">
        <f t="shared" si="6"/>
        <v>204.65819999999997</v>
      </c>
      <c r="E11" s="954">
        <f t="shared" si="6"/>
        <v>206.21099999999998</v>
      </c>
      <c r="F11" s="955">
        <f t="shared" si="6"/>
        <v>208.73740000000004</v>
      </c>
      <c r="G11" s="959">
        <f>SUM(G5:G10)</f>
        <v>0.99999999999999967</v>
      </c>
      <c r="H11" s="960">
        <f t="shared" ref="H11:K11" si="7">SUM(H5:H10)</f>
        <v>0.99999999999999978</v>
      </c>
      <c r="I11" s="960">
        <f t="shared" si="7"/>
        <v>1</v>
      </c>
      <c r="J11" s="960">
        <f t="shared" si="7"/>
        <v>1</v>
      </c>
      <c r="K11" s="961">
        <f t="shared" si="7"/>
        <v>0.99999999999999978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A6F-C96E-43EF-BC94-0DB4C10C28C2}">
  <sheetPr>
    <tabColor rgb="FFFFC000"/>
  </sheetPr>
  <dimension ref="A1:AP102"/>
  <sheetViews>
    <sheetView zoomScale="110" zoomScaleNormal="110" workbookViewId="0"/>
  </sheetViews>
  <sheetFormatPr defaultRowHeight="15" x14ac:dyDescent="0.25"/>
  <cols>
    <col min="1" max="1" width="15.140625" customWidth="1"/>
    <col min="2" max="2" width="14.28515625" customWidth="1"/>
    <col min="3" max="3" width="11" customWidth="1"/>
    <col min="21" max="21" width="12.140625" customWidth="1"/>
  </cols>
  <sheetData>
    <row r="1" spans="1:17" x14ac:dyDescent="0.25">
      <c r="A1" s="387" t="s">
        <v>1032</v>
      </c>
    </row>
    <row r="2" spans="1:17" x14ac:dyDescent="0.25">
      <c r="A2" s="375" t="s">
        <v>1034</v>
      </c>
    </row>
    <row r="4" spans="1:17" s="375" customFormat="1" x14ac:dyDescent="0.25">
      <c r="A4" s="375" t="s">
        <v>1031</v>
      </c>
    </row>
    <row r="5" spans="1:17" s="375" customFormat="1" x14ac:dyDescent="0.25">
      <c r="C5" s="375" t="s">
        <v>1030</v>
      </c>
      <c r="J5" s="387" t="s">
        <v>1033</v>
      </c>
    </row>
    <row r="6" spans="1:17" s="375" customFormat="1" ht="90" x14ac:dyDescent="0.25">
      <c r="A6" s="376"/>
      <c r="B6" s="376"/>
      <c r="C6" s="376"/>
      <c r="D6" s="143" t="s">
        <v>1025</v>
      </c>
      <c r="E6" s="143" t="s">
        <v>1026</v>
      </c>
      <c r="F6" s="143" t="s">
        <v>1027</v>
      </c>
      <c r="G6" s="143" t="s">
        <v>1016</v>
      </c>
      <c r="H6" s="143" t="s">
        <v>1028</v>
      </c>
      <c r="I6" s="143" t="s">
        <v>1018</v>
      </c>
    </row>
    <row r="7" spans="1:17" s="375" customFormat="1" ht="120" x14ac:dyDescent="0.25">
      <c r="A7" s="376"/>
      <c r="B7" s="376"/>
      <c r="C7" s="143" t="s">
        <v>1024</v>
      </c>
      <c r="D7" s="143" t="s">
        <v>872</v>
      </c>
      <c r="E7" s="143" t="s">
        <v>873</v>
      </c>
      <c r="F7" s="143" t="s">
        <v>874</v>
      </c>
      <c r="G7" s="143" t="s">
        <v>875</v>
      </c>
      <c r="H7" s="143" t="s">
        <v>1029</v>
      </c>
      <c r="I7" s="143" t="s">
        <v>876</v>
      </c>
      <c r="J7" s="231" t="s">
        <v>872</v>
      </c>
      <c r="K7" s="231" t="s">
        <v>1130</v>
      </c>
      <c r="L7" s="231" t="s">
        <v>1131</v>
      </c>
      <c r="M7" s="231" t="s">
        <v>1221</v>
      </c>
      <c r="N7" s="231" t="s">
        <v>1029</v>
      </c>
      <c r="O7" s="231" t="s">
        <v>1222</v>
      </c>
      <c r="P7" s="365"/>
      <c r="Q7" s="365"/>
    </row>
    <row r="8" spans="1:17" s="375" customFormat="1" x14ac:dyDescent="0.25">
      <c r="A8" s="376" t="s">
        <v>29</v>
      </c>
      <c r="B8" s="376" t="s">
        <v>129</v>
      </c>
      <c r="C8" s="376">
        <f t="shared" ref="C8:C12" si="0">SUM(D8:I8)</f>
        <v>3467.9929999999995</v>
      </c>
      <c r="D8" s="415">
        <v>667.14199999999994</v>
      </c>
      <c r="E8" s="415">
        <v>1193.7860000000001</v>
      </c>
      <c r="F8" s="415">
        <v>701.66399999999999</v>
      </c>
      <c r="G8" s="415">
        <v>295.24299999999999</v>
      </c>
      <c r="H8" s="415">
        <v>406.45500000000004</v>
      </c>
      <c r="I8" s="415">
        <v>203.703</v>
      </c>
      <c r="J8" s="191">
        <f>D8/$C8</f>
        <v>0.19237120720831907</v>
      </c>
      <c r="K8" s="191">
        <f t="shared" ref="K8:O8" si="1">E8/$C8</f>
        <v>0.34422964521554694</v>
      </c>
      <c r="L8" s="191">
        <f t="shared" si="1"/>
        <v>0.2023256679007138</v>
      </c>
      <c r="M8" s="191">
        <f t="shared" si="1"/>
        <v>8.5133678182164732E-2</v>
      </c>
      <c r="N8" s="191">
        <f>H8/$C8</f>
        <v>0.11720179365990649</v>
      </c>
      <c r="O8" s="191">
        <f t="shared" si="1"/>
        <v>5.8738007833349155E-2</v>
      </c>
    </row>
    <row r="9" spans="1:17" s="375" customFormat="1" x14ac:dyDescent="0.25">
      <c r="A9" s="376" t="s">
        <v>32</v>
      </c>
      <c r="B9" s="376" t="s">
        <v>169</v>
      </c>
      <c r="C9" s="376">
        <f t="shared" si="0"/>
        <v>23253</v>
      </c>
      <c r="D9" s="415">
        <v>5017</v>
      </c>
      <c r="E9" s="415">
        <v>4106</v>
      </c>
      <c r="F9" s="415">
        <v>8036</v>
      </c>
      <c r="G9" s="415">
        <v>1237</v>
      </c>
      <c r="H9" s="415">
        <v>3077</v>
      </c>
      <c r="I9" s="376">
        <v>1780</v>
      </c>
      <c r="J9" s="191">
        <f t="shared" ref="J9:J24" si="2">D9/$C9</f>
        <v>0.2157571066098998</v>
      </c>
      <c r="K9" s="191">
        <f t="shared" ref="K9:K24" si="3">E9/$C9</f>
        <v>0.1765793661032985</v>
      </c>
      <c r="L9" s="191">
        <f t="shared" ref="L9:L24" si="4">F9/$C9</f>
        <v>0.34558981636778052</v>
      </c>
      <c r="M9" s="191">
        <f t="shared" ref="M9:M24" si="5">G9/$C9</f>
        <v>5.3197436889863677E-2</v>
      </c>
      <c r="N9" s="191">
        <f t="shared" ref="N9:N24" si="6">H9/$C9</f>
        <v>0.13232701156839977</v>
      </c>
      <c r="O9" s="191">
        <f t="shared" ref="O9:O24" si="7">I9/$C9</f>
        <v>7.6549262460757758E-2</v>
      </c>
    </row>
    <row r="10" spans="1:17" s="375" customFormat="1" x14ac:dyDescent="0.25">
      <c r="A10" s="377" t="s">
        <v>34</v>
      </c>
      <c r="B10" s="377" t="s">
        <v>176</v>
      </c>
      <c r="C10" s="377">
        <f t="shared" si="0"/>
        <v>202.42000000000002</v>
      </c>
      <c r="D10" s="377">
        <v>70.959999999999994</v>
      </c>
      <c r="E10" s="377">
        <v>30.73</v>
      </c>
      <c r="F10" s="377">
        <v>38.53</v>
      </c>
      <c r="G10" s="377">
        <v>9.74</v>
      </c>
      <c r="H10" s="377">
        <v>33.879999999999995</v>
      </c>
      <c r="I10" s="377">
        <v>18.579999999999998</v>
      </c>
      <c r="J10" s="189">
        <f t="shared" si="2"/>
        <v>0.35055824523268447</v>
      </c>
      <c r="K10" s="189">
        <f t="shared" si="3"/>
        <v>0.15181306195040015</v>
      </c>
      <c r="L10" s="189">
        <f t="shared" si="4"/>
        <v>0.19034680367552612</v>
      </c>
      <c r="M10" s="189">
        <f t="shared" si="5"/>
        <v>4.8117774923426539E-2</v>
      </c>
      <c r="N10" s="189">
        <f t="shared" si="6"/>
        <v>0.1673747653393933</v>
      </c>
      <c r="O10" s="416">
        <f t="shared" si="7"/>
        <v>9.1789348878569293E-2</v>
      </c>
    </row>
    <row r="11" spans="1:17" s="375" customFormat="1" x14ac:dyDescent="0.25">
      <c r="A11" s="376" t="s">
        <v>54</v>
      </c>
      <c r="B11" s="376" t="s">
        <v>170</v>
      </c>
      <c r="C11" s="376">
        <f t="shared" si="0"/>
        <v>2158.3000000000002</v>
      </c>
      <c r="D11" s="376">
        <v>528.79999999999995</v>
      </c>
      <c r="E11" s="376">
        <v>528.5</v>
      </c>
      <c r="F11" s="376">
        <v>362.9</v>
      </c>
      <c r="G11" s="376">
        <v>140.19999999999999</v>
      </c>
      <c r="H11" s="376">
        <v>456.1</v>
      </c>
      <c r="I11" s="376">
        <v>141.80000000000001</v>
      </c>
      <c r="J11" s="191">
        <f t="shared" si="2"/>
        <v>0.24500764490571278</v>
      </c>
      <c r="K11" s="191">
        <f t="shared" si="3"/>
        <v>0.244868646620025</v>
      </c>
      <c r="L11" s="191">
        <f t="shared" si="4"/>
        <v>0.16814159292035397</v>
      </c>
      <c r="M11" s="191">
        <f t="shared" si="5"/>
        <v>6.4958532178103129E-2</v>
      </c>
      <c r="N11" s="191">
        <f t="shared" si="6"/>
        <v>0.2113237270073669</v>
      </c>
      <c r="O11" s="191">
        <f t="shared" si="7"/>
        <v>6.5699856368438128E-2</v>
      </c>
    </row>
    <row r="12" spans="1:17" s="375" customFormat="1" x14ac:dyDescent="0.25">
      <c r="A12" s="376" t="s">
        <v>36</v>
      </c>
      <c r="B12" s="376" t="s">
        <v>172</v>
      </c>
      <c r="C12" s="376">
        <f t="shared" si="0"/>
        <v>1027.99</v>
      </c>
      <c r="D12" s="415">
        <v>173.44</v>
      </c>
      <c r="E12" s="415">
        <v>227.29999999999998</v>
      </c>
      <c r="F12" s="415">
        <v>265.06</v>
      </c>
      <c r="G12" s="415">
        <v>55.99</v>
      </c>
      <c r="H12" s="415">
        <v>143.29</v>
      </c>
      <c r="I12" s="376">
        <v>162.91</v>
      </c>
      <c r="J12" s="191">
        <f t="shared" si="2"/>
        <v>0.16871759452912966</v>
      </c>
      <c r="K12" s="191">
        <f t="shared" si="3"/>
        <v>0.22111110030253212</v>
      </c>
      <c r="L12" s="191">
        <f t="shared" si="4"/>
        <v>0.25784297512621718</v>
      </c>
      <c r="M12" s="191">
        <f t="shared" si="5"/>
        <v>5.4465510364886817E-2</v>
      </c>
      <c r="N12" s="191">
        <f t="shared" si="6"/>
        <v>0.13938851545248493</v>
      </c>
      <c r="O12" s="191">
        <f t="shared" si="7"/>
        <v>0.15847430422474926</v>
      </c>
    </row>
    <row r="13" spans="1:17" s="375" customFormat="1" x14ac:dyDescent="0.25">
      <c r="A13" s="376" t="s">
        <v>56</v>
      </c>
      <c r="B13" s="376" t="s">
        <v>139</v>
      </c>
      <c r="C13" s="376">
        <f>SUM(D13:I13)</f>
        <v>19645.400000000001</v>
      </c>
      <c r="D13" s="415">
        <v>4821.7</v>
      </c>
      <c r="E13" s="415">
        <v>2298.5</v>
      </c>
      <c r="F13" s="415">
        <v>4571.5</v>
      </c>
      <c r="G13" s="415">
        <v>1348.9</v>
      </c>
      <c r="H13" s="415">
        <v>4850.9000000000005</v>
      </c>
      <c r="I13" s="376">
        <v>1753.9</v>
      </c>
      <c r="J13" s="191">
        <f t="shared" si="2"/>
        <v>0.24543659075406962</v>
      </c>
      <c r="K13" s="191">
        <f t="shared" si="3"/>
        <v>0.11699939935048408</v>
      </c>
      <c r="L13" s="191">
        <f t="shared" si="4"/>
        <v>0.23270078491657079</v>
      </c>
      <c r="M13" s="191">
        <f t="shared" si="5"/>
        <v>6.8662384069553176E-2</v>
      </c>
      <c r="N13" s="191">
        <f t="shared" si="6"/>
        <v>0.24692294379345803</v>
      </c>
      <c r="O13" s="191">
        <f t="shared" si="7"/>
        <v>8.9277897115864271E-2</v>
      </c>
    </row>
    <row r="14" spans="1:17" s="375" customFormat="1" x14ac:dyDescent="0.25">
      <c r="A14" s="376" t="s">
        <v>35</v>
      </c>
      <c r="B14" s="376" t="s">
        <v>152</v>
      </c>
      <c r="C14" s="376">
        <f t="shared" ref="C14:C24" si="8">SUM(D14:I14)</f>
        <v>891.18899999999996</v>
      </c>
      <c r="D14" s="415">
        <v>213.63800000000001</v>
      </c>
      <c r="E14" s="415">
        <v>153.006</v>
      </c>
      <c r="F14" s="415">
        <v>209.227</v>
      </c>
      <c r="G14" s="415">
        <v>104.593</v>
      </c>
      <c r="H14" s="415">
        <v>168.98500000000001</v>
      </c>
      <c r="I14" s="376">
        <v>41.74</v>
      </c>
      <c r="J14" s="191">
        <f t="shared" si="2"/>
        <v>0.23972243822578601</v>
      </c>
      <c r="K14" s="191">
        <f t="shared" si="3"/>
        <v>0.17168748716602203</v>
      </c>
      <c r="L14" s="191">
        <f t="shared" si="4"/>
        <v>0.23477287085006662</v>
      </c>
      <c r="M14" s="191">
        <f t="shared" si="5"/>
        <v>0.11736343244811147</v>
      </c>
      <c r="N14" s="191">
        <f t="shared" si="6"/>
        <v>0.18961746610427196</v>
      </c>
      <c r="O14" s="191">
        <f t="shared" si="7"/>
        <v>4.6836305205741995E-2</v>
      </c>
    </row>
    <row r="15" spans="1:17" s="375" customFormat="1" x14ac:dyDescent="0.25">
      <c r="A15" s="376" t="s">
        <v>40</v>
      </c>
      <c r="B15" s="376" t="s">
        <v>141</v>
      </c>
      <c r="C15" s="376">
        <f t="shared" si="8"/>
        <v>8547.1769999999979</v>
      </c>
      <c r="D15" s="415">
        <v>2425.9409999999998</v>
      </c>
      <c r="E15" s="415">
        <v>1753.8409999999999</v>
      </c>
      <c r="F15" s="415">
        <v>1583.1279999999999</v>
      </c>
      <c r="G15" s="415">
        <v>585.36</v>
      </c>
      <c r="H15" s="415">
        <v>1485.085</v>
      </c>
      <c r="I15" s="376">
        <v>713.822</v>
      </c>
      <c r="J15" s="191">
        <f t="shared" si="2"/>
        <v>0.28382950300432536</v>
      </c>
      <c r="K15" s="191">
        <f t="shared" si="3"/>
        <v>0.20519535280479162</v>
      </c>
      <c r="L15" s="191">
        <f t="shared" si="4"/>
        <v>0.18522232545318768</v>
      </c>
      <c r="M15" s="191">
        <f t="shared" si="5"/>
        <v>6.8485770213954869E-2</v>
      </c>
      <c r="N15" s="191">
        <f t="shared" si="6"/>
        <v>0.1737515205312819</v>
      </c>
      <c r="O15" s="191">
        <f t="shared" si="7"/>
        <v>8.3515527992458816E-2</v>
      </c>
    </row>
    <row r="16" spans="1:17" s="375" customFormat="1" x14ac:dyDescent="0.25">
      <c r="A16" s="376" t="s">
        <v>43</v>
      </c>
      <c r="B16" s="376" t="s">
        <v>179</v>
      </c>
      <c r="C16" s="376">
        <f t="shared" si="8"/>
        <v>245.99000000000004</v>
      </c>
      <c r="D16" s="376">
        <v>59.47</v>
      </c>
      <c r="E16" s="376">
        <v>81.7</v>
      </c>
      <c r="F16" s="376">
        <v>26.25</v>
      </c>
      <c r="G16" s="376">
        <v>17.132999999999999</v>
      </c>
      <c r="H16" s="376">
        <v>37.006</v>
      </c>
      <c r="I16" s="376">
        <v>24.431000000000001</v>
      </c>
      <c r="J16" s="191">
        <f t="shared" si="2"/>
        <v>0.24175779503231834</v>
      </c>
      <c r="K16" s="191">
        <f t="shared" si="3"/>
        <v>0.33212732224887187</v>
      </c>
      <c r="L16" s="191">
        <f t="shared" si="4"/>
        <v>0.10671165494532296</v>
      </c>
      <c r="M16" s="191">
        <f t="shared" si="5"/>
        <v>6.9649172730598785E-2</v>
      </c>
      <c r="N16" s="191">
        <f t="shared" si="6"/>
        <v>0.15043700963453796</v>
      </c>
      <c r="O16" s="191">
        <f t="shared" si="7"/>
        <v>9.9317045408349916E-2</v>
      </c>
    </row>
    <row r="17" spans="1:15" s="375" customFormat="1" x14ac:dyDescent="0.25">
      <c r="A17" s="376" t="s">
        <v>47</v>
      </c>
      <c r="B17" s="376" t="s">
        <v>146</v>
      </c>
      <c r="C17" s="376">
        <f t="shared" si="8"/>
        <v>6130</v>
      </c>
      <c r="D17" s="415">
        <v>1216</v>
      </c>
      <c r="E17" s="415">
        <v>1200</v>
      </c>
      <c r="F17" s="415">
        <v>1681</v>
      </c>
      <c r="G17" s="415">
        <v>488</v>
      </c>
      <c r="H17" s="415">
        <v>1077</v>
      </c>
      <c r="I17" s="376">
        <v>468</v>
      </c>
      <c r="J17" s="191">
        <f t="shared" si="2"/>
        <v>0.19836867862969004</v>
      </c>
      <c r="K17" s="191">
        <f t="shared" si="3"/>
        <v>0.19575856443719414</v>
      </c>
      <c r="L17" s="191">
        <f t="shared" si="4"/>
        <v>0.27422512234910279</v>
      </c>
      <c r="M17" s="191">
        <f t="shared" si="5"/>
        <v>7.960848287112561E-2</v>
      </c>
      <c r="N17" s="191">
        <f t="shared" si="6"/>
        <v>0.17569331158238172</v>
      </c>
      <c r="O17" s="191">
        <f t="shared" si="7"/>
        <v>7.6345840130505715E-2</v>
      </c>
    </row>
    <row r="18" spans="1:15" s="375" customFormat="1" x14ac:dyDescent="0.25">
      <c r="A18" s="376" t="s">
        <v>50</v>
      </c>
      <c r="B18" s="376" t="s">
        <v>50</v>
      </c>
      <c r="C18" s="376">
        <f t="shared" si="8"/>
        <v>1298.7929999999999</v>
      </c>
      <c r="D18" s="376">
        <v>352.28899999999999</v>
      </c>
      <c r="E18" s="376">
        <v>297.48799999999994</v>
      </c>
      <c r="F18" s="376">
        <v>203.536</v>
      </c>
      <c r="G18" s="376">
        <v>54.486999999999995</v>
      </c>
      <c r="H18" s="376">
        <v>245.995</v>
      </c>
      <c r="I18" s="376">
        <v>144.99799999999999</v>
      </c>
      <c r="J18" s="191">
        <f t="shared" si="2"/>
        <v>0.2712433775051144</v>
      </c>
      <c r="K18" s="191">
        <f t="shared" si="3"/>
        <v>0.2290495868086754</v>
      </c>
      <c r="L18" s="191">
        <f t="shared" si="4"/>
        <v>0.15671165459006942</v>
      </c>
      <c r="M18" s="191">
        <f t="shared" si="5"/>
        <v>4.195202776731935E-2</v>
      </c>
      <c r="N18" s="191">
        <f t="shared" si="6"/>
        <v>0.1894027762699676</v>
      </c>
      <c r="O18" s="191">
        <f t="shared" si="7"/>
        <v>0.11164057705885387</v>
      </c>
    </row>
    <row r="19" spans="1:15" s="375" customFormat="1" x14ac:dyDescent="0.25">
      <c r="A19" s="376" t="s">
        <v>173</v>
      </c>
      <c r="B19" s="376" t="s">
        <v>174</v>
      </c>
      <c r="C19" s="376">
        <f t="shared" si="8"/>
        <v>338.85300000000001</v>
      </c>
      <c r="D19" s="376">
        <v>111.477</v>
      </c>
      <c r="E19" s="376">
        <v>80.283000000000001</v>
      </c>
      <c r="F19" s="376">
        <v>32.228000000000002</v>
      </c>
      <c r="G19" s="376">
        <v>33.912999999999997</v>
      </c>
      <c r="H19" s="376">
        <v>46.04</v>
      </c>
      <c r="I19" s="376">
        <v>34.911999999999999</v>
      </c>
      <c r="J19" s="191">
        <f t="shared" si="2"/>
        <v>0.32898336446777804</v>
      </c>
      <c r="K19" s="191">
        <f t="shared" si="3"/>
        <v>0.23692574656266877</v>
      </c>
      <c r="L19" s="191">
        <f t="shared" si="4"/>
        <v>9.5109088601842098E-2</v>
      </c>
      <c r="M19" s="191">
        <f t="shared" si="5"/>
        <v>0.10008174636199177</v>
      </c>
      <c r="N19" s="191">
        <f t="shared" si="6"/>
        <v>0.13587012657406014</v>
      </c>
      <c r="O19" s="191">
        <f t="shared" si="7"/>
        <v>0.10302992743165915</v>
      </c>
    </row>
    <row r="20" spans="1:15" s="375" customFormat="1" x14ac:dyDescent="0.25">
      <c r="A20" s="376" t="s">
        <v>37</v>
      </c>
      <c r="B20" s="376" t="s">
        <v>166</v>
      </c>
      <c r="C20" s="376">
        <f t="shared" si="8"/>
        <v>6452</v>
      </c>
      <c r="D20" s="376">
        <v>1354</v>
      </c>
      <c r="E20" s="376">
        <v>1476</v>
      </c>
      <c r="F20" s="376">
        <v>1476</v>
      </c>
      <c r="G20" s="376">
        <v>443</v>
      </c>
      <c r="H20" s="376">
        <v>1163</v>
      </c>
      <c r="I20" s="376">
        <v>540</v>
      </c>
      <c r="J20" s="191">
        <f t="shared" si="2"/>
        <v>0.20985740855548668</v>
      </c>
      <c r="K20" s="191">
        <f t="shared" si="3"/>
        <v>0.22876627402355859</v>
      </c>
      <c r="L20" s="191">
        <f t="shared" si="4"/>
        <v>0.22876627402355859</v>
      </c>
      <c r="M20" s="191">
        <f t="shared" si="5"/>
        <v>6.8660880347179168E-2</v>
      </c>
      <c r="N20" s="191">
        <f t="shared" si="6"/>
        <v>0.18025418474891505</v>
      </c>
      <c r="O20" s="191">
        <f t="shared" si="7"/>
        <v>8.3694978301301917E-2</v>
      </c>
    </row>
    <row r="21" spans="1:15" s="375" customFormat="1" x14ac:dyDescent="0.25">
      <c r="A21" s="376" t="s">
        <v>55</v>
      </c>
      <c r="B21" s="376" t="s">
        <v>158</v>
      </c>
      <c r="C21" s="376">
        <f t="shared" si="8"/>
        <v>44414</v>
      </c>
      <c r="D21" s="415">
        <v>10313</v>
      </c>
      <c r="E21" s="415">
        <v>7140</v>
      </c>
      <c r="F21" s="415">
        <v>15967</v>
      </c>
      <c r="G21" s="415">
        <v>2256</v>
      </c>
      <c r="H21" s="415">
        <v>6233</v>
      </c>
      <c r="I21" s="376">
        <v>2505</v>
      </c>
      <c r="J21" s="191">
        <f t="shared" si="2"/>
        <v>0.23220155806727608</v>
      </c>
      <c r="K21" s="191">
        <f t="shared" si="3"/>
        <v>0.16076012068266762</v>
      </c>
      <c r="L21" s="191">
        <f t="shared" si="4"/>
        <v>0.35950376007565182</v>
      </c>
      <c r="M21" s="191">
        <f t="shared" si="5"/>
        <v>5.0794794434187419E-2</v>
      </c>
      <c r="N21" s="191">
        <f t="shared" si="6"/>
        <v>0.14033863196289459</v>
      </c>
      <c r="O21" s="191">
        <f t="shared" si="7"/>
        <v>5.6401134777322469E-2</v>
      </c>
    </row>
    <row r="22" spans="1:15" s="375" customFormat="1" x14ac:dyDescent="0.25">
      <c r="A22" s="376" t="s">
        <v>65</v>
      </c>
      <c r="B22" s="376" t="s">
        <v>151</v>
      </c>
      <c r="C22" s="376">
        <f t="shared" si="8"/>
        <v>12874.642</v>
      </c>
      <c r="D22" s="415">
        <v>1626.6210000000001</v>
      </c>
      <c r="E22" s="415">
        <v>3353.4740000000002</v>
      </c>
      <c r="F22" s="415">
        <v>3358.116</v>
      </c>
      <c r="G22" s="415">
        <v>822.28800000000001</v>
      </c>
      <c r="H22" s="415">
        <v>2438.2579999999998</v>
      </c>
      <c r="I22" s="376">
        <v>1275.885</v>
      </c>
      <c r="J22" s="191">
        <f t="shared" si="2"/>
        <v>0.12634300821723821</v>
      </c>
      <c r="K22" s="191">
        <f t="shared" si="3"/>
        <v>0.26047124261785298</v>
      </c>
      <c r="L22" s="191">
        <f t="shared" si="4"/>
        <v>0.26083179633266695</v>
      </c>
      <c r="M22" s="191">
        <f t="shared" si="5"/>
        <v>6.3868805051045308E-2</v>
      </c>
      <c r="N22" s="191">
        <f t="shared" si="6"/>
        <v>0.18938452812901516</v>
      </c>
      <c r="O22" s="191">
        <f t="shared" si="7"/>
        <v>9.9100619652181393E-2</v>
      </c>
    </row>
    <row r="23" spans="1:15" s="375" customFormat="1" x14ac:dyDescent="0.25">
      <c r="A23" s="376" t="s">
        <v>60</v>
      </c>
      <c r="B23" s="376" t="s">
        <v>137</v>
      </c>
      <c r="C23" s="376">
        <f t="shared" si="8"/>
        <v>11110.599999999999</v>
      </c>
      <c r="D23" s="376">
        <v>2384</v>
      </c>
      <c r="E23" s="376">
        <v>1785.8</v>
      </c>
      <c r="F23" s="376">
        <v>2337.3999999999996</v>
      </c>
      <c r="G23" s="376">
        <v>372.20000000000005</v>
      </c>
      <c r="H23" s="376">
        <v>2428.9</v>
      </c>
      <c r="I23" s="376">
        <v>1802.3</v>
      </c>
      <c r="J23" s="191">
        <f t="shared" si="2"/>
        <v>0.21456987021402987</v>
      </c>
      <c r="K23" s="191">
        <f t="shared" si="3"/>
        <v>0.16072939355210342</v>
      </c>
      <c r="L23" s="191">
        <f t="shared" si="4"/>
        <v>0.21037567728115492</v>
      </c>
      <c r="M23" s="191">
        <f t="shared" si="5"/>
        <v>3.3499540978885037E-2</v>
      </c>
      <c r="N23" s="191">
        <f t="shared" si="6"/>
        <v>0.21861105610858103</v>
      </c>
      <c r="O23" s="191">
        <f t="shared" si="7"/>
        <v>0.16221446186524582</v>
      </c>
    </row>
    <row r="24" spans="1:15" s="375" customFormat="1" x14ac:dyDescent="0.25">
      <c r="A24" s="376" t="s">
        <v>51</v>
      </c>
      <c r="B24" s="376" t="s">
        <v>175</v>
      </c>
      <c r="C24" s="376">
        <f t="shared" si="8"/>
        <v>1856.0700000000002</v>
      </c>
      <c r="D24" s="415">
        <v>846.73699999999997</v>
      </c>
      <c r="E24" s="415">
        <v>585.00700000000006</v>
      </c>
      <c r="F24" s="415">
        <v>142.62700000000001</v>
      </c>
      <c r="G24" s="415">
        <v>152.98699999999999</v>
      </c>
      <c r="H24" s="415">
        <v>52.182000000000002</v>
      </c>
      <c r="I24" s="376">
        <v>76.53</v>
      </c>
      <c r="J24" s="191">
        <f t="shared" si="2"/>
        <v>0.45619885025888024</v>
      </c>
      <c r="K24" s="191">
        <f t="shared" si="3"/>
        <v>0.315185849671618</v>
      </c>
      <c r="L24" s="191">
        <f t="shared" si="4"/>
        <v>7.6843545771441812E-2</v>
      </c>
      <c r="M24" s="191">
        <f t="shared" si="5"/>
        <v>8.2425231806990032E-2</v>
      </c>
      <c r="N24" s="191">
        <f t="shared" si="6"/>
        <v>2.8114241380982397E-2</v>
      </c>
      <c r="O24" s="191">
        <f t="shared" si="7"/>
        <v>4.1232281110087442E-2</v>
      </c>
    </row>
    <row r="25" spans="1:15" s="375" customFormat="1" x14ac:dyDescent="0.25"/>
    <row r="26" spans="1:15" s="116" customFormat="1" x14ac:dyDescent="0.25">
      <c r="A26" s="116" t="s">
        <v>646</v>
      </c>
    </row>
    <row r="27" spans="1:15" s="375" customFormat="1" x14ac:dyDescent="0.25"/>
    <row r="28" spans="1:15" s="375" customFormat="1" x14ac:dyDescent="0.25"/>
    <row r="29" spans="1:15" ht="90" x14ac:dyDescent="0.25">
      <c r="B29" s="187" t="s">
        <v>1024</v>
      </c>
      <c r="C29" s="187" t="s">
        <v>1025</v>
      </c>
      <c r="D29" s="187" t="s">
        <v>1026</v>
      </c>
      <c r="E29" s="187" t="s">
        <v>1027</v>
      </c>
      <c r="F29" s="187" t="s">
        <v>1016</v>
      </c>
      <c r="G29" s="187" t="s">
        <v>1028</v>
      </c>
      <c r="H29" s="187" t="s">
        <v>1018</v>
      </c>
    </row>
    <row r="30" spans="1:15" s="375" customFormat="1" x14ac:dyDescent="0.25">
      <c r="B30" s="187"/>
      <c r="C30" s="375" t="s">
        <v>872</v>
      </c>
      <c r="G30" s="375" t="s">
        <v>1029</v>
      </c>
    </row>
    <row r="31" spans="1:15" x14ac:dyDescent="0.25">
      <c r="A31" s="375" t="s">
        <v>48</v>
      </c>
      <c r="B31" s="414">
        <v>3339.7860000000001</v>
      </c>
      <c r="C31" s="414">
        <v>913.80099999999993</v>
      </c>
      <c r="D31" s="414">
        <v>672.21199999999999</v>
      </c>
      <c r="E31" s="414" t="s">
        <v>202</v>
      </c>
      <c r="F31" s="375" t="s">
        <v>202</v>
      </c>
      <c r="G31" s="414" t="s">
        <v>202</v>
      </c>
      <c r="H31" s="414" t="s">
        <v>202</v>
      </c>
      <c r="I31">
        <f>SUM(C31:H31)-B31</f>
        <v>-1753.7730000000001</v>
      </c>
    </row>
    <row r="32" spans="1:15" x14ac:dyDescent="0.25">
      <c r="A32" s="375" t="s">
        <v>29</v>
      </c>
      <c r="B32" s="414">
        <v>3467.9929999999999</v>
      </c>
      <c r="C32" s="414">
        <v>667.14199999999994</v>
      </c>
      <c r="D32" s="414">
        <v>1193.7860000000001</v>
      </c>
      <c r="E32" s="414">
        <v>701.66399999999999</v>
      </c>
      <c r="F32" s="414">
        <v>295.24299999999999</v>
      </c>
      <c r="G32" s="414">
        <v>406.45500000000004</v>
      </c>
      <c r="H32" s="414">
        <v>203.703</v>
      </c>
      <c r="I32" s="375">
        <f t="shared" ref="I32:I62" si="9">SUM(C32:H32)-B32</f>
        <v>0</v>
      </c>
    </row>
    <row r="33" spans="1:9" x14ac:dyDescent="0.25">
      <c r="A33" s="375" t="s">
        <v>143</v>
      </c>
      <c r="B33" s="375">
        <v>16901</v>
      </c>
      <c r="C33" s="375" t="s">
        <v>202</v>
      </c>
      <c r="D33" s="414" t="s">
        <v>202</v>
      </c>
      <c r="E33" s="414" t="s">
        <v>202</v>
      </c>
      <c r="F33" s="375" t="s">
        <v>202</v>
      </c>
      <c r="G33" s="414" t="s">
        <v>202</v>
      </c>
      <c r="H33" s="414" t="s">
        <v>202</v>
      </c>
      <c r="I33" s="375">
        <f t="shared" si="9"/>
        <v>-16901</v>
      </c>
    </row>
    <row r="34" spans="1:9" x14ac:dyDescent="0.25">
      <c r="A34" s="375" t="s">
        <v>177</v>
      </c>
      <c r="B34" s="375">
        <v>401091.20999999996</v>
      </c>
      <c r="C34" s="375">
        <v>153032.29999999999</v>
      </c>
      <c r="D34" s="375">
        <v>80611.7</v>
      </c>
      <c r="E34" s="375">
        <v>48378.140000000007</v>
      </c>
      <c r="F34" s="375">
        <v>36935.589999999997</v>
      </c>
      <c r="G34" s="375">
        <v>65033.090000000004</v>
      </c>
      <c r="H34" s="375">
        <v>12217.929999999998</v>
      </c>
      <c r="I34" s="375">
        <f t="shared" si="9"/>
        <v>-4882.4599999999627</v>
      </c>
    </row>
    <row r="35" spans="1:9" x14ac:dyDescent="0.25">
      <c r="A35" s="375" t="s">
        <v>154</v>
      </c>
      <c r="B35" s="375">
        <v>38872.981</v>
      </c>
      <c r="C35" s="375">
        <v>18904.496999999999</v>
      </c>
      <c r="D35" s="375">
        <v>7884.5520000000006</v>
      </c>
      <c r="E35" s="375">
        <v>4294.4880000000003</v>
      </c>
      <c r="F35" s="375">
        <v>1985.665</v>
      </c>
      <c r="G35" s="375">
        <v>2801.3339999999998</v>
      </c>
      <c r="H35" s="375">
        <v>2514.1959999999999</v>
      </c>
      <c r="I35" s="375">
        <f t="shared" si="9"/>
        <v>-488.24899999999616</v>
      </c>
    </row>
    <row r="36" spans="1:9" x14ac:dyDescent="0.25">
      <c r="A36" s="375" t="s">
        <v>32</v>
      </c>
      <c r="B36" s="414">
        <v>23326</v>
      </c>
      <c r="C36" s="414">
        <v>5017</v>
      </c>
      <c r="D36" s="414">
        <v>4106</v>
      </c>
      <c r="E36" s="414">
        <v>8036</v>
      </c>
      <c r="F36" s="414">
        <v>1237</v>
      </c>
      <c r="G36" s="414">
        <v>3077</v>
      </c>
      <c r="H36" s="375">
        <v>1780</v>
      </c>
      <c r="I36" s="375">
        <f t="shared" si="9"/>
        <v>-73</v>
      </c>
    </row>
    <row r="37" spans="1:9" x14ac:dyDescent="0.25">
      <c r="A37" s="375" t="s">
        <v>34</v>
      </c>
      <c r="B37" s="375">
        <v>204.66000000000003</v>
      </c>
      <c r="C37" s="375">
        <v>70.959999999999994</v>
      </c>
      <c r="D37" s="375">
        <v>30.73</v>
      </c>
      <c r="E37" s="375">
        <v>38.53</v>
      </c>
      <c r="F37" s="375">
        <v>9.74</v>
      </c>
      <c r="G37" s="375">
        <v>33.879999999999995</v>
      </c>
      <c r="H37" s="375">
        <v>18.579999999999998</v>
      </c>
      <c r="I37" s="375">
        <f>SUM(C37:H37)-B37</f>
        <v>-2.2400000000000091</v>
      </c>
    </row>
    <row r="38" spans="1:9" x14ac:dyDescent="0.25">
      <c r="A38" s="375" t="s">
        <v>54</v>
      </c>
      <c r="B38" s="375">
        <v>2158.8000000000002</v>
      </c>
      <c r="C38" s="375">
        <v>528.79999999999995</v>
      </c>
      <c r="D38" s="375">
        <v>528.5</v>
      </c>
      <c r="E38" s="375">
        <v>362.9</v>
      </c>
      <c r="F38" s="375">
        <v>140.19999999999999</v>
      </c>
      <c r="G38" s="375">
        <v>456.1</v>
      </c>
      <c r="H38" s="375">
        <v>141.80000000000001</v>
      </c>
      <c r="I38" s="375">
        <f t="shared" si="9"/>
        <v>-0.5</v>
      </c>
    </row>
    <row r="39" spans="1:9" x14ac:dyDescent="0.25">
      <c r="A39" s="375" t="s">
        <v>167</v>
      </c>
      <c r="B39" s="375">
        <v>32567.745000000003</v>
      </c>
      <c r="C39" s="375">
        <v>10440.913</v>
      </c>
      <c r="D39" s="375">
        <v>8475.57</v>
      </c>
      <c r="E39" s="375">
        <v>5724.8670000000002</v>
      </c>
      <c r="F39" s="375">
        <v>1276.529</v>
      </c>
      <c r="G39" s="414">
        <v>3454.2310000000002</v>
      </c>
      <c r="H39" s="375">
        <v>2721.9139999999998</v>
      </c>
      <c r="I39" s="375">
        <f t="shared" si="9"/>
        <v>-473.72100000000501</v>
      </c>
    </row>
    <row r="40" spans="1:9" x14ac:dyDescent="0.25">
      <c r="A40" s="375" t="s">
        <v>36</v>
      </c>
      <c r="B40" s="414">
        <v>1027.99</v>
      </c>
      <c r="C40" s="414">
        <v>173.44</v>
      </c>
      <c r="D40" s="414">
        <v>227.29999999999998</v>
      </c>
      <c r="E40" s="414">
        <v>265.06</v>
      </c>
      <c r="F40" s="414">
        <v>55.99</v>
      </c>
      <c r="G40" s="414">
        <v>143.29</v>
      </c>
      <c r="H40" s="375">
        <v>162.91</v>
      </c>
      <c r="I40" s="375">
        <f t="shared" si="9"/>
        <v>0</v>
      </c>
    </row>
    <row r="41" spans="1:9" x14ac:dyDescent="0.25">
      <c r="A41" s="375" t="s">
        <v>45</v>
      </c>
      <c r="B41" s="375">
        <v>154264.79999999999</v>
      </c>
      <c r="C41" s="375">
        <v>62069</v>
      </c>
      <c r="D41" s="375">
        <v>21669.8</v>
      </c>
      <c r="E41" s="375">
        <v>24599.5</v>
      </c>
      <c r="F41" s="375">
        <v>12974.8</v>
      </c>
      <c r="G41" s="375">
        <v>18421.599999999999</v>
      </c>
      <c r="H41" s="375">
        <v>13075.2</v>
      </c>
      <c r="I41" s="375">
        <f t="shared" si="9"/>
        <v>-1454.8999999999651</v>
      </c>
    </row>
    <row r="42" spans="1:9" x14ac:dyDescent="0.25">
      <c r="A42" s="375" t="s">
        <v>56</v>
      </c>
      <c r="B42" s="375">
        <v>20297.2</v>
      </c>
      <c r="C42" s="414">
        <v>4821.7</v>
      </c>
      <c r="D42" s="414">
        <v>2298.5</v>
      </c>
      <c r="E42" s="414">
        <v>4571.5</v>
      </c>
      <c r="F42" s="414">
        <v>1348.9</v>
      </c>
      <c r="G42" s="414">
        <v>4850.9000000000005</v>
      </c>
      <c r="H42" s="375">
        <v>1753.9</v>
      </c>
      <c r="I42" s="375">
        <f t="shared" si="9"/>
        <v>-651.79999999999927</v>
      </c>
    </row>
    <row r="43" spans="1:9" x14ac:dyDescent="0.25">
      <c r="A43" s="375" t="s">
        <v>35</v>
      </c>
      <c r="B43" s="414">
        <v>905.1</v>
      </c>
      <c r="C43" s="414">
        <v>213.63800000000001</v>
      </c>
      <c r="D43" s="414">
        <v>153.006</v>
      </c>
      <c r="E43" s="414">
        <v>209.227</v>
      </c>
      <c r="F43" s="414">
        <v>104.593</v>
      </c>
      <c r="G43" s="414">
        <v>168.98500000000001</v>
      </c>
      <c r="H43" s="375">
        <v>41.74</v>
      </c>
      <c r="I43" s="375">
        <f t="shared" si="9"/>
        <v>-13.911000000000058</v>
      </c>
    </row>
    <row r="44" spans="1:9" x14ac:dyDescent="0.25">
      <c r="A44" s="375" t="s">
        <v>162</v>
      </c>
      <c r="B44" s="375">
        <v>6914.6019999999999</v>
      </c>
      <c r="C44" s="414" t="s">
        <v>202</v>
      </c>
      <c r="D44" s="414" t="s">
        <v>202</v>
      </c>
      <c r="E44" s="414" t="s">
        <v>202</v>
      </c>
      <c r="F44" s="414" t="s">
        <v>202</v>
      </c>
      <c r="G44" s="414" t="s">
        <v>202</v>
      </c>
      <c r="H44" s="414" t="s">
        <v>202</v>
      </c>
      <c r="I44" s="375">
        <f t="shared" si="9"/>
        <v>-6914.6019999999999</v>
      </c>
    </row>
    <row r="45" spans="1:9" x14ac:dyDescent="0.25">
      <c r="A45" s="375" t="s">
        <v>40</v>
      </c>
      <c r="B45" s="414">
        <v>8547.1779999999999</v>
      </c>
      <c r="C45" s="414">
        <v>2425.9409999999998</v>
      </c>
      <c r="D45" s="414">
        <v>1753.8409999999999</v>
      </c>
      <c r="E45" s="414">
        <v>1583.1279999999999</v>
      </c>
      <c r="F45" s="414">
        <v>585.36</v>
      </c>
      <c r="G45" s="414">
        <v>1485.085</v>
      </c>
      <c r="H45" s="375">
        <v>713.822</v>
      </c>
      <c r="I45" s="375">
        <f t="shared" si="9"/>
        <v>-1.0000000020227162E-3</v>
      </c>
    </row>
    <row r="46" spans="1:9" x14ac:dyDescent="0.25">
      <c r="A46" s="375" t="s">
        <v>92</v>
      </c>
      <c r="B46" s="375">
        <v>3460511</v>
      </c>
      <c r="C46" s="375">
        <v>635016</v>
      </c>
      <c r="D46" s="375">
        <v>1071589</v>
      </c>
      <c r="E46" s="375">
        <v>833304</v>
      </c>
      <c r="F46" s="375">
        <v>294144</v>
      </c>
      <c r="G46" s="414" t="s">
        <v>202</v>
      </c>
      <c r="H46" s="414" t="s">
        <v>202</v>
      </c>
      <c r="I46" s="375">
        <f t="shared" si="9"/>
        <v>-626458</v>
      </c>
    </row>
    <row r="47" spans="1:9" x14ac:dyDescent="0.25">
      <c r="A47" s="375" t="s">
        <v>138</v>
      </c>
      <c r="B47" s="375">
        <v>15686616.5</v>
      </c>
      <c r="C47" s="375">
        <v>2286146.7999999998</v>
      </c>
      <c r="D47" s="375">
        <v>8626799.3000000007</v>
      </c>
      <c r="E47" s="375">
        <v>1975747.24</v>
      </c>
      <c r="F47" s="375">
        <v>1111273.42</v>
      </c>
      <c r="G47" s="375">
        <v>1327890.73</v>
      </c>
      <c r="H47" s="375">
        <v>330043.91599999997</v>
      </c>
      <c r="I47" s="375">
        <f t="shared" si="9"/>
        <v>-28715.093999998644</v>
      </c>
    </row>
    <row r="48" spans="1:9" x14ac:dyDescent="0.25">
      <c r="A48" s="375" t="s">
        <v>43</v>
      </c>
      <c r="B48" s="375">
        <v>247.99</v>
      </c>
      <c r="C48" s="375">
        <v>59.47</v>
      </c>
      <c r="D48" s="375">
        <v>81.7</v>
      </c>
      <c r="E48" s="375">
        <v>26.25</v>
      </c>
      <c r="F48" s="375">
        <v>17.132999999999999</v>
      </c>
      <c r="G48" s="375">
        <v>37.006</v>
      </c>
      <c r="H48" s="375">
        <v>24.431000000000001</v>
      </c>
      <c r="I48" s="375">
        <f t="shared" si="9"/>
        <v>-1.9999999999999716</v>
      </c>
    </row>
    <row r="49" spans="1:9" x14ac:dyDescent="0.25">
      <c r="A49" s="375" t="s">
        <v>42</v>
      </c>
      <c r="B49" s="375">
        <v>139.9</v>
      </c>
      <c r="C49" s="375">
        <v>53.199999999999996</v>
      </c>
      <c r="D49" s="375">
        <v>35.1</v>
      </c>
      <c r="E49" s="375">
        <v>18.600000000000001</v>
      </c>
      <c r="F49" s="375">
        <v>18</v>
      </c>
      <c r="G49" s="414" t="s">
        <v>202</v>
      </c>
      <c r="H49" s="414" t="s">
        <v>202</v>
      </c>
      <c r="I49" s="375">
        <f t="shared" si="9"/>
        <v>-15</v>
      </c>
    </row>
    <row r="50" spans="1:9" x14ac:dyDescent="0.25">
      <c r="A50" s="375" t="s">
        <v>47</v>
      </c>
      <c r="B50" s="414">
        <v>6131</v>
      </c>
      <c r="C50" s="414">
        <v>1216</v>
      </c>
      <c r="D50" s="414">
        <v>1200</v>
      </c>
      <c r="E50" s="414">
        <v>1681</v>
      </c>
      <c r="F50" s="414">
        <v>488</v>
      </c>
      <c r="G50" s="414">
        <v>1077</v>
      </c>
      <c r="H50" s="375">
        <v>468</v>
      </c>
      <c r="I50" s="375">
        <f t="shared" si="9"/>
        <v>-1</v>
      </c>
    </row>
    <row r="51" spans="1:9" x14ac:dyDescent="0.25">
      <c r="A51" s="375" t="s">
        <v>58</v>
      </c>
      <c r="B51" s="375">
        <v>35284</v>
      </c>
      <c r="C51" s="414">
        <v>6469.8440000000001</v>
      </c>
      <c r="D51" s="414">
        <v>4409.2240000000002</v>
      </c>
      <c r="E51" s="414">
        <v>9526.4490000000005</v>
      </c>
      <c r="F51" s="414">
        <v>2566.7049999999999</v>
      </c>
      <c r="G51" s="414">
        <v>7568.5129999999999</v>
      </c>
      <c r="H51" s="375">
        <v>2242.94</v>
      </c>
      <c r="I51" s="375">
        <f t="shared" si="9"/>
        <v>-2500.3249999999971</v>
      </c>
    </row>
    <row r="52" spans="1:9" x14ac:dyDescent="0.25">
      <c r="A52" s="375" t="s">
        <v>49</v>
      </c>
      <c r="B52" s="414">
        <v>7235.0999999999995</v>
      </c>
      <c r="C52" s="414">
        <v>2158.1</v>
      </c>
      <c r="D52" s="414">
        <v>1612.2</v>
      </c>
      <c r="E52" s="414">
        <v>1229.0999999999999</v>
      </c>
      <c r="F52" s="414" t="s">
        <v>202</v>
      </c>
      <c r="G52" s="414">
        <v>899</v>
      </c>
      <c r="H52" s="414" t="s">
        <v>202</v>
      </c>
      <c r="I52" s="375">
        <f t="shared" si="9"/>
        <v>-1336.6999999999998</v>
      </c>
    </row>
    <row r="53" spans="1:9" x14ac:dyDescent="0.25">
      <c r="A53" s="375" t="s">
        <v>50</v>
      </c>
      <c r="B53" s="375">
        <v>1299.759</v>
      </c>
      <c r="C53" s="375">
        <v>352.28899999999999</v>
      </c>
      <c r="D53" s="375">
        <v>297.48799999999994</v>
      </c>
      <c r="E53" s="375">
        <v>203.536</v>
      </c>
      <c r="F53" s="375">
        <v>54.486999999999995</v>
      </c>
      <c r="G53" s="375">
        <v>245.995</v>
      </c>
      <c r="H53" s="375">
        <v>144.99799999999999</v>
      </c>
      <c r="I53" s="375">
        <f t="shared" si="9"/>
        <v>-0.96600000000012187</v>
      </c>
    </row>
    <row r="54" spans="1:9" x14ac:dyDescent="0.25">
      <c r="A54" s="375" t="s">
        <v>173</v>
      </c>
      <c r="B54" s="375">
        <v>341.685</v>
      </c>
      <c r="C54" s="375">
        <v>111.477</v>
      </c>
      <c r="D54" s="375">
        <v>80.283000000000001</v>
      </c>
      <c r="E54" s="375">
        <v>32.228000000000002</v>
      </c>
      <c r="F54" s="375">
        <v>33.912999999999997</v>
      </c>
      <c r="G54" s="375">
        <v>46.04</v>
      </c>
      <c r="H54" s="375">
        <v>34.911999999999999</v>
      </c>
      <c r="I54" s="375">
        <f t="shared" si="9"/>
        <v>-2.8319999999999936</v>
      </c>
    </row>
    <row r="55" spans="1:9" x14ac:dyDescent="0.25">
      <c r="A55" s="375" t="s">
        <v>52</v>
      </c>
      <c r="B55" s="414">
        <v>200.566</v>
      </c>
      <c r="C55" s="414">
        <v>85.56</v>
      </c>
      <c r="D55" s="414" t="s">
        <v>202</v>
      </c>
      <c r="E55" s="414" t="s">
        <v>202</v>
      </c>
      <c r="F55" s="414">
        <v>16.056000000000001</v>
      </c>
      <c r="G55" s="414">
        <v>18.405000000000001</v>
      </c>
      <c r="H55" s="375">
        <v>27.243000000000002</v>
      </c>
      <c r="I55" s="375">
        <f t="shared" si="9"/>
        <v>-53.301999999999992</v>
      </c>
    </row>
    <row r="56" spans="1:9" x14ac:dyDescent="0.25">
      <c r="A56" s="375" t="s">
        <v>37</v>
      </c>
      <c r="B56" s="375">
        <v>6461</v>
      </c>
      <c r="C56" s="375">
        <v>1354</v>
      </c>
      <c r="D56" s="375">
        <v>1476</v>
      </c>
      <c r="E56" s="375">
        <v>1476</v>
      </c>
      <c r="F56" s="375">
        <v>443</v>
      </c>
      <c r="G56" s="375">
        <v>1163</v>
      </c>
      <c r="H56" s="375">
        <v>540</v>
      </c>
      <c r="I56" s="375">
        <f t="shared" si="9"/>
        <v>-9</v>
      </c>
    </row>
    <row r="57" spans="1:9" x14ac:dyDescent="0.25">
      <c r="A57" s="375" t="s">
        <v>55</v>
      </c>
      <c r="B57" s="414">
        <v>44414</v>
      </c>
      <c r="C57" s="414">
        <v>10313</v>
      </c>
      <c r="D57" s="414">
        <v>7140</v>
      </c>
      <c r="E57" s="414">
        <v>15967</v>
      </c>
      <c r="F57" s="414">
        <v>2256</v>
      </c>
      <c r="G57" s="414">
        <v>6233</v>
      </c>
      <c r="H57" s="375">
        <v>2505</v>
      </c>
      <c r="I57" s="375">
        <f t="shared" si="9"/>
        <v>0</v>
      </c>
    </row>
    <row r="58" spans="1:9" x14ac:dyDescent="0.25">
      <c r="A58" s="375" t="s">
        <v>59</v>
      </c>
      <c r="B58" s="414">
        <v>6401.8229999999994</v>
      </c>
      <c r="C58" s="414" t="s">
        <v>202</v>
      </c>
      <c r="D58" s="414" t="s">
        <v>202</v>
      </c>
      <c r="E58" s="414" t="s">
        <v>202</v>
      </c>
      <c r="F58" s="414" t="s">
        <v>202</v>
      </c>
      <c r="G58" s="414" t="s">
        <v>202</v>
      </c>
      <c r="H58" s="414" t="s">
        <v>202</v>
      </c>
      <c r="I58" s="375">
        <f t="shared" si="9"/>
        <v>-6401.8229999999994</v>
      </c>
    </row>
    <row r="59" spans="1:9" x14ac:dyDescent="0.25">
      <c r="A59" s="375" t="s">
        <v>65</v>
      </c>
      <c r="B59" s="414">
        <v>12874.642</v>
      </c>
      <c r="C59" s="414">
        <v>1626.6210000000001</v>
      </c>
      <c r="D59" s="414">
        <v>3353.4740000000002</v>
      </c>
      <c r="E59" s="414">
        <v>3358.116</v>
      </c>
      <c r="F59" s="414">
        <v>822.28800000000001</v>
      </c>
      <c r="G59" s="414">
        <v>2438.2579999999998</v>
      </c>
      <c r="H59" s="375">
        <v>1275.885</v>
      </c>
      <c r="I59" s="375">
        <f t="shared" si="9"/>
        <v>0</v>
      </c>
    </row>
    <row r="60" spans="1:9" x14ac:dyDescent="0.25">
      <c r="A60" s="375" t="s">
        <v>60</v>
      </c>
      <c r="B60" s="375">
        <v>11200.3</v>
      </c>
      <c r="C60" s="375">
        <v>2384</v>
      </c>
      <c r="D60" s="375">
        <v>1785.8</v>
      </c>
      <c r="E60" s="375">
        <v>2337.3999999999996</v>
      </c>
      <c r="F60" s="375">
        <v>372.20000000000005</v>
      </c>
      <c r="G60" s="375">
        <v>2428.9</v>
      </c>
      <c r="H60" s="375">
        <v>1802.3</v>
      </c>
      <c r="I60" s="375">
        <f t="shared" si="9"/>
        <v>-89.700000000000728</v>
      </c>
    </row>
    <row r="61" spans="1:9" x14ac:dyDescent="0.25">
      <c r="A61" s="375" t="s">
        <v>660</v>
      </c>
      <c r="B61" s="414">
        <v>1856.0709999999999</v>
      </c>
      <c r="C61" s="414">
        <v>846.73699999999997</v>
      </c>
      <c r="D61" s="414">
        <v>585.00700000000006</v>
      </c>
      <c r="E61" s="414">
        <v>142.62700000000001</v>
      </c>
      <c r="F61" s="414">
        <v>152.98699999999999</v>
      </c>
      <c r="G61" s="414">
        <v>52.182000000000002</v>
      </c>
      <c r="H61" s="375">
        <v>76.53</v>
      </c>
      <c r="I61" s="375">
        <f t="shared" si="9"/>
        <v>-9.9999999974897946E-4</v>
      </c>
    </row>
    <row r="62" spans="1:9" x14ac:dyDescent="0.25">
      <c r="A62" s="375" t="s">
        <v>663</v>
      </c>
      <c r="B62" s="375">
        <v>120498.31</v>
      </c>
      <c r="C62" s="375">
        <v>18672.504999999997</v>
      </c>
      <c r="D62" s="375">
        <v>53110.474000000002</v>
      </c>
      <c r="E62" s="375">
        <v>26922.813999999998</v>
      </c>
      <c r="F62" s="375">
        <v>8794.530999999999</v>
      </c>
      <c r="G62" s="375">
        <v>9033.634</v>
      </c>
      <c r="H62" s="375">
        <v>4316.893</v>
      </c>
      <c r="I62" s="375">
        <f t="shared" si="9"/>
        <v>352.54099999999744</v>
      </c>
    </row>
    <row r="65" spans="1:42" x14ac:dyDescent="0.25">
      <c r="A65" t="s">
        <v>1012</v>
      </c>
      <c r="B65" t="s">
        <v>105</v>
      </c>
      <c r="F65" s="375"/>
      <c r="G65" t="s">
        <v>105</v>
      </c>
      <c r="K65" s="375"/>
    </row>
    <row r="66" spans="1:42" x14ac:dyDescent="0.25">
      <c r="F66" s="375"/>
      <c r="G66" t="s">
        <v>1013</v>
      </c>
      <c r="K66" s="375"/>
      <c r="L66" t="s">
        <v>1014</v>
      </c>
      <c r="R66" t="s">
        <v>1015</v>
      </c>
      <c r="X66" t="s">
        <v>1016</v>
      </c>
      <c r="AD66" t="s">
        <v>1017</v>
      </c>
      <c r="AG66" t="s">
        <v>1018</v>
      </c>
      <c r="AP66" t="s">
        <v>1019</v>
      </c>
    </row>
    <row r="67" spans="1:42" ht="60" x14ac:dyDescent="0.25">
      <c r="A67" t="s">
        <v>633</v>
      </c>
      <c r="B67">
        <v>2017</v>
      </c>
      <c r="D67">
        <v>2018</v>
      </c>
      <c r="F67" s="375" t="s">
        <v>1023</v>
      </c>
      <c r="G67">
        <v>2017</v>
      </c>
      <c r="I67">
        <v>2018</v>
      </c>
      <c r="K67" s="375" t="s">
        <v>1023</v>
      </c>
      <c r="L67">
        <v>2017</v>
      </c>
      <c r="N67">
        <v>2018</v>
      </c>
      <c r="P67" s="375" t="s">
        <v>1023</v>
      </c>
      <c r="Q67">
        <v>2017</v>
      </c>
      <c r="S67">
        <v>2018</v>
      </c>
      <c r="U67" s="187" t="s">
        <v>1023</v>
      </c>
      <c r="V67">
        <v>2017</v>
      </c>
      <c r="X67">
        <v>2018</v>
      </c>
      <c r="Z67" s="187" t="s">
        <v>1023</v>
      </c>
      <c r="AA67">
        <v>2017</v>
      </c>
      <c r="AC67">
        <v>2018</v>
      </c>
      <c r="AE67" s="187" t="s">
        <v>1023</v>
      </c>
      <c r="AF67">
        <v>2017</v>
      </c>
      <c r="AH67">
        <v>2018</v>
      </c>
      <c r="AJ67" s="187" t="s">
        <v>1023</v>
      </c>
      <c r="AL67">
        <v>2017</v>
      </c>
      <c r="AN67">
        <v>2018</v>
      </c>
      <c r="AP67">
        <v>2019</v>
      </c>
    </row>
    <row r="68" spans="1:42" x14ac:dyDescent="0.25">
      <c r="A68" t="s">
        <v>639</v>
      </c>
      <c r="B68" t="s">
        <v>963</v>
      </c>
      <c r="F68" s="375"/>
      <c r="K68" s="375"/>
    </row>
    <row r="69" spans="1:42" x14ac:dyDescent="0.25">
      <c r="A69" t="s">
        <v>1020</v>
      </c>
      <c r="B69" t="s">
        <v>1021</v>
      </c>
      <c r="C69" t="s">
        <v>1022</v>
      </c>
      <c r="D69" t="s">
        <v>1021</v>
      </c>
      <c r="E69" t="s">
        <v>1022</v>
      </c>
      <c r="F69" s="375" t="s">
        <v>1011</v>
      </c>
      <c r="G69" t="s">
        <v>1021</v>
      </c>
      <c r="H69" t="s">
        <v>1022</v>
      </c>
      <c r="I69" t="s">
        <v>1021</v>
      </c>
      <c r="J69" t="s">
        <v>1022</v>
      </c>
      <c r="K69" s="375" t="s">
        <v>1011</v>
      </c>
      <c r="L69" t="s">
        <v>1021</v>
      </c>
      <c r="M69" t="s">
        <v>1022</v>
      </c>
      <c r="N69" t="s">
        <v>1021</v>
      </c>
      <c r="O69" t="s">
        <v>1022</v>
      </c>
      <c r="Q69" t="s">
        <v>1021</v>
      </c>
      <c r="R69" t="s">
        <v>1022</v>
      </c>
      <c r="S69" t="s">
        <v>1021</v>
      </c>
      <c r="T69" t="s">
        <v>1022</v>
      </c>
      <c r="V69" t="s">
        <v>1021</v>
      </c>
      <c r="W69" t="s">
        <v>1022</v>
      </c>
      <c r="X69" t="s">
        <v>1021</v>
      </c>
      <c r="Y69" t="s">
        <v>1022</v>
      </c>
      <c r="AA69" t="s">
        <v>1021</v>
      </c>
      <c r="AB69" t="s">
        <v>1022</v>
      </c>
      <c r="AC69" t="s">
        <v>1021</v>
      </c>
      <c r="AD69" t="s">
        <v>1022</v>
      </c>
      <c r="AF69" t="s">
        <v>1021</v>
      </c>
      <c r="AG69" t="s">
        <v>1022</v>
      </c>
      <c r="AH69" t="s">
        <v>1021</v>
      </c>
      <c r="AI69" t="s">
        <v>1022</v>
      </c>
      <c r="AL69" t="s">
        <v>1021</v>
      </c>
      <c r="AM69" t="s">
        <v>1022</v>
      </c>
      <c r="AN69" t="s">
        <v>1021</v>
      </c>
      <c r="AO69" t="s">
        <v>1022</v>
      </c>
    </row>
    <row r="70" spans="1:42" x14ac:dyDescent="0.25">
      <c r="A70" t="s">
        <v>198</v>
      </c>
      <c r="F70" s="375"/>
      <c r="K70" s="375"/>
    </row>
    <row r="71" spans="1:42" x14ac:dyDescent="0.25">
      <c r="A71" t="s">
        <v>48</v>
      </c>
      <c r="B71">
        <v>806.60400000000004</v>
      </c>
      <c r="C71">
        <v>2533.1819999999998</v>
      </c>
      <c r="D71" t="s">
        <v>202</v>
      </c>
      <c r="E71" t="s">
        <v>202</v>
      </c>
      <c r="F71" s="414">
        <f>B71+C71</f>
        <v>3339.7860000000001</v>
      </c>
      <c r="G71">
        <v>191.714</v>
      </c>
      <c r="H71">
        <v>722.08699999999999</v>
      </c>
      <c r="I71" t="s">
        <v>202</v>
      </c>
      <c r="J71" t="s">
        <v>202</v>
      </c>
      <c r="K71" s="414">
        <f>G71+H71</f>
        <v>913.80099999999993</v>
      </c>
      <c r="L71">
        <v>140.25399999999999</v>
      </c>
      <c r="M71">
        <v>531.95799999999997</v>
      </c>
      <c r="N71" t="s">
        <v>202</v>
      </c>
      <c r="O71" t="s">
        <v>202</v>
      </c>
      <c r="P71" s="414">
        <f>L71+M71</f>
        <v>672.21199999999999</v>
      </c>
      <c r="Q71" t="s">
        <v>202</v>
      </c>
      <c r="R71">
        <v>598.59299999999996</v>
      </c>
      <c r="S71" t="s">
        <v>202</v>
      </c>
      <c r="T71" t="s">
        <v>202</v>
      </c>
      <c r="U71" s="414" t="e">
        <f>Q71+R71</f>
        <v>#VALUE!</v>
      </c>
      <c r="V71" t="s">
        <v>202</v>
      </c>
      <c r="W71">
        <v>79.055000000000007</v>
      </c>
      <c r="X71" t="s">
        <v>202</v>
      </c>
      <c r="Y71" t="s">
        <v>202</v>
      </c>
      <c r="Z71" t="e">
        <f>X71+Y71</f>
        <v>#VALUE!</v>
      </c>
      <c r="AA71" t="s">
        <v>202</v>
      </c>
      <c r="AB71">
        <v>382.971</v>
      </c>
      <c r="AC71" t="s">
        <v>202</v>
      </c>
      <c r="AD71" t="s">
        <v>202</v>
      </c>
      <c r="AE71" s="414" t="e">
        <f t="shared" ref="AE71:AE73" si="10">AA71+AB71</f>
        <v>#VALUE!</v>
      </c>
      <c r="AF71" t="s">
        <v>202</v>
      </c>
      <c r="AG71">
        <v>218.518</v>
      </c>
      <c r="AH71" t="s">
        <v>202</v>
      </c>
      <c r="AI71" t="s">
        <v>202</v>
      </c>
      <c r="AJ71" s="414" t="e">
        <f t="shared" ref="AJ71:AJ73" si="11">AF71+AG71</f>
        <v>#VALUE!</v>
      </c>
      <c r="AL71" t="s">
        <v>202</v>
      </c>
      <c r="AM71" t="s">
        <v>202</v>
      </c>
      <c r="AN71" t="s">
        <v>202</v>
      </c>
      <c r="AO71" t="s">
        <v>202</v>
      </c>
      <c r="AP71" t="s">
        <v>202</v>
      </c>
    </row>
    <row r="72" spans="1:42" x14ac:dyDescent="0.25">
      <c r="A72" t="s">
        <v>29</v>
      </c>
      <c r="B72">
        <v>1114.163</v>
      </c>
      <c r="C72">
        <v>2353.83</v>
      </c>
      <c r="D72" t="s">
        <v>202</v>
      </c>
      <c r="E72" t="s">
        <v>202</v>
      </c>
      <c r="F72" s="414">
        <f t="shared" ref="F72" si="12">B72+C72</f>
        <v>3467.9929999999999</v>
      </c>
      <c r="G72">
        <v>197.77099999999999</v>
      </c>
      <c r="H72">
        <v>469.37099999999998</v>
      </c>
      <c r="I72" t="s">
        <v>202</v>
      </c>
      <c r="J72" t="s">
        <v>202</v>
      </c>
      <c r="K72" s="414">
        <f>G72+H72</f>
        <v>667.14199999999994</v>
      </c>
      <c r="L72">
        <v>733.61900000000003</v>
      </c>
      <c r="M72">
        <v>460.16699999999997</v>
      </c>
      <c r="N72" t="s">
        <v>202</v>
      </c>
      <c r="O72" t="s">
        <v>202</v>
      </c>
      <c r="P72" s="414">
        <f t="shared" ref="P72:P73" si="13">L72+M72</f>
        <v>1193.7860000000001</v>
      </c>
      <c r="Q72">
        <v>43.533999999999999</v>
      </c>
      <c r="R72">
        <v>658.13</v>
      </c>
      <c r="S72" t="s">
        <v>202</v>
      </c>
      <c r="T72" t="s">
        <v>202</v>
      </c>
      <c r="U72" s="414">
        <f t="shared" ref="U72:U73" si="14">Q72+R72</f>
        <v>701.66399999999999</v>
      </c>
      <c r="V72">
        <v>83.843000000000004</v>
      </c>
      <c r="W72">
        <v>211.4</v>
      </c>
      <c r="X72" t="s">
        <v>202</v>
      </c>
      <c r="Y72" t="s">
        <v>202</v>
      </c>
      <c r="Z72" s="414">
        <f t="shared" ref="Z72" si="15">V72+W72</f>
        <v>295.24299999999999</v>
      </c>
      <c r="AA72">
        <v>31.497</v>
      </c>
      <c r="AB72">
        <v>374.95800000000003</v>
      </c>
      <c r="AC72" t="s">
        <v>202</v>
      </c>
      <c r="AD72" t="s">
        <v>202</v>
      </c>
      <c r="AE72" s="414">
        <f t="shared" si="10"/>
        <v>406.45500000000004</v>
      </c>
      <c r="AF72">
        <v>23.899000000000001</v>
      </c>
      <c r="AG72">
        <v>179.804</v>
      </c>
      <c r="AH72" t="s">
        <v>202</v>
      </c>
      <c r="AI72" t="s">
        <v>202</v>
      </c>
      <c r="AJ72" s="414">
        <f t="shared" si="11"/>
        <v>203.703</v>
      </c>
      <c r="AL72" t="s">
        <v>202</v>
      </c>
      <c r="AM72" t="s">
        <v>202</v>
      </c>
      <c r="AN72" t="s">
        <v>202</v>
      </c>
      <c r="AO72" t="s">
        <v>202</v>
      </c>
      <c r="AP72" t="s">
        <v>202</v>
      </c>
    </row>
    <row r="73" spans="1:42" x14ac:dyDescent="0.25">
      <c r="A73" t="s">
        <v>143</v>
      </c>
      <c r="B73">
        <v>2527</v>
      </c>
      <c r="C73">
        <v>14339</v>
      </c>
      <c r="D73">
        <v>2397</v>
      </c>
      <c r="E73">
        <v>14504</v>
      </c>
      <c r="F73" s="375">
        <f>D73+E73</f>
        <v>16901</v>
      </c>
      <c r="G73" t="s">
        <v>202</v>
      </c>
      <c r="H73" t="s">
        <v>202</v>
      </c>
      <c r="I73" t="s">
        <v>202</v>
      </c>
      <c r="J73" t="s">
        <v>202</v>
      </c>
      <c r="K73" s="375" t="e">
        <f t="shared" ref="K73:K102" si="16">I73+J73</f>
        <v>#VALUE!</v>
      </c>
      <c r="L73" t="s">
        <v>202</v>
      </c>
      <c r="M73" t="s">
        <v>202</v>
      </c>
      <c r="N73" t="s">
        <v>202</v>
      </c>
      <c r="O73" t="s">
        <v>202</v>
      </c>
      <c r="P73" s="414" t="e">
        <f t="shared" si="13"/>
        <v>#VALUE!</v>
      </c>
      <c r="Q73" t="s">
        <v>202</v>
      </c>
      <c r="R73" t="s">
        <v>202</v>
      </c>
      <c r="S73" t="s">
        <v>202</v>
      </c>
      <c r="T73" t="s">
        <v>202</v>
      </c>
      <c r="U73" s="414" t="e">
        <f t="shared" si="14"/>
        <v>#VALUE!</v>
      </c>
      <c r="V73" t="s">
        <v>202</v>
      </c>
      <c r="W73" t="s">
        <v>202</v>
      </c>
      <c r="X73" t="s">
        <v>202</v>
      </c>
      <c r="Y73" t="s">
        <v>202</v>
      </c>
      <c r="Z73" s="375" t="e">
        <f t="shared" ref="Z73:Z102" si="17">X73+Y73</f>
        <v>#VALUE!</v>
      </c>
      <c r="AA73" t="s">
        <v>202</v>
      </c>
      <c r="AB73" t="s">
        <v>202</v>
      </c>
      <c r="AC73" t="s">
        <v>202</v>
      </c>
      <c r="AD73" t="s">
        <v>202</v>
      </c>
      <c r="AE73" s="414" t="e">
        <f t="shared" si="10"/>
        <v>#VALUE!</v>
      </c>
      <c r="AF73" t="s">
        <v>202</v>
      </c>
      <c r="AG73" t="s">
        <v>202</v>
      </c>
      <c r="AH73" t="s">
        <v>202</v>
      </c>
      <c r="AI73" t="s">
        <v>202</v>
      </c>
      <c r="AJ73" s="414" t="e">
        <f t="shared" si="11"/>
        <v>#VALUE!</v>
      </c>
      <c r="AL73" t="s">
        <v>202</v>
      </c>
      <c r="AM73" t="s">
        <v>202</v>
      </c>
      <c r="AN73" t="s">
        <v>202</v>
      </c>
      <c r="AO73" t="s">
        <v>202</v>
      </c>
      <c r="AP73" t="s">
        <v>202</v>
      </c>
    </row>
    <row r="74" spans="1:42" x14ac:dyDescent="0.25">
      <c r="A74" t="s">
        <v>177</v>
      </c>
      <c r="B74">
        <v>83922.57</v>
      </c>
      <c r="C74">
        <v>293364.99</v>
      </c>
      <c r="D74">
        <v>84435.78</v>
      </c>
      <c r="E74">
        <v>316655.43</v>
      </c>
      <c r="F74" s="375">
        <f t="shared" ref="F74:F102" si="18">D74+E74</f>
        <v>401091.20999999996</v>
      </c>
      <c r="G74">
        <v>34208.129999999997</v>
      </c>
      <c r="H74">
        <v>105164.16</v>
      </c>
      <c r="I74">
        <v>42344.04</v>
      </c>
      <c r="J74">
        <v>110688.26</v>
      </c>
      <c r="K74" s="375">
        <f t="shared" si="16"/>
        <v>153032.29999999999</v>
      </c>
      <c r="L74">
        <v>10922.45</v>
      </c>
      <c r="M74">
        <v>69449.039999999994</v>
      </c>
      <c r="N74">
        <v>5120.2299999999996</v>
      </c>
      <c r="O74">
        <v>75491.47</v>
      </c>
      <c r="P74" s="375">
        <f t="shared" ref="P74:P102" si="19">N74+O74</f>
        <v>80611.7</v>
      </c>
      <c r="Q74">
        <v>2317.83</v>
      </c>
      <c r="R74">
        <v>46422.32</v>
      </c>
      <c r="S74">
        <v>1909.16</v>
      </c>
      <c r="T74">
        <v>46468.98</v>
      </c>
      <c r="U74" s="375">
        <f t="shared" ref="U74:U102" si="20">S74+T74</f>
        <v>48378.140000000007</v>
      </c>
      <c r="V74">
        <v>21910.26</v>
      </c>
      <c r="W74">
        <v>16503.54</v>
      </c>
      <c r="X74">
        <v>21596.77</v>
      </c>
      <c r="Y74">
        <v>15338.82</v>
      </c>
      <c r="Z74" s="375">
        <f t="shared" si="17"/>
        <v>36935.589999999997</v>
      </c>
      <c r="AA74">
        <v>14321.59</v>
      </c>
      <c r="AB74">
        <v>43850.28</v>
      </c>
      <c r="AC74">
        <v>13231.62</v>
      </c>
      <c r="AD74">
        <v>51801.47</v>
      </c>
      <c r="AE74" s="375">
        <f t="shared" ref="AE74:AE102" si="21">AC74+AD74</f>
        <v>65033.090000000004</v>
      </c>
      <c r="AF74">
        <v>242.3</v>
      </c>
      <c r="AG74">
        <v>11975.63</v>
      </c>
      <c r="AH74">
        <v>233.95</v>
      </c>
      <c r="AI74">
        <v>16866.43</v>
      </c>
      <c r="AJ74" s="375">
        <f t="shared" ref="AJ74:AJ102" si="22">AF74+AG74</f>
        <v>12217.929999999998</v>
      </c>
      <c r="AL74" t="s">
        <v>202</v>
      </c>
      <c r="AM74" t="s">
        <v>202</v>
      </c>
      <c r="AN74" t="s">
        <v>202</v>
      </c>
      <c r="AO74" t="s">
        <v>202</v>
      </c>
      <c r="AP74" t="s">
        <v>202</v>
      </c>
    </row>
    <row r="75" spans="1:42" x14ac:dyDescent="0.25">
      <c r="A75" t="s">
        <v>154</v>
      </c>
      <c r="B75">
        <v>15582.298000000001</v>
      </c>
      <c r="C75">
        <v>17741.252</v>
      </c>
      <c r="D75">
        <v>16800.322</v>
      </c>
      <c r="E75">
        <v>22072.659</v>
      </c>
      <c r="F75" s="375">
        <f t="shared" si="18"/>
        <v>38872.981</v>
      </c>
      <c r="G75">
        <v>10799.956</v>
      </c>
      <c r="H75">
        <v>5912.9110000000001</v>
      </c>
      <c r="I75">
        <v>11416.587</v>
      </c>
      <c r="J75">
        <v>7487.91</v>
      </c>
      <c r="K75" s="375">
        <f t="shared" si="16"/>
        <v>18904.496999999999</v>
      </c>
      <c r="L75">
        <v>610.50900000000001</v>
      </c>
      <c r="M75">
        <v>5829.2330000000002</v>
      </c>
      <c r="N75">
        <v>601.46600000000001</v>
      </c>
      <c r="O75">
        <v>7283.0860000000002</v>
      </c>
      <c r="P75" s="375">
        <f t="shared" si="19"/>
        <v>7884.5520000000006</v>
      </c>
      <c r="Q75">
        <v>1082.7049999999999</v>
      </c>
      <c r="R75">
        <v>2653.1329999999998</v>
      </c>
      <c r="S75">
        <v>1269.4480000000001</v>
      </c>
      <c r="T75">
        <v>3025.04</v>
      </c>
      <c r="U75" s="375">
        <f t="shared" si="20"/>
        <v>4294.4880000000003</v>
      </c>
      <c r="V75">
        <v>928.56299999999999</v>
      </c>
      <c r="W75">
        <v>742.10599999999999</v>
      </c>
      <c r="X75">
        <v>908.11300000000006</v>
      </c>
      <c r="Y75">
        <v>1077.5519999999999</v>
      </c>
      <c r="Z75" s="375">
        <f t="shared" si="17"/>
        <v>1985.665</v>
      </c>
      <c r="AA75">
        <v>766.221</v>
      </c>
      <c r="AB75">
        <v>1484.0170000000001</v>
      </c>
      <c r="AC75">
        <v>999.56500000000005</v>
      </c>
      <c r="AD75">
        <v>1801.769</v>
      </c>
      <c r="AE75" s="375">
        <f t="shared" si="21"/>
        <v>2801.3339999999998</v>
      </c>
      <c r="AF75">
        <v>1394.3440000000001</v>
      </c>
      <c r="AG75">
        <v>1119.8520000000001</v>
      </c>
      <c r="AH75">
        <v>1605.143</v>
      </c>
      <c r="AI75">
        <v>1397.3019999999999</v>
      </c>
      <c r="AJ75" s="375">
        <f t="shared" si="22"/>
        <v>2514.1959999999999</v>
      </c>
      <c r="AL75" t="s">
        <v>202</v>
      </c>
      <c r="AM75" t="s">
        <v>202</v>
      </c>
      <c r="AN75" t="s">
        <v>202</v>
      </c>
      <c r="AO75" t="s">
        <v>202</v>
      </c>
      <c r="AP75" t="s">
        <v>202</v>
      </c>
    </row>
    <row r="76" spans="1:42" x14ac:dyDescent="0.25">
      <c r="A76" t="s">
        <v>32</v>
      </c>
      <c r="B76">
        <v>1972</v>
      </c>
      <c r="C76">
        <v>21354</v>
      </c>
      <c r="D76" t="s">
        <v>202</v>
      </c>
      <c r="E76" t="s">
        <v>202</v>
      </c>
      <c r="F76" s="414">
        <f>B76+C76</f>
        <v>23326</v>
      </c>
      <c r="G76">
        <v>219</v>
      </c>
      <c r="H76">
        <v>4798</v>
      </c>
      <c r="I76" t="s">
        <v>202</v>
      </c>
      <c r="J76" t="s">
        <v>202</v>
      </c>
      <c r="K76" s="414">
        <f>G76+H76</f>
        <v>5017</v>
      </c>
      <c r="L76">
        <v>34</v>
      </c>
      <c r="M76">
        <v>4072</v>
      </c>
      <c r="N76" t="s">
        <v>202</v>
      </c>
      <c r="O76" t="s">
        <v>202</v>
      </c>
      <c r="P76" s="414">
        <f t="shared" ref="P76" si="23">L76+M76</f>
        <v>4106</v>
      </c>
      <c r="Q76">
        <v>1014</v>
      </c>
      <c r="R76">
        <v>7022</v>
      </c>
      <c r="S76" t="s">
        <v>202</v>
      </c>
      <c r="T76" t="s">
        <v>202</v>
      </c>
      <c r="U76" s="414">
        <f t="shared" ref="U76" si="24">Q76+R76</f>
        <v>8036</v>
      </c>
      <c r="V76">
        <v>0</v>
      </c>
      <c r="W76">
        <v>1237</v>
      </c>
      <c r="X76" t="s">
        <v>202</v>
      </c>
      <c r="Y76" t="s">
        <v>202</v>
      </c>
      <c r="Z76" s="414">
        <f t="shared" ref="Z76" si="25">V76+W76</f>
        <v>1237</v>
      </c>
      <c r="AA76">
        <v>448</v>
      </c>
      <c r="AB76">
        <v>2629</v>
      </c>
      <c r="AC76" t="s">
        <v>202</v>
      </c>
      <c r="AD76" t="s">
        <v>202</v>
      </c>
      <c r="AE76" s="414">
        <f t="shared" ref="AE76" si="26">AA76+AB76</f>
        <v>3077</v>
      </c>
      <c r="AF76">
        <v>257</v>
      </c>
      <c r="AG76">
        <v>1523</v>
      </c>
      <c r="AH76" t="s">
        <v>202</v>
      </c>
      <c r="AI76" t="s">
        <v>202</v>
      </c>
      <c r="AJ76" s="375">
        <f t="shared" si="22"/>
        <v>1780</v>
      </c>
      <c r="AL76" t="s">
        <v>202</v>
      </c>
      <c r="AM76" t="s">
        <v>202</v>
      </c>
      <c r="AN76" t="s">
        <v>202</v>
      </c>
      <c r="AO76" t="s">
        <v>202</v>
      </c>
      <c r="AP76" t="s">
        <v>202</v>
      </c>
    </row>
    <row r="77" spans="1:42" x14ac:dyDescent="0.25">
      <c r="A77" t="s">
        <v>34</v>
      </c>
      <c r="B77">
        <v>35.799999999999997</v>
      </c>
      <c r="C77">
        <v>120.6</v>
      </c>
      <c r="D77">
        <v>41.8</v>
      </c>
      <c r="E77">
        <v>162.86000000000001</v>
      </c>
      <c r="F77" s="375">
        <f t="shared" si="18"/>
        <v>204.66000000000003</v>
      </c>
      <c r="G77">
        <v>7.08</v>
      </c>
      <c r="H77">
        <v>45.37</v>
      </c>
      <c r="I77">
        <v>3.64</v>
      </c>
      <c r="J77">
        <v>67.319999999999993</v>
      </c>
      <c r="K77" s="375">
        <f t="shared" si="16"/>
        <v>70.959999999999994</v>
      </c>
      <c r="L77">
        <v>1.27</v>
      </c>
      <c r="M77">
        <v>23.83</v>
      </c>
      <c r="N77">
        <v>2.54</v>
      </c>
      <c r="O77">
        <v>28.19</v>
      </c>
      <c r="P77" s="375">
        <f t="shared" si="19"/>
        <v>30.73</v>
      </c>
      <c r="Q77">
        <v>15.1</v>
      </c>
      <c r="R77">
        <v>15.04</v>
      </c>
      <c r="S77">
        <v>21.43</v>
      </c>
      <c r="T77">
        <v>17.100000000000001</v>
      </c>
      <c r="U77" s="375">
        <f t="shared" si="20"/>
        <v>38.53</v>
      </c>
      <c r="V77">
        <v>2.2799999999999998</v>
      </c>
      <c r="W77">
        <v>5.64</v>
      </c>
      <c r="X77">
        <v>3.24</v>
      </c>
      <c r="Y77">
        <v>6.5</v>
      </c>
      <c r="Z77" s="375">
        <f t="shared" si="17"/>
        <v>9.74</v>
      </c>
      <c r="AA77">
        <v>1.99</v>
      </c>
      <c r="AB77">
        <v>20.22</v>
      </c>
      <c r="AC77">
        <v>0.97</v>
      </c>
      <c r="AD77">
        <v>32.909999999999997</v>
      </c>
      <c r="AE77" s="375">
        <f t="shared" si="21"/>
        <v>33.879999999999995</v>
      </c>
      <c r="AF77">
        <v>8.08</v>
      </c>
      <c r="AG77">
        <v>10.5</v>
      </c>
      <c r="AH77">
        <v>9.98</v>
      </c>
      <c r="AI77">
        <v>10.83</v>
      </c>
      <c r="AJ77" s="375">
        <f t="shared" si="22"/>
        <v>18.579999999999998</v>
      </c>
      <c r="AL77">
        <v>0</v>
      </c>
      <c r="AM77">
        <v>0</v>
      </c>
      <c r="AN77">
        <v>0</v>
      </c>
      <c r="AO77">
        <v>0</v>
      </c>
      <c r="AP77" t="s">
        <v>202</v>
      </c>
    </row>
    <row r="78" spans="1:42" x14ac:dyDescent="0.25">
      <c r="A78" t="s">
        <v>54</v>
      </c>
      <c r="B78">
        <v>527.1</v>
      </c>
      <c r="C78">
        <v>1567.2</v>
      </c>
      <c r="D78">
        <v>535</v>
      </c>
      <c r="E78">
        <v>1623.8</v>
      </c>
      <c r="F78" s="375">
        <f t="shared" si="18"/>
        <v>2158.8000000000002</v>
      </c>
      <c r="G78">
        <v>81.099999999999994</v>
      </c>
      <c r="H78">
        <v>434.6</v>
      </c>
      <c r="I78">
        <v>89.8</v>
      </c>
      <c r="J78">
        <v>439</v>
      </c>
      <c r="K78" s="375">
        <f t="shared" si="16"/>
        <v>528.79999999999995</v>
      </c>
      <c r="L78">
        <v>240.9</v>
      </c>
      <c r="M78">
        <v>283.2</v>
      </c>
      <c r="N78">
        <v>237.5</v>
      </c>
      <c r="O78">
        <v>291</v>
      </c>
      <c r="P78" s="375">
        <f t="shared" si="19"/>
        <v>528.5</v>
      </c>
      <c r="Q78">
        <v>38.799999999999997</v>
      </c>
      <c r="R78">
        <v>301.60000000000002</v>
      </c>
      <c r="S78">
        <v>36.200000000000003</v>
      </c>
      <c r="T78">
        <v>326.7</v>
      </c>
      <c r="U78" s="375">
        <f t="shared" si="20"/>
        <v>362.9</v>
      </c>
      <c r="V78">
        <v>82.4</v>
      </c>
      <c r="W78">
        <v>42.4</v>
      </c>
      <c r="X78">
        <v>90.7</v>
      </c>
      <c r="Y78">
        <v>49.5</v>
      </c>
      <c r="Z78" s="375">
        <f t="shared" si="17"/>
        <v>140.19999999999999</v>
      </c>
      <c r="AA78">
        <v>76.5</v>
      </c>
      <c r="AB78">
        <v>371</v>
      </c>
      <c r="AC78">
        <v>77.8</v>
      </c>
      <c r="AD78">
        <v>378.3</v>
      </c>
      <c r="AE78" s="375">
        <f t="shared" si="21"/>
        <v>456.1</v>
      </c>
      <c r="AF78">
        <v>7.5</v>
      </c>
      <c r="AG78">
        <v>134.30000000000001</v>
      </c>
      <c r="AH78">
        <v>3.2</v>
      </c>
      <c r="AI78">
        <v>139.30000000000001</v>
      </c>
      <c r="AJ78" s="375">
        <f t="shared" si="22"/>
        <v>141.80000000000001</v>
      </c>
      <c r="AL78" t="s">
        <v>202</v>
      </c>
      <c r="AM78" t="s">
        <v>202</v>
      </c>
      <c r="AN78" t="s">
        <v>202</v>
      </c>
      <c r="AO78" t="s">
        <v>202</v>
      </c>
      <c r="AP78" t="s">
        <v>202</v>
      </c>
    </row>
    <row r="79" spans="1:42" x14ac:dyDescent="0.25">
      <c r="A79" t="s">
        <v>167</v>
      </c>
      <c r="B79">
        <v>13484.009</v>
      </c>
      <c r="C79">
        <v>17282.307000000001</v>
      </c>
      <c r="D79">
        <v>14168.026</v>
      </c>
      <c r="E79">
        <v>18399.719000000001</v>
      </c>
      <c r="F79" s="375">
        <f t="shared" si="18"/>
        <v>32567.745000000003</v>
      </c>
      <c r="G79">
        <v>5830.4030000000002</v>
      </c>
      <c r="H79">
        <v>4146.9380000000001</v>
      </c>
      <c r="I79">
        <v>6118.951</v>
      </c>
      <c r="J79">
        <v>4321.9620000000004</v>
      </c>
      <c r="K79" s="375">
        <f t="shared" si="16"/>
        <v>10440.913</v>
      </c>
      <c r="L79">
        <v>3838.7559999999999</v>
      </c>
      <c r="M79">
        <v>4270.0360000000001</v>
      </c>
      <c r="N79">
        <v>4012.636</v>
      </c>
      <c r="O79">
        <v>4462.9340000000002</v>
      </c>
      <c r="P79" s="375">
        <f t="shared" si="19"/>
        <v>8475.57</v>
      </c>
      <c r="Q79">
        <v>1356.721</v>
      </c>
      <c r="R79">
        <v>3939.201</v>
      </c>
      <c r="S79">
        <v>1450.3889999999999</v>
      </c>
      <c r="T79">
        <v>4274.4780000000001</v>
      </c>
      <c r="U79" s="375">
        <f t="shared" si="20"/>
        <v>5724.8670000000002</v>
      </c>
      <c r="V79">
        <v>652.73500000000001</v>
      </c>
      <c r="W79">
        <v>555.38099999999997</v>
      </c>
      <c r="X79">
        <v>667.49</v>
      </c>
      <c r="Y79">
        <v>609.03899999999999</v>
      </c>
      <c r="Z79" s="375">
        <f t="shared" si="17"/>
        <v>1276.529</v>
      </c>
      <c r="AA79">
        <v>852.78599999999994</v>
      </c>
      <c r="AB79">
        <v>2601.4450000000002</v>
      </c>
      <c r="AC79">
        <v>925.41800000000001</v>
      </c>
      <c r="AD79">
        <v>2852.3020000000001</v>
      </c>
      <c r="AE79" s="414">
        <f t="shared" ref="AE79:AE80" si="27">AA79+AB79</f>
        <v>3454.2310000000002</v>
      </c>
      <c r="AF79">
        <v>952.60799999999995</v>
      </c>
      <c r="AG79">
        <v>1769.306</v>
      </c>
      <c r="AH79">
        <v>993.14300000000003</v>
      </c>
      <c r="AI79">
        <v>1879.0039999999999</v>
      </c>
      <c r="AJ79" s="375">
        <f t="shared" si="22"/>
        <v>2721.9139999999998</v>
      </c>
      <c r="AL79" t="s">
        <v>202</v>
      </c>
      <c r="AM79" t="s">
        <v>202</v>
      </c>
      <c r="AN79" t="s">
        <v>202</v>
      </c>
      <c r="AO79" t="s">
        <v>202</v>
      </c>
      <c r="AP79" t="s">
        <v>202</v>
      </c>
    </row>
    <row r="80" spans="1:42" x14ac:dyDescent="0.25">
      <c r="A80" t="s">
        <v>36</v>
      </c>
      <c r="B80">
        <v>451.14</v>
      </c>
      <c r="C80">
        <v>576.85</v>
      </c>
      <c r="D80" t="s">
        <v>202</v>
      </c>
      <c r="E80" t="s">
        <v>202</v>
      </c>
      <c r="F80" s="414">
        <f>B80+C80</f>
        <v>1027.99</v>
      </c>
      <c r="G80">
        <v>89.51</v>
      </c>
      <c r="H80">
        <v>83.93</v>
      </c>
      <c r="I80" t="s">
        <v>202</v>
      </c>
      <c r="J80" t="s">
        <v>202</v>
      </c>
      <c r="K80" s="414">
        <f>G80+H80</f>
        <v>173.44</v>
      </c>
      <c r="L80">
        <v>81.91</v>
      </c>
      <c r="M80">
        <v>145.38999999999999</v>
      </c>
      <c r="N80" t="s">
        <v>202</v>
      </c>
      <c r="O80" t="s">
        <v>202</v>
      </c>
      <c r="P80" s="414">
        <f t="shared" ref="P80" si="28">L80+M80</f>
        <v>227.29999999999998</v>
      </c>
      <c r="Q80">
        <v>123.12</v>
      </c>
      <c r="R80">
        <v>141.94</v>
      </c>
      <c r="S80" t="s">
        <v>202</v>
      </c>
      <c r="T80" t="s">
        <v>202</v>
      </c>
      <c r="U80" s="414">
        <f t="shared" ref="U80" si="29">Q80+R80</f>
        <v>265.06</v>
      </c>
      <c r="V80">
        <v>29.14</v>
      </c>
      <c r="W80">
        <v>26.85</v>
      </c>
      <c r="X80" t="s">
        <v>202</v>
      </c>
      <c r="Y80" t="s">
        <v>202</v>
      </c>
      <c r="Z80" s="414">
        <f t="shared" ref="Z80" si="30">V80+W80</f>
        <v>55.99</v>
      </c>
      <c r="AA80">
        <v>31.8</v>
      </c>
      <c r="AB80">
        <v>111.49</v>
      </c>
      <c r="AC80" t="s">
        <v>202</v>
      </c>
      <c r="AD80" t="s">
        <v>202</v>
      </c>
      <c r="AE80" s="414">
        <f t="shared" si="27"/>
        <v>143.29</v>
      </c>
      <c r="AF80">
        <v>95.66</v>
      </c>
      <c r="AG80">
        <v>67.25</v>
      </c>
      <c r="AH80" t="s">
        <v>202</v>
      </c>
      <c r="AI80" t="s">
        <v>202</v>
      </c>
      <c r="AJ80" s="375">
        <f t="shared" si="22"/>
        <v>162.91</v>
      </c>
      <c r="AL80" t="s">
        <v>202</v>
      </c>
      <c r="AM80" t="s">
        <v>202</v>
      </c>
      <c r="AN80" t="s">
        <v>202</v>
      </c>
      <c r="AO80" t="s">
        <v>202</v>
      </c>
      <c r="AP80" t="s">
        <v>202</v>
      </c>
    </row>
    <row r="81" spans="1:42" x14ac:dyDescent="0.25">
      <c r="A81" t="s">
        <v>45</v>
      </c>
      <c r="B81">
        <v>64956</v>
      </c>
      <c r="C81">
        <v>68748</v>
      </c>
      <c r="D81">
        <v>71131.5</v>
      </c>
      <c r="E81">
        <v>83133.3</v>
      </c>
      <c r="F81" s="375">
        <f t="shared" si="18"/>
        <v>154264.79999999999</v>
      </c>
      <c r="G81">
        <v>34790.800000000003</v>
      </c>
      <c r="H81">
        <v>14404.6</v>
      </c>
      <c r="I81">
        <v>43232</v>
      </c>
      <c r="J81">
        <v>18837</v>
      </c>
      <c r="K81" s="375">
        <f t="shared" si="16"/>
        <v>62069</v>
      </c>
      <c r="L81">
        <v>1195.5999999999999</v>
      </c>
      <c r="M81">
        <v>12708.8</v>
      </c>
      <c r="N81">
        <v>2138.8000000000002</v>
      </c>
      <c r="O81">
        <v>19531</v>
      </c>
      <c r="P81" s="375">
        <f t="shared" si="19"/>
        <v>21669.8</v>
      </c>
      <c r="Q81">
        <v>12590.3</v>
      </c>
      <c r="R81">
        <v>17248.8</v>
      </c>
      <c r="S81">
        <v>7052.9</v>
      </c>
      <c r="T81">
        <v>17546.599999999999</v>
      </c>
      <c r="U81" s="375">
        <f t="shared" si="20"/>
        <v>24599.5</v>
      </c>
      <c r="V81">
        <v>6533.2</v>
      </c>
      <c r="W81">
        <v>5137.3</v>
      </c>
      <c r="X81">
        <v>7094.1</v>
      </c>
      <c r="Y81">
        <v>5880.7</v>
      </c>
      <c r="Z81" s="375">
        <f t="shared" si="17"/>
        <v>12974.8</v>
      </c>
      <c r="AA81">
        <v>4257</v>
      </c>
      <c r="AB81">
        <v>11762.3</v>
      </c>
      <c r="AC81">
        <v>4601.7</v>
      </c>
      <c r="AD81">
        <v>13819.9</v>
      </c>
      <c r="AE81" s="375">
        <f t="shared" si="21"/>
        <v>18421.599999999999</v>
      </c>
      <c r="AF81">
        <v>5589</v>
      </c>
      <c r="AG81">
        <v>7486.2</v>
      </c>
      <c r="AH81">
        <v>7012</v>
      </c>
      <c r="AI81">
        <v>7518</v>
      </c>
      <c r="AJ81" s="375">
        <f t="shared" si="22"/>
        <v>13075.2</v>
      </c>
      <c r="AL81" t="s">
        <v>202</v>
      </c>
      <c r="AM81" t="s">
        <v>202</v>
      </c>
      <c r="AN81" t="s">
        <v>202</v>
      </c>
      <c r="AO81" t="s">
        <v>202</v>
      </c>
      <c r="AP81" t="s">
        <v>202</v>
      </c>
    </row>
    <row r="82" spans="1:42" x14ac:dyDescent="0.25">
      <c r="A82" t="s">
        <v>56</v>
      </c>
      <c r="B82">
        <v>2301.8000000000002</v>
      </c>
      <c r="C82">
        <v>17343.2</v>
      </c>
      <c r="D82">
        <v>2368.6999999999998</v>
      </c>
      <c r="E82">
        <v>17928.5</v>
      </c>
      <c r="F82" s="375">
        <f t="shared" si="18"/>
        <v>20297.2</v>
      </c>
      <c r="G82">
        <v>1291.8</v>
      </c>
      <c r="H82">
        <v>3529.9</v>
      </c>
      <c r="I82">
        <v>1338.3</v>
      </c>
      <c r="J82" t="s">
        <v>202</v>
      </c>
      <c r="K82" s="414">
        <f>G82+H82</f>
        <v>4821.7</v>
      </c>
      <c r="L82">
        <v>430.5</v>
      </c>
      <c r="M82">
        <v>1868</v>
      </c>
      <c r="N82">
        <v>432</v>
      </c>
      <c r="O82" t="s">
        <v>202</v>
      </c>
      <c r="P82" s="414">
        <f t="shared" ref="P82:P85" si="31">L82+M82</f>
        <v>2298.5</v>
      </c>
      <c r="Q82">
        <v>86.2</v>
      </c>
      <c r="R82">
        <v>4485.3</v>
      </c>
      <c r="S82">
        <v>90.2</v>
      </c>
      <c r="T82" t="s">
        <v>202</v>
      </c>
      <c r="U82" s="414">
        <f t="shared" ref="U82:U85" si="32">Q82+R82</f>
        <v>4571.5</v>
      </c>
      <c r="V82">
        <v>297.5</v>
      </c>
      <c r="W82">
        <v>1051.4000000000001</v>
      </c>
      <c r="X82">
        <v>307.60000000000002</v>
      </c>
      <c r="Y82" t="s">
        <v>202</v>
      </c>
      <c r="Z82" s="414">
        <f t="shared" ref="Z82:Z85" si="33">V82+W82</f>
        <v>1348.9</v>
      </c>
      <c r="AA82">
        <v>30.8</v>
      </c>
      <c r="AB82">
        <v>4820.1000000000004</v>
      </c>
      <c r="AC82">
        <v>30.8</v>
      </c>
      <c r="AD82" t="s">
        <v>202</v>
      </c>
      <c r="AE82" s="414">
        <f t="shared" ref="AE82:AE86" si="34">AA82+AB82</f>
        <v>4850.9000000000005</v>
      </c>
      <c r="AF82">
        <v>164.9</v>
      </c>
      <c r="AG82">
        <v>1589</v>
      </c>
      <c r="AH82">
        <v>169.9</v>
      </c>
      <c r="AI82" t="s">
        <v>202</v>
      </c>
      <c r="AJ82" s="375">
        <f t="shared" si="22"/>
        <v>1753.9</v>
      </c>
      <c r="AL82" t="s">
        <v>202</v>
      </c>
      <c r="AM82" t="s">
        <v>202</v>
      </c>
      <c r="AN82" t="s">
        <v>202</v>
      </c>
      <c r="AO82" t="s">
        <v>202</v>
      </c>
      <c r="AP82" t="s">
        <v>202</v>
      </c>
    </row>
    <row r="83" spans="1:42" x14ac:dyDescent="0.25">
      <c r="A83" t="s">
        <v>35</v>
      </c>
      <c r="B83">
        <v>142.4</v>
      </c>
      <c r="C83">
        <v>762.7</v>
      </c>
      <c r="D83" t="s">
        <v>202</v>
      </c>
      <c r="E83" t="s">
        <v>202</v>
      </c>
      <c r="F83" s="414">
        <f>B83+C83</f>
        <v>905.1</v>
      </c>
      <c r="G83">
        <v>7.4829999999999997</v>
      </c>
      <c r="H83">
        <v>206.155</v>
      </c>
      <c r="I83" t="s">
        <v>202</v>
      </c>
      <c r="J83" t="s">
        <v>202</v>
      </c>
      <c r="K83" s="414">
        <f>G83+H83</f>
        <v>213.63800000000001</v>
      </c>
      <c r="L83">
        <v>9.1999999999999998E-2</v>
      </c>
      <c r="M83">
        <v>152.91399999999999</v>
      </c>
      <c r="N83" t="s">
        <v>202</v>
      </c>
      <c r="O83" t="s">
        <v>202</v>
      </c>
      <c r="P83" s="414">
        <f t="shared" si="31"/>
        <v>153.006</v>
      </c>
      <c r="Q83">
        <v>39.756999999999998</v>
      </c>
      <c r="R83">
        <v>169.47</v>
      </c>
      <c r="S83" t="s">
        <v>202</v>
      </c>
      <c r="T83" t="s">
        <v>202</v>
      </c>
      <c r="U83" s="414">
        <f t="shared" si="32"/>
        <v>209.227</v>
      </c>
      <c r="V83">
        <v>82.682000000000002</v>
      </c>
      <c r="W83">
        <v>21.911000000000001</v>
      </c>
      <c r="X83" t="s">
        <v>202</v>
      </c>
      <c r="Y83" t="s">
        <v>202</v>
      </c>
      <c r="Z83" s="414">
        <f t="shared" si="33"/>
        <v>104.593</v>
      </c>
      <c r="AA83">
        <v>12.394</v>
      </c>
      <c r="AB83">
        <v>156.59100000000001</v>
      </c>
      <c r="AC83" t="s">
        <v>202</v>
      </c>
      <c r="AD83" t="s">
        <v>202</v>
      </c>
      <c r="AE83" s="414">
        <f t="shared" si="34"/>
        <v>168.98500000000001</v>
      </c>
      <c r="AF83">
        <v>0</v>
      </c>
      <c r="AG83">
        <v>41.74</v>
      </c>
      <c r="AH83" t="s">
        <v>202</v>
      </c>
      <c r="AI83" t="s">
        <v>202</v>
      </c>
      <c r="AJ83" s="375">
        <f t="shared" si="22"/>
        <v>41.74</v>
      </c>
      <c r="AL83" t="s">
        <v>202</v>
      </c>
      <c r="AM83" t="s">
        <v>202</v>
      </c>
      <c r="AN83" t="s">
        <v>202</v>
      </c>
      <c r="AO83" t="s">
        <v>202</v>
      </c>
      <c r="AP83" t="s">
        <v>202</v>
      </c>
    </row>
    <row r="84" spans="1:42" x14ac:dyDescent="0.25">
      <c r="A84" t="s">
        <v>162</v>
      </c>
      <c r="B84">
        <v>929.452</v>
      </c>
      <c r="C84">
        <v>5705.1769999999997</v>
      </c>
      <c r="D84">
        <v>989.16</v>
      </c>
      <c r="E84">
        <v>5925.442</v>
      </c>
      <c r="F84" s="375">
        <f t="shared" si="18"/>
        <v>6914.6019999999999</v>
      </c>
      <c r="G84" t="s">
        <v>202</v>
      </c>
      <c r="H84">
        <v>3028.105</v>
      </c>
      <c r="I84" t="s">
        <v>202</v>
      </c>
      <c r="J84">
        <v>3145.0129999999999</v>
      </c>
      <c r="K84" s="414" t="e">
        <f>G84+H84</f>
        <v>#VALUE!</v>
      </c>
      <c r="L84" t="s">
        <v>202</v>
      </c>
      <c r="M84">
        <v>1048.2049999999999</v>
      </c>
      <c r="N84" t="s">
        <v>202</v>
      </c>
      <c r="O84">
        <v>1088.674</v>
      </c>
      <c r="P84" s="414" t="e">
        <f t="shared" si="31"/>
        <v>#VALUE!</v>
      </c>
      <c r="Q84" t="s">
        <v>202</v>
      </c>
      <c r="R84">
        <v>528.32600000000002</v>
      </c>
      <c r="S84" t="s">
        <v>202</v>
      </c>
      <c r="T84">
        <v>548.72299999999996</v>
      </c>
      <c r="U84" s="414" t="e">
        <f t="shared" si="32"/>
        <v>#VALUE!</v>
      </c>
      <c r="V84" t="s">
        <v>202</v>
      </c>
      <c r="W84">
        <v>194.00299999999999</v>
      </c>
      <c r="X84" t="s">
        <v>202</v>
      </c>
      <c r="Y84">
        <v>201.49299999999999</v>
      </c>
      <c r="Z84" s="414" t="e">
        <f t="shared" si="33"/>
        <v>#VALUE!</v>
      </c>
      <c r="AA84" t="s">
        <v>202</v>
      </c>
      <c r="AB84">
        <v>410.78100000000001</v>
      </c>
      <c r="AC84" t="s">
        <v>202</v>
      </c>
      <c r="AD84">
        <v>426.64100000000002</v>
      </c>
      <c r="AE84" s="414" t="e">
        <f t="shared" si="34"/>
        <v>#VALUE!</v>
      </c>
      <c r="AF84" t="s">
        <v>202</v>
      </c>
      <c r="AG84">
        <v>439.04700000000003</v>
      </c>
      <c r="AH84" t="s">
        <v>202</v>
      </c>
      <c r="AI84">
        <v>455.99799999999999</v>
      </c>
      <c r="AJ84" s="414" t="e">
        <f t="shared" si="22"/>
        <v>#VALUE!</v>
      </c>
      <c r="AL84" t="s">
        <v>202</v>
      </c>
      <c r="AM84">
        <v>56.710999999999999</v>
      </c>
      <c r="AN84" t="s">
        <v>202</v>
      </c>
      <c r="AO84">
        <v>58.9</v>
      </c>
      <c r="AP84">
        <v>95.694999999999993</v>
      </c>
    </row>
    <row r="85" spans="1:42" x14ac:dyDescent="0.25">
      <c r="A85" t="s">
        <v>40</v>
      </c>
      <c r="B85">
        <v>2938.5830000000001</v>
      </c>
      <c r="C85">
        <v>5608.5950000000003</v>
      </c>
      <c r="D85" t="s">
        <v>202</v>
      </c>
      <c r="E85">
        <v>5753.4409999999998</v>
      </c>
      <c r="F85" s="414">
        <f>B85+C85</f>
        <v>8547.1779999999999</v>
      </c>
      <c r="G85">
        <v>1073.0070000000001</v>
      </c>
      <c r="H85">
        <v>1352.934</v>
      </c>
      <c r="I85" t="s">
        <v>202</v>
      </c>
      <c r="J85">
        <v>1382.769</v>
      </c>
      <c r="K85" s="414">
        <f>G85+H85</f>
        <v>2425.9409999999998</v>
      </c>
      <c r="L85">
        <v>551.24099999999999</v>
      </c>
      <c r="M85">
        <v>1202.5999999999999</v>
      </c>
      <c r="N85" t="s">
        <v>202</v>
      </c>
      <c r="O85">
        <v>1250.3710000000001</v>
      </c>
      <c r="P85" s="414">
        <f t="shared" si="31"/>
        <v>1753.8409999999999</v>
      </c>
      <c r="Q85">
        <v>665.88099999999997</v>
      </c>
      <c r="R85">
        <v>917.24699999999996</v>
      </c>
      <c r="S85" t="s">
        <v>202</v>
      </c>
      <c r="T85">
        <v>916.49</v>
      </c>
      <c r="U85" s="414">
        <f t="shared" si="32"/>
        <v>1583.1279999999999</v>
      </c>
      <c r="V85">
        <v>269.88200000000001</v>
      </c>
      <c r="W85">
        <v>315.47800000000001</v>
      </c>
      <c r="X85" t="s">
        <v>202</v>
      </c>
      <c r="Y85">
        <v>329.06799999999998</v>
      </c>
      <c r="Z85" s="414">
        <f t="shared" si="33"/>
        <v>585.36</v>
      </c>
      <c r="AA85">
        <v>334.93200000000002</v>
      </c>
      <c r="AB85">
        <v>1150.153</v>
      </c>
      <c r="AC85" t="s">
        <v>202</v>
      </c>
      <c r="AD85">
        <v>1184.395</v>
      </c>
      <c r="AE85" s="414">
        <f t="shared" si="34"/>
        <v>1485.085</v>
      </c>
      <c r="AF85">
        <v>43.64</v>
      </c>
      <c r="AG85">
        <v>670.18200000000002</v>
      </c>
      <c r="AH85" t="s">
        <v>202</v>
      </c>
      <c r="AI85">
        <v>690.34799999999996</v>
      </c>
      <c r="AJ85" s="375">
        <f t="shared" si="22"/>
        <v>713.822</v>
      </c>
      <c r="AL85" t="s">
        <v>202</v>
      </c>
      <c r="AM85" t="s">
        <v>202</v>
      </c>
      <c r="AN85" t="s">
        <v>202</v>
      </c>
      <c r="AO85" t="s">
        <v>202</v>
      </c>
      <c r="AP85" t="s">
        <v>202</v>
      </c>
    </row>
    <row r="86" spans="1:42" x14ac:dyDescent="0.25">
      <c r="A86" t="s">
        <v>92</v>
      </c>
      <c r="B86">
        <v>1368366</v>
      </c>
      <c r="C86">
        <v>2103675</v>
      </c>
      <c r="D86">
        <v>1389130</v>
      </c>
      <c r="E86">
        <v>2071381</v>
      </c>
      <c r="F86" s="375">
        <f t="shared" si="18"/>
        <v>3460511</v>
      </c>
      <c r="G86">
        <v>366132</v>
      </c>
      <c r="H86">
        <v>249292</v>
      </c>
      <c r="I86">
        <v>386472</v>
      </c>
      <c r="J86">
        <v>248544</v>
      </c>
      <c r="K86" s="375">
        <f t="shared" si="16"/>
        <v>635016</v>
      </c>
      <c r="L86">
        <v>616095</v>
      </c>
      <c r="M86">
        <v>472974.44</v>
      </c>
      <c r="N86">
        <v>618508</v>
      </c>
      <c r="O86">
        <v>453081</v>
      </c>
      <c r="P86" s="375">
        <f t="shared" si="19"/>
        <v>1071589</v>
      </c>
      <c r="Q86">
        <v>153129</v>
      </c>
      <c r="R86">
        <v>687989.09</v>
      </c>
      <c r="S86">
        <v>150585</v>
      </c>
      <c r="T86">
        <v>682719</v>
      </c>
      <c r="U86" s="375">
        <f t="shared" si="20"/>
        <v>833304</v>
      </c>
      <c r="V86">
        <v>199788</v>
      </c>
      <c r="W86">
        <v>87936.823000000004</v>
      </c>
      <c r="X86">
        <v>198857</v>
      </c>
      <c r="Y86">
        <v>95287</v>
      </c>
      <c r="Z86" s="375">
        <f t="shared" si="17"/>
        <v>294144</v>
      </c>
      <c r="AA86" t="s">
        <v>202</v>
      </c>
      <c r="AB86" t="s">
        <v>202</v>
      </c>
      <c r="AC86" t="s">
        <v>202</v>
      </c>
      <c r="AD86" t="s">
        <v>202</v>
      </c>
      <c r="AE86" s="414" t="e">
        <f t="shared" si="34"/>
        <v>#VALUE!</v>
      </c>
      <c r="AF86" t="s">
        <v>202</v>
      </c>
      <c r="AG86" t="s">
        <v>202</v>
      </c>
      <c r="AH86" t="s">
        <v>202</v>
      </c>
      <c r="AI86" t="s">
        <v>202</v>
      </c>
      <c r="AJ86" s="414" t="e">
        <f t="shared" si="22"/>
        <v>#VALUE!</v>
      </c>
      <c r="AL86" t="s">
        <v>202</v>
      </c>
      <c r="AM86" t="s">
        <v>202</v>
      </c>
      <c r="AN86" t="s">
        <v>202</v>
      </c>
      <c r="AO86" t="s">
        <v>202</v>
      </c>
      <c r="AP86" t="s">
        <v>202</v>
      </c>
    </row>
    <row r="87" spans="1:42" x14ac:dyDescent="0.25">
      <c r="A87" t="s">
        <v>138</v>
      </c>
      <c r="B87">
        <v>8429716</v>
      </c>
      <c r="C87">
        <v>6682523</v>
      </c>
      <c r="D87">
        <v>8636201.5</v>
      </c>
      <c r="E87">
        <v>7050415</v>
      </c>
      <c r="F87" s="375">
        <f t="shared" si="18"/>
        <v>15686616.5</v>
      </c>
      <c r="G87">
        <v>1172096.8999999999</v>
      </c>
      <c r="H87">
        <v>983885.79</v>
      </c>
      <c r="I87">
        <v>1249307.3</v>
      </c>
      <c r="J87">
        <v>1036839.5</v>
      </c>
      <c r="K87" s="375">
        <f t="shared" si="16"/>
        <v>2286146.7999999998</v>
      </c>
      <c r="L87">
        <v>5419408.9000000004</v>
      </c>
      <c r="M87">
        <v>2909036.7</v>
      </c>
      <c r="N87">
        <v>5517480</v>
      </c>
      <c r="O87">
        <v>3109319.3</v>
      </c>
      <c r="P87" s="375">
        <f t="shared" si="19"/>
        <v>8626799.3000000007</v>
      </c>
      <c r="Q87">
        <v>297835.7</v>
      </c>
      <c r="R87">
        <v>1557483.2</v>
      </c>
      <c r="S87">
        <v>323299.53999999998</v>
      </c>
      <c r="T87">
        <v>1652447.7</v>
      </c>
      <c r="U87" s="375">
        <f t="shared" si="20"/>
        <v>1975747.24</v>
      </c>
      <c r="V87">
        <v>674956.95</v>
      </c>
      <c r="W87">
        <v>352894.28</v>
      </c>
      <c r="X87">
        <v>729856.97</v>
      </c>
      <c r="Y87">
        <v>381416.45</v>
      </c>
      <c r="Z87" s="375">
        <f t="shared" si="17"/>
        <v>1111273.42</v>
      </c>
      <c r="AA87">
        <v>841056.56</v>
      </c>
      <c r="AB87">
        <v>573540.13</v>
      </c>
      <c r="AC87">
        <v>793566.47</v>
      </c>
      <c r="AD87">
        <v>534324.26</v>
      </c>
      <c r="AE87" s="375">
        <f t="shared" si="21"/>
        <v>1327890.73</v>
      </c>
      <c r="AF87">
        <v>24361.065999999999</v>
      </c>
      <c r="AG87">
        <v>305682.84999999998</v>
      </c>
      <c r="AH87">
        <v>22691.245999999999</v>
      </c>
      <c r="AI87">
        <v>336067.75</v>
      </c>
      <c r="AJ87" s="375">
        <f t="shared" si="22"/>
        <v>330043.91599999997</v>
      </c>
      <c r="AL87" t="s">
        <v>202</v>
      </c>
      <c r="AM87" t="s">
        <v>202</v>
      </c>
      <c r="AN87" t="s">
        <v>202</v>
      </c>
      <c r="AO87" t="s">
        <v>202</v>
      </c>
      <c r="AP87" t="s">
        <v>202</v>
      </c>
    </row>
    <row r="88" spans="1:42" x14ac:dyDescent="0.25">
      <c r="A88" t="s">
        <v>43</v>
      </c>
      <c r="B88">
        <v>105.794</v>
      </c>
      <c r="C88">
        <v>133.648</v>
      </c>
      <c r="D88">
        <v>94.805999999999997</v>
      </c>
      <c r="E88">
        <v>153.184</v>
      </c>
      <c r="F88" s="375">
        <f t="shared" si="18"/>
        <v>247.99</v>
      </c>
      <c r="G88">
        <v>17.93</v>
      </c>
      <c r="H88">
        <v>36.156999999999996</v>
      </c>
      <c r="I88">
        <v>17.581</v>
      </c>
      <c r="J88">
        <v>41.889000000000003</v>
      </c>
      <c r="K88" s="375">
        <f t="shared" si="16"/>
        <v>59.47</v>
      </c>
      <c r="L88">
        <v>59.220999999999997</v>
      </c>
      <c r="M88">
        <v>30.222000000000001</v>
      </c>
      <c r="N88">
        <v>43.563000000000002</v>
      </c>
      <c r="O88">
        <v>38.137</v>
      </c>
      <c r="P88" s="375">
        <f t="shared" si="19"/>
        <v>81.7</v>
      </c>
      <c r="Q88">
        <v>8.9350000000000005</v>
      </c>
      <c r="R88">
        <v>14.231</v>
      </c>
      <c r="S88">
        <v>10.074</v>
      </c>
      <c r="T88">
        <v>16.175999999999998</v>
      </c>
      <c r="U88" s="375">
        <f t="shared" si="20"/>
        <v>26.25</v>
      </c>
      <c r="V88">
        <v>9.16</v>
      </c>
      <c r="W88">
        <v>4.8380000000000001</v>
      </c>
      <c r="X88">
        <v>11.244</v>
      </c>
      <c r="Y88">
        <v>5.8890000000000002</v>
      </c>
      <c r="Z88" s="375">
        <f t="shared" si="17"/>
        <v>17.132999999999999</v>
      </c>
      <c r="AA88">
        <v>3.8769999999999998</v>
      </c>
      <c r="AB88">
        <v>30.44</v>
      </c>
      <c r="AC88">
        <v>4.0839999999999996</v>
      </c>
      <c r="AD88">
        <v>32.921999999999997</v>
      </c>
      <c r="AE88" s="375">
        <f t="shared" si="21"/>
        <v>37.006</v>
      </c>
      <c r="AF88">
        <v>6.6710000000000003</v>
      </c>
      <c r="AG88">
        <v>17.760000000000002</v>
      </c>
      <c r="AH88">
        <v>8.26</v>
      </c>
      <c r="AI88">
        <v>18.170999999999999</v>
      </c>
      <c r="AJ88" s="375">
        <f t="shared" si="22"/>
        <v>24.431000000000001</v>
      </c>
      <c r="AL88" t="s">
        <v>202</v>
      </c>
      <c r="AM88" t="s">
        <v>202</v>
      </c>
      <c r="AN88" t="s">
        <v>202</v>
      </c>
      <c r="AO88" t="s">
        <v>202</v>
      </c>
      <c r="AP88" t="s">
        <v>202</v>
      </c>
    </row>
    <row r="89" spans="1:42" x14ac:dyDescent="0.25">
      <c r="A89" t="s">
        <v>42</v>
      </c>
      <c r="B89">
        <v>36</v>
      </c>
      <c r="C89">
        <v>64.400000000000006</v>
      </c>
      <c r="D89">
        <v>42.4</v>
      </c>
      <c r="E89">
        <v>97.5</v>
      </c>
      <c r="F89" s="375">
        <f t="shared" si="18"/>
        <v>139.9</v>
      </c>
      <c r="G89">
        <v>17.899999999999999</v>
      </c>
      <c r="H89">
        <v>22.5</v>
      </c>
      <c r="I89">
        <v>14.9</v>
      </c>
      <c r="J89">
        <v>38.299999999999997</v>
      </c>
      <c r="K89" s="375">
        <f t="shared" si="16"/>
        <v>53.199999999999996</v>
      </c>
      <c r="L89">
        <v>4.4000000000000004</v>
      </c>
      <c r="M89">
        <v>18</v>
      </c>
      <c r="N89">
        <v>4.5999999999999996</v>
      </c>
      <c r="O89">
        <v>30.5</v>
      </c>
      <c r="P89" s="375">
        <f t="shared" si="19"/>
        <v>35.1</v>
      </c>
      <c r="Q89">
        <v>1.2</v>
      </c>
      <c r="R89">
        <v>7.6</v>
      </c>
      <c r="S89">
        <v>10.6</v>
      </c>
      <c r="T89">
        <v>8</v>
      </c>
      <c r="U89" s="375">
        <f t="shared" si="20"/>
        <v>18.600000000000001</v>
      </c>
      <c r="V89">
        <v>11.2</v>
      </c>
      <c r="W89" t="s">
        <v>202</v>
      </c>
      <c r="X89">
        <v>11.6</v>
      </c>
      <c r="Y89">
        <v>6.4</v>
      </c>
      <c r="Z89" s="375">
        <f t="shared" si="17"/>
        <v>18</v>
      </c>
      <c r="AA89" t="s">
        <v>202</v>
      </c>
      <c r="AB89">
        <v>7.7</v>
      </c>
      <c r="AC89" t="s">
        <v>202</v>
      </c>
      <c r="AD89">
        <v>9.3000000000000007</v>
      </c>
      <c r="AE89" s="414" t="e">
        <f t="shared" ref="AE89:AE92" si="35">AA89+AB89</f>
        <v>#VALUE!</v>
      </c>
      <c r="AF89" t="s">
        <v>202</v>
      </c>
      <c r="AG89">
        <v>5.2</v>
      </c>
      <c r="AH89" t="s">
        <v>202</v>
      </c>
      <c r="AI89">
        <v>5</v>
      </c>
      <c r="AJ89" s="414" t="e">
        <f t="shared" si="22"/>
        <v>#VALUE!</v>
      </c>
      <c r="AL89" t="s">
        <v>202</v>
      </c>
      <c r="AM89" t="s">
        <v>202</v>
      </c>
      <c r="AN89" t="s">
        <v>202</v>
      </c>
      <c r="AO89" t="s">
        <v>202</v>
      </c>
      <c r="AP89" t="s">
        <v>202</v>
      </c>
    </row>
    <row r="90" spans="1:42" x14ac:dyDescent="0.25">
      <c r="A90" t="s">
        <v>47</v>
      </c>
      <c r="B90">
        <v>1625</v>
      </c>
      <c r="C90">
        <v>4506</v>
      </c>
      <c r="D90" t="s">
        <v>202</v>
      </c>
      <c r="E90" t="s">
        <v>202</v>
      </c>
      <c r="F90" s="414">
        <f>B90+C90</f>
        <v>6131</v>
      </c>
      <c r="G90">
        <v>435</v>
      </c>
      <c r="H90">
        <v>781</v>
      </c>
      <c r="I90" t="s">
        <v>202</v>
      </c>
      <c r="J90" t="s">
        <v>202</v>
      </c>
      <c r="K90" s="414">
        <f>G90+H90</f>
        <v>1216</v>
      </c>
      <c r="L90">
        <v>365</v>
      </c>
      <c r="M90">
        <v>835</v>
      </c>
      <c r="N90" t="s">
        <v>202</v>
      </c>
      <c r="O90" t="s">
        <v>202</v>
      </c>
      <c r="P90" s="414">
        <f t="shared" ref="P90:P92" si="36">L90+M90</f>
        <v>1200</v>
      </c>
      <c r="Q90">
        <v>316</v>
      </c>
      <c r="R90">
        <v>1365</v>
      </c>
      <c r="S90" t="s">
        <v>202</v>
      </c>
      <c r="T90" t="s">
        <v>202</v>
      </c>
      <c r="U90" s="414">
        <f t="shared" ref="U90:U92" si="37">Q90+R90</f>
        <v>1681</v>
      </c>
      <c r="V90">
        <v>286</v>
      </c>
      <c r="W90">
        <v>202</v>
      </c>
      <c r="X90" t="s">
        <v>202</v>
      </c>
      <c r="Y90" t="s">
        <v>202</v>
      </c>
      <c r="Z90" s="414">
        <f t="shared" ref="Z90:Z92" si="38">V90+W90</f>
        <v>488</v>
      </c>
      <c r="AA90">
        <v>159</v>
      </c>
      <c r="AB90">
        <v>918</v>
      </c>
      <c r="AC90" t="s">
        <v>202</v>
      </c>
      <c r="AD90" t="s">
        <v>202</v>
      </c>
      <c r="AE90" s="414">
        <f t="shared" si="35"/>
        <v>1077</v>
      </c>
      <c r="AF90">
        <v>63</v>
      </c>
      <c r="AG90">
        <v>405</v>
      </c>
      <c r="AH90" t="s">
        <v>202</v>
      </c>
      <c r="AI90" t="s">
        <v>202</v>
      </c>
      <c r="AJ90" s="375">
        <f t="shared" si="22"/>
        <v>468</v>
      </c>
      <c r="AL90" t="s">
        <v>202</v>
      </c>
      <c r="AM90" t="s">
        <v>202</v>
      </c>
      <c r="AN90" t="s">
        <v>202</v>
      </c>
      <c r="AO90" t="s">
        <v>202</v>
      </c>
      <c r="AP90" t="s">
        <v>202</v>
      </c>
    </row>
    <row r="91" spans="1:42" x14ac:dyDescent="0.25">
      <c r="A91" t="s">
        <v>58</v>
      </c>
      <c r="B91">
        <v>9461.6749999999993</v>
      </c>
      <c r="C91">
        <v>23321.982</v>
      </c>
      <c r="D91">
        <v>10083</v>
      </c>
      <c r="E91">
        <v>25201</v>
      </c>
      <c r="F91" s="375">
        <f t="shared" si="18"/>
        <v>35284</v>
      </c>
      <c r="G91">
        <v>2232.5439999999999</v>
      </c>
      <c r="H91">
        <v>4237.3</v>
      </c>
      <c r="I91">
        <v>2389.8000000000002</v>
      </c>
      <c r="J91" t="s">
        <v>202</v>
      </c>
      <c r="K91" s="414">
        <f>G91+H91</f>
        <v>6469.8440000000001</v>
      </c>
      <c r="L91">
        <v>1618.424</v>
      </c>
      <c r="M91">
        <v>2790.8</v>
      </c>
      <c r="N91">
        <v>1630</v>
      </c>
      <c r="O91" t="s">
        <v>202</v>
      </c>
      <c r="P91" s="414">
        <f t="shared" si="36"/>
        <v>4409.2240000000002</v>
      </c>
      <c r="Q91">
        <v>1632.3489999999999</v>
      </c>
      <c r="R91">
        <v>7894.1</v>
      </c>
      <c r="S91">
        <v>1799.2</v>
      </c>
      <c r="T91" t="s">
        <v>202</v>
      </c>
      <c r="U91" s="414">
        <f t="shared" si="37"/>
        <v>9526.4490000000005</v>
      </c>
      <c r="V91">
        <v>1870.0050000000001</v>
      </c>
      <c r="W91">
        <v>696.7</v>
      </c>
      <c r="X91">
        <v>2123.9</v>
      </c>
      <c r="Y91" t="s">
        <v>202</v>
      </c>
      <c r="Z91" s="414">
        <f t="shared" si="38"/>
        <v>2566.7049999999999</v>
      </c>
      <c r="AA91">
        <v>1752.8130000000001</v>
      </c>
      <c r="AB91">
        <v>5815.7</v>
      </c>
      <c r="AC91">
        <v>1773.4</v>
      </c>
      <c r="AD91" t="s">
        <v>202</v>
      </c>
      <c r="AE91" s="414">
        <f t="shared" si="35"/>
        <v>7568.5129999999999</v>
      </c>
      <c r="AF91">
        <v>355.54</v>
      </c>
      <c r="AG91">
        <v>1887.4</v>
      </c>
      <c r="AH91">
        <v>366.6</v>
      </c>
      <c r="AI91" t="s">
        <v>202</v>
      </c>
      <c r="AJ91" s="375">
        <f t="shared" si="22"/>
        <v>2242.94</v>
      </c>
      <c r="AL91" t="s">
        <v>202</v>
      </c>
      <c r="AM91" t="s">
        <v>202</v>
      </c>
      <c r="AN91" t="s">
        <v>202</v>
      </c>
      <c r="AO91" t="s">
        <v>202</v>
      </c>
      <c r="AP91" t="s">
        <v>202</v>
      </c>
    </row>
    <row r="92" spans="1:42" x14ac:dyDescent="0.25">
      <c r="A92" t="s">
        <v>49</v>
      </c>
      <c r="B92">
        <v>470.2</v>
      </c>
      <c r="C92">
        <v>6764.9</v>
      </c>
      <c r="D92" t="s">
        <v>202</v>
      </c>
      <c r="E92" t="s">
        <v>202</v>
      </c>
      <c r="F92" s="414">
        <f>B92+C92</f>
        <v>7235.0999999999995</v>
      </c>
      <c r="G92">
        <v>96.5</v>
      </c>
      <c r="H92">
        <v>2061.6</v>
      </c>
      <c r="I92" t="s">
        <v>202</v>
      </c>
      <c r="J92" t="s">
        <v>202</v>
      </c>
      <c r="K92" s="414">
        <f>G92+H92</f>
        <v>2158.1</v>
      </c>
      <c r="L92">
        <v>54.2</v>
      </c>
      <c r="M92">
        <v>1558</v>
      </c>
      <c r="N92" t="s">
        <v>202</v>
      </c>
      <c r="O92" t="s">
        <v>202</v>
      </c>
      <c r="P92" s="414">
        <f t="shared" si="36"/>
        <v>1612.2</v>
      </c>
      <c r="Q92">
        <v>167.8</v>
      </c>
      <c r="R92">
        <v>1061.3</v>
      </c>
      <c r="S92" t="s">
        <v>202</v>
      </c>
      <c r="T92" t="s">
        <v>202</v>
      </c>
      <c r="U92" s="414">
        <f t="shared" si="37"/>
        <v>1229.0999999999999</v>
      </c>
      <c r="V92" t="s">
        <v>202</v>
      </c>
      <c r="W92">
        <v>511.7</v>
      </c>
      <c r="X92" t="s">
        <v>202</v>
      </c>
      <c r="Y92" t="s">
        <v>202</v>
      </c>
      <c r="Z92" s="414" t="e">
        <f t="shared" si="38"/>
        <v>#VALUE!</v>
      </c>
      <c r="AA92">
        <v>56.6</v>
      </c>
      <c r="AB92">
        <v>842.4</v>
      </c>
      <c r="AC92" t="s">
        <v>202</v>
      </c>
      <c r="AD92" t="s">
        <v>202</v>
      </c>
      <c r="AE92" s="414">
        <f t="shared" si="35"/>
        <v>899</v>
      </c>
      <c r="AF92" t="s">
        <v>202</v>
      </c>
      <c r="AG92">
        <v>729.9</v>
      </c>
      <c r="AH92" t="s">
        <v>202</v>
      </c>
      <c r="AI92" t="s">
        <v>202</v>
      </c>
      <c r="AJ92" s="414" t="e">
        <f t="shared" si="22"/>
        <v>#VALUE!</v>
      </c>
      <c r="AL92" t="s">
        <v>202</v>
      </c>
      <c r="AM92" t="s">
        <v>202</v>
      </c>
      <c r="AN92" t="s">
        <v>202</v>
      </c>
      <c r="AO92" t="s">
        <v>202</v>
      </c>
      <c r="AP92" t="s">
        <v>202</v>
      </c>
    </row>
    <row r="93" spans="1:42" x14ac:dyDescent="0.25">
      <c r="A93" t="s">
        <v>50</v>
      </c>
      <c r="B93">
        <v>141.74299999999999</v>
      </c>
      <c r="C93">
        <v>1099.6489999999999</v>
      </c>
      <c r="D93">
        <v>147.03800000000001</v>
      </c>
      <c r="E93">
        <v>1152.721</v>
      </c>
      <c r="F93" s="375">
        <f t="shared" si="18"/>
        <v>1299.759</v>
      </c>
      <c r="G93">
        <v>35.677</v>
      </c>
      <c r="H93">
        <v>300.04300000000001</v>
      </c>
      <c r="I93">
        <v>31.643999999999998</v>
      </c>
      <c r="J93">
        <v>320.64499999999998</v>
      </c>
      <c r="K93" s="375">
        <f t="shared" si="16"/>
        <v>352.28899999999999</v>
      </c>
      <c r="L93">
        <v>33.021999999999998</v>
      </c>
      <c r="M93">
        <v>243.74100000000001</v>
      </c>
      <c r="N93">
        <v>38.921999999999997</v>
      </c>
      <c r="O93">
        <v>258.56599999999997</v>
      </c>
      <c r="P93" s="375">
        <f t="shared" si="19"/>
        <v>297.48799999999994</v>
      </c>
      <c r="Q93">
        <v>50.347000000000001</v>
      </c>
      <c r="R93">
        <v>151.29</v>
      </c>
      <c r="S93">
        <v>51.774000000000001</v>
      </c>
      <c r="T93">
        <v>151.762</v>
      </c>
      <c r="U93" s="375">
        <f t="shared" si="20"/>
        <v>203.536</v>
      </c>
      <c r="V93">
        <v>14.727</v>
      </c>
      <c r="W93">
        <v>33.835999999999999</v>
      </c>
      <c r="X93">
        <v>16.390999999999998</v>
      </c>
      <c r="Y93">
        <v>38.095999999999997</v>
      </c>
      <c r="Z93" s="375">
        <f t="shared" si="17"/>
        <v>54.486999999999995</v>
      </c>
      <c r="AA93">
        <v>5.3769999999999998</v>
      </c>
      <c r="AB93">
        <v>228.334</v>
      </c>
      <c r="AC93">
        <v>5.7030000000000003</v>
      </c>
      <c r="AD93">
        <v>240.292</v>
      </c>
      <c r="AE93" s="375">
        <f t="shared" si="21"/>
        <v>245.995</v>
      </c>
      <c r="AF93">
        <v>2.593</v>
      </c>
      <c r="AG93">
        <v>142.405</v>
      </c>
      <c r="AH93">
        <v>2.6040000000000001</v>
      </c>
      <c r="AI93">
        <v>143.36000000000001</v>
      </c>
      <c r="AJ93" s="375">
        <f t="shared" si="22"/>
        <v>144.99799999999999</v>
      </c>
      <c r="AL93" t="s">
        <v>202</v>
      </c>
      <c r="AM93" t="s">
        <v>202</v>
      </c>
      <c r="AN93" t="s">
        <v>202</v>
      </c>
      <c r="AO93" t="s">
        <v>202</v>
      </c>
      <c r="AP93" t="s">
        <v>202</v>
      </c>
    </row>
    <row r="94" spans="1:42" x14ac:dyDescent="0.25">
      <c r="A94" t="s">
        <v>173</v>
      </c>
      <c r="B94">
        <v>155.827</v>
      </c>
      <c r="C94">
        <v>184.761</v>
      </c>
      <c r="D94">
        <v>159.386</v>
      </c>
      <c r="E94">
        <v>182.29900000000001</v>
      </c>
      <c r="F94" s="375">
        <f t="shared" si="18"/>
        <v>341.685</v>
      </c>
      <c r="G94">
        <v>76.506</v>
      </c>
      <c r="H94">
        <v>29.919</v>
      </c>
      <c r="I94">
        <v>75.555999999999997</v>
      </c>
      <c r="J94">
        <v>35.920999999999999</v>
      </c>
      <c r="K94" s="375">
        <f t="shared" si="16"/>
        <v>111.477</v>
      </c>
      <c r="L94">
        <v>22.315999999999999</v>
      </c>
      <c r="M94">
        <v>52.835999999999999</v>
      </c>
      <c r="N94">
        <v>28.849</v>
      </c>
      <c r="O94">
        <v>51.433999999999997</v>
      </c>
      <c r="P94" s="375">
        <f t="shared" si="19"/>
        <v>80.283000000000001</v>
      </c>
      <c r="Q94">
        <v>6.2610000000000001</v>
      </c>
      <c r="R94">
        <v>28.201000000000001</v>
      </c>
      <c r="S94">
        <v>5.6269999999999998</v>
      </c>
      <c r="T94">
        <v>26.600999999999999</v>
      </c>
      <c r="U94" s="375">
        <f t="shared" si="20"/>
        <v>32.228000000000002</v>
      </c>
      <c r="V94">
        <v>27.312999999999999</v>
      </c>
      <c r="W94">
        <v>10.635</v>
      </c>
      <c r="X94">
        <v>23.404</v>
      </c>
      <c r="Y94">
        <v>10.509</v>
      </c>
      <c r="Z94" s="375">
        <f t="shared" si="17"/>
        <v>33.912999999999997</v>
      </c>
      <c r="AA94">
        <v>8.7810000000000006</v>
      </c>
      <c r="AB94">
        <v>42.908999999999999</v>
      </c>
      <c r="AC94">
        <v>9.5549999999999997</v>
      </c>
      <c r="AD94">
        <v>36.484999999999999</v>
      </c>
      <c r="AE94" s="375">
        <f t="shared" si="21"/>
        <v>46.04</v>
      </c>
      <c r="AF94">
        <v>14.65</v>
      </c>
      <c r="AG94">
        <v>20.262</v>
      </c>
      <c r="AH94">
        <v>16.396000000000001</v>
      </c>
      <c r="AI94">
        <v>21.349</v>
      </c>
      <c r="AJ94" s="375">
        <f t="shared" si="22"/>
        <v>34.911999999999999</v>
      </c>
      <c r="AL94" t="s">
        <v>202</v>
      </c>
      <c r="AM94" t="s">
        <v>202</v>
      </c>
      <c r="AN94" t="s">
        <v>202</v>
      </c>
      <c r="AO94" t="s">
        <v>202</v>
      </c>
      <c r="AP94" t="s">
        <v>202</v>
      </c>
    </row>
    <row r="95" spans="1:42" x14ac:dyDescent="0.25">
      <c r="A95" t="s">
        <v>52</v>
      </c>
      <c r="B95">
        <v>110.681</v>
      </c>
      <c r="C95">
        <v>89.885000000000005</v>
      </c>
      <c r="D95" t="s">
        <v>202</v>
      </c>
      <c r="E95" t="s">
        <v>202</v>
      </c>
      <c r="F95" s="414">
        <f>B95+C95</f>
        <v>200.566</v>
      </c>
      <c r="G95">
        <v>69.778000000000006</v>
      </c>
      <c r="H95">
        <v>15.782</v>
      </c>
      <c r="I95" t="s">
        <v>202</v>
      </c>
      <c r="J95" t="s">
        <v>202</v>
      </c>
      <c r="K95" s="414">
        <f>G95+H95</f>
        <v>85.56</v>
      </c>
      <c r="L95" t="s">
        <v>202</v>
      </c>
      <c r="M95">
        <v>29.84</v>
      </c>
      <c r="N95" t="s">
        <v>202</v>
      </c>
      <c r="O95" t="s">
        <v>202</v>
      </c>
      <c r="P95" s="414" t="e">
        <f t="shared" ref="P95" si="39">L95+M95</f>
        <v>#VALUE!</v>
      </c>
      <c r="Q95" t="s">
        <v>202</v>
      </c>
      <c r="R95">
        <v>14.840999999999999</v>
      </c>
      <c r="S95" t="s">
        <v>202</v>
      </c>
      <c r="T95" t="s">
        <v>202</v>
      </c>
      <c r="U95" s="414" t="e">
        <f t="shared" ref="U95" si="40">Q95+R95</f>
        <v>#VALUE!</v>
      </c>
      <c r="V95">
        <v>7.1840000000000002</v>
      </c>
      <c r="W95">
        <v>8.8719999999999999</v>
      </c>
      <c r="X95" t="s">
        <v>202</v>
      </c>
      <c r="Y95" t="s">
        <v>202</v>
      </c>
      <c r="Z95" s="414">
        <f t="shared" ref="Z95" si="41">V95+W95</f>
        <v>16.056000000000001</v>
      </c>
      <c r="AA95">
        <v>5.1630000000000003</v>
      </c>
      <c r="AB95">
        <v>13.242000000000001</v>
      </c>
      <c r="AC95" t="s">
        <v>202</v>
      </c>
      <c r="AD95" t="s">
        <v>202</v>
      </c>
      <c r="AE95" s="414">
        <f t="shared" ref="AE95" si="42">AA95+AB95</f>
        <v>18.405000000000001</v>
      </c>
      <c r="AF95">
        <v>19.934000000000001</v>
      </c>
      <c r="AG95">
        <v>7.3090000000000002</v>
      </c>
      <c r="AH95" t="s">
        <v>202</v>
      </c>
      <c r="AI95" t="s">
        <v>202</v>
      </c>
      <c r="AJ95" s="375">
        <f t="shared" si="22"/>
        <v>27.243000000000002</v>
      </c>
      <c r="AL95" t="s">
        <v>202</v>
      </c>
      <c r="AM95" t="s">
        <v>202</v>
      </c>
      <c r="AN95" t="s">
        <v>202</v>
      </c>
      <c r="AO95" t="s">
        <v>202</v>
      </c>
      <c r="AP95" t="s">
        <v>202</v>
      </c>
    </row>
    <row r="96" spans="1:42" x14ac:dyDescent="0.25">
      <c r="A96" t="s">
        <v>37</v>
      </c>
      <c r="B96">
        <v>2495</v>
      </c>
      <c r="C96">
        <v>3809</v>
      </c>
      <c r="D96">
        <v>2515</v>
      </c>
      <c r="E96">
        <v>3946</v>
      </c>
      <c r="F96" s="375">
        <f t="shared" si="18"/>
        <v>6461</v>
      </c>
      <c r="G96">
        <v>470</v>
      </c>
      <c r="H96">
        <v>728</v>
      </c>
      <c r="I96">
        <v>589</v>
      </c>
      <c r="J96">
        <v>765</v>
      </c>
      <c r="K96" s="375">
        <f t="shared" si="16"/>
        <v>1354</v>
      </c>
      <c r="L96">
        <v>631</v>
      </c>
      <c r="M96">
        <v>900</v>
      </c>
      <c r="N96">
        <v>561</v>
      </c>
      <c r="O96">
        <v>915</v>
      </c>
      <c r="P96" s="375">
        <f t="shared" si="19"/>
        <v>1476</v>
      </c>
      <c r="Q96">
        <v>882</v>
      </c>
      <c r="R96">
        <v>614</v>
      </c>
      <c r="S96">
        <v>839</v>
      </c>
      <c r="T96">
        <v>637</v>
      </c>
      <c r="U96" s="375">
        <f t="shared" si="20"/>
        <v>1476</v>
      </c>
      <c r="V96">
        <v>319</v>
      </c>
      <c r="W96">
        <v>112</v>
      </c>
      <c r="X96">
        <v>325</v>
      </c>
      <c r="Y96">
        <v>118</v>
      </c>
      <c r="Z96" s="375">
        <f t="shared" si="17"/>
        <v>443</v>
      </c>
      <c r="AA96">
        <v>126</v>
      </c>
      <c r="AB96">
        <v>980</v>
      </c>
      <c r="AC96">
        <v>136</v>
      </c>
      <c r="AD96">
        <v>1027</v>
      </c>
      <c r="AE96" s="375">
        <f t="shared" si="21"/>
        <v>1163</v>
      </c>
      <c r="AF96">
        <v>66</v>
      </c>
      <c r="AG96">
        <v>474</v>
      </c>
      <c r="AH96">
        <v>64</v>
      </c>
      <c r="AI96">
        <v>484</v>
      </c>
      <c r="AJ96" s="375">
        <f t="shared" si="22"/>
        <v>540</v>
      </c>
      <c r="AL96" t="s">
        <v>202</v>
      </c>
      <c r="AM96" t="s">
        <v>202</v>
      </c>
      <c r="AN96" t="s">
        <v>202</v>
      </c>
      <c r="AO96" t="s">
        <v>202</v>
      </c>
      <c r="AP96" t="s">
        <v>202</v>
      </c>
    </row>
    <row r="97" spans="1:42" x14ac:dyDescent="0.25">
      <c r="A97" t="s">
        <v>55</v>
      </c>
      <c r="B97">
        <v>5633</v>
      </c>
      <c r="C97">
        <v>38781</v>
      </c>
      <c r="D97" t="s">
        <v>202</v>
      </c>
      <c r="E97" t="s">
        <v>202</v>
      </c>
      <c r="F97" s="414">
        <f>B97+C97</f>
        <v>44414</v>
      </c>
      <c r="G97">
        <v>622</v>
      </c>
      <c r="H97">
        <v>9691</v>
      </c>
      <c r="I97" t="s">
        <v>202</v>
      </c>
      <c r="J97" t="s">
        <v>202</v>
      </c>
      <c r="K97" s="414">
        <f>G97+H97</f>
        <v>10313</v>
      </c>
      <c r="L97">
        <v>1048</v>
      </c>
      <c r="M97">
        <v>6092</v>
      </c>
      <c r="N97" t="s">
        <v>202</v>
      </c>
      <c r="O97" t="s">
        <v>202</v>
      </c>
      <c r="P97" s="414">
        <f t="shared" ref="P97:P101" si="43">L97+M97</f>
        <v>7140</v>
      </c>
      <c r="Q97">
        <v>2778</v>
      </c>
      <c r="R97">
        <v>13189</v>
      </c>
      <c r="S97" t="s">
        <v>202</v>
      </c>
      <c r="T97" t="s">
        <v>202</v>
      </c>
      <c r="U97" s="414">
        <f t="shared" ref="U97:U99" si="44">Q97+R97</f>
        <v>15967</v>
      </c>
      <c r="V97">
        <v>57</v>
      </c>
      <c r="W97">
        <v>2199</v>
      </c>
      <c r="X97" t="s">
        <v>202</v>
      </c>
      <c r="Y97" t="s">
        <v>202</v>
      </c>
      <c r="Z97" s="414">
        <f t="shared" ref="Z97:Z99" si="45">V97+W97</f>
        <v>2256</v>
      </c>
      <c r="AA97">
        <v>1032</v>
      </c>
      <c r="AB97">
        <v>5201</v>
      </c>
      <c r="AC97" t="s">
        <v>202</v>
      </c>
      <c r="AD97" t="s">
        <v>202</v>
      </c>
      <c r="AE97" s="414">
        <f t="shared" ref="AE97:AE99" si="46">AA97+AB97</f>
        <v>6233</v>
      </c>
      <c r="AF97">
        <v>96</v>
      </c>
      <c r="AG97">
        <v>2409</v>
      </c>
      <c r="AH97" t="s">
        <v>202</v>
      </c>
      <c r="AI97" t="s">
        <v>202</v>
      </c>
      <c r="AJ97" s="375">
        <f t="shared" si="22"/>
        <v>2505</v>
      </c>
      <c r="AL97" t="s">
        <v>202</v>
      </c>
      <c r="AM97" t="s">
        <v>202</v>
      </c>
      <c r="AN97" t="s">
        <v>202</v>
      </c>
      <c r="AO97" t="s">
        <v>202</v>
      </c>
      <c r="AP97" t="s">
        <v>202</v>
      </c>
    </row>
    <row r="98" spans="1:42" x14ac:dyDescent="0.25">
      <c r="A98" t="s">
        <v>59</v>
      </c>
      <c r="B98">
        <v>184.46700000000001</v>
      </c>
      <c r="C98">
        <v>6217.3559999999998</v>
      </c>
      <c r="D98" t="s">
        <v>202</v>
      </c>
      <c r="E98" t="s">
        <v>202</v>
      </c>
      <c r="F98" s="414">
        <f>B98+C98</f>
        <v>6401.8229999999994</v>
      </c>
      <c r="G98" t="s">
        <v>202</v>
      </c>
      <c r="H98">
        <v>1739.414</v>
      </c>
      <c r="I98" t="s">
        <v>202</v>
      </c>
      <c r="J98" t="s">
        <v>202</v>
      </c>
      <c r="K98" s="414" t="e">
        <f>G98+H98</f>
        <v>#VALUE!</v>
      </c>
      <c r="L98" t="s">
        <v>202</v>
      </c>
      <c r="M98">
        <v>1009.525</v>
      </c>
      <c r="N98" t="s">
        <v>202</v>
      </c>
      <c r="O98" t="s">
        <v>202</v>
      </c>
      <c r="P98" s="414" t="e">
        <f t="shared" si="43"/>
        <v>#VALUE!</v>
      </c>
      <c r="Q98" t="s">
        <v>202</v>
      </c>
      <c r="R98">
        <v>1232.3309999999999</v>
      </c>
      <c r="S98" t="s">
        <v>202</v>
      </c>
      <c r="T98" t="s">
        <v>202</v>
      </c>
      <c r="U98" s="414" t="e">
        <f t="shared" si="44"/>
        <v>#VALUE!</v>
      </c>
      <c r="V98" t="s">
        <v>202</v>
      </c>
      <c r="W98">
        <v>168.34800000000001</v>
      </c>
      <c r="X98" t="s">
        <v>202</v>
      </c>
      <c r="Y98" t="s">
        <v>202</v>
      </c>
      <c r="Z98" s="414" t="e">
        <f t="shared" si="45"/>
        <v>#VALUE!</v>
      </c>
      <c r="AA98" t="s">
        <v>202</v>
      </c>
      <c r="AB98">
        <v>960.08600000000001</v>
      </c>
      <c r="AC98" t="s">
        <v>202</v>
      </c>
      <c r="AD98" t="s">
        <v>202</v>
      </c>
      <c r="AE98" s="414" t="e">
        <f t="shared" si="46"/>
        <v>#VALUE!</v>
      </c>
      <c r="AF98" t="s">
        <v>202</v>
      </c>
      <c r="AG98">
        <v>363.21499999999997</v>
      </c>
      <c r="AH98" t="s">
        <v>202</v>
      </c>
      <c r="AI98" t="s">
        <v>202</v>
      </c>
      <c r="AJ98" s="414" t="e">
        <f t="shared" si="22"/>
        <v>#VALUE!</v>
      </c>
      <c r="AL98" t="s">
        <v>202</v>
      </c>
      <c r="AM98">
        <v>744.43700000000001</v>
      </c>
      <c r="AN98" t="s">
        <v>202</v>
      </c>
      <c r="AO98" t="s">
        <v>202</v>
      </c>
      <c r="AP98" t="s">
        <v>202</v>
      </c>
    </row>
    <row r="99" spans="1:42" x14ac:dyDescent="0.25">
      <c r="A99" t="s">
        <v>65</v>
      </c>
      <c r="B99">
        <v>2858.4349999999999</v>
      </c>
      <c r="C99">
        <v>10016.207</v>
      </c>
      <c r="D99" t="s">
        <v>202</v>
      </c>
      <c r="E99" t="s">
        <v>202</v>
      </c>
      <c r="F99" s="414">
        <f>B99+C99</f>
        <v>12874.642</v>
      </c>
      <c r="G99">
        <v>831.93600000000004</v>
      </c>
      <c r="H99">
        <v>794.68499999999995</v>
      </c>
      <c r="I99" t="s">
        <v>202</v>
      </c>
      <c r="J99" t="s">
        <v>202</v>
      </c>
      <c r="K99" s="414">
        <f>G99+H99</f>
        <v>1626.6210000000001</v>
      </c>
      <c r="L99">
        <v>1472.4090000000001</v>
      </c>
      <c r="M99">
        <v>1881.0650000000001</v>
      </c>
      <c r="N99" t="s">
        <v>202</v>
      </c>
      <c r="O99" t="s">
        <v>202</v>
      </c>
      <c r="P99" s="414">
        <f t="shared" si="43"/>
        <v>3353.4740000000002</v>
      </c>
      <c r="Q99">
        <v>30.152000000000001</v>
      </c>
      <c r="R99">
        <v>3327.9639999999999</v>
      </c>
      <c r="S99" t="s">
        <v>202</v>
      </c>
      <c r="T99" t="s">
        <v>202</v>
      </c>
      <c r="U99" s="414">
        <f t="shared" si="44"/>
        <v>3358.116</v>
      </c>
      <c r="V99">
        <v>428.863</v>
      </c>
      <c r="W99">
        <v>393.42500000000001</v>
      </c>
      <c r="X99" t="s">
        <v>202</v>
      </c>
      <c r="Y99" t="s">
        <v>202</v>
      </c>
      <c r="Z99" s="414">
        <f t="shared" si="45"/>
        <v>822.28800000000001</v>
      </c>
      <c r="AA99">
        <v>89.787999999999997</v>
      </c>
      <c r="AB99">
        <v>2348.4699999999998</v>
      </c>
      <c r="AC99" t="s">
        <v>202</v>
      </c>
      <c r="AD99" t="s">
        <v>202</v>
      </c>
      <c r="AE99" s="414">
        <f t="shared" si="46"/>
        <v>2438.2579999999998</v>
      </c>
      <c r="AF99">
        <v>5.2869999999999999</v>
      </c>
      <c r="AG99">
        <v>1270.598</v>
      </c>
      <c r="AH99" t="s">
        <v>202</v>
      </c>
      <c r="AI99" t="s">
        <v>202</v>
      </c>
      <c r="AJ99" s="375">
        <f t="shared" si="22"/>
        <v>1275.885</v>
      </c>
      <c r="AL99" t="s">
        <v>202</v>
      </c>
      <c r="AM99" t="s">
        <v>202</v>
      </c>
      <c r="AN99" t="s">
        <v>202</v>
      </c>
      <c r="AO99" t="s">
        <v>202</v>
      </c>
      <c r="AP99" t="s">
        <v>202</v>
      </c>
    </row>
    <row r="100" spans="1:42" x14ac:dyDescent="0.25">
      <c r="A100" t="s">
        <v>60</v>
      </c>
      <c r="B100">
        <v>2196.4</v>
      </c>
      <c r="C100">
        <v>8173.2</v>
      </c>
      <c r="D100">
        <v>2460.3000000000002</v>
      </c>
      <c r="E100">
        <v>8740</v>
      </c>
      <c r="F100" s="375">
        <f t="shared" si="18"/>
        <v>11200.3</v>
      </c>
      <c r="G100">
        <v>1017.7</v>
      </c>
      <c r="H100">
        <v>1184.4000000000001</v>
      </c>
      <c r="I100">
        <v>1127</v>
      </c>
      <c r="J100">
        <v>1257</v>
      </c>
      <c r="K100" s="375">
        <f t="shared" si="16"/>
        <v>2384</v>
      </c>
      <c r="L100">
        <v>445.2</v>
      </c>
      <c r="M100">
        <v>1194.0999999999999</v>
      </c>
      <c r="N100">
        <v>504.2</v>
      </c>
      <c r="O100">
        <v>1281.5999999999999</v>
      </c>
      <c r="P100" s="375">
        <f t="shared" si="19"/>
        <v>1785.8</v>
      </c>
      <c r="Q100">
        <v>253.5</v>
      </c>
      <c r="R100">
        <v>1929.3</v>
      </c>
      <c r="S100">
        <v>263.7</v>
      </c>
      <c r="T100">
        <v>2073.6999999999998</v>
      </c>
      <c r="U100" s="375">
        <f t="shared" si="20"/>
        <v>2337.3999999999996</v>
      </c>
      <c r="V100">
        <v>222.7</v>
      </c>
      <c r="W100">
        <v>125.3</v>
      </c>
      <c r="X100">
        <v>232.4</v>
      </c>
      <c r="Y100">
        <v>139.80000000000001</v>
      </c>
      <c r="Z100" s="375">
        <f t="shared" si="17"/>
        <v>372.20000000000005</v>
      </c>
      <c r="AA100">
        <v>161.69999999999999</v>
      </c>
      <c r="AB100">
        <v>2033.3</v>
      </c>
      <c r="AC100">
        <v>226.4</v>
      </c>
      <c r="AD100">
        <v>2202.5</v>
      </c>
      <c r="AE100" s="375">
        <f t="shared" si="21"/>
        <v>2428.9</v>
      </c>
      <c r="AF100">
        <v>95.5</v>
      </c>
      <c r="AG100">
        <v>1706.8</v>
      </c>
      <c r="AH100">
        <v>106.6</v>
      </c>
      <c r="AI100">
        <v>1785.3</v>
      </c>
      <c r="AJ100" s="375">
        <f t="shared" si="22"/>
        <v>1802.3</v>
      </c>
      <c r="AL100" t="s">
        <v>202</v>
      </c>
      <c r="AM100" t="s">
        <v>202</v>
      </c>
      <c r="AN100" t="s">
        <v>202</v>
      </c>
      <c r="AO100" t="s">
        <v>202</v>
      </c>
      <c r="AP100" t="s">
        <v>202</v>
      </c>
    </row>
    <row r="101" spans="1:42" x14ac:dyDescent="0.25">
      <c r="A101" t="s">
        <v>660</v>
      </c>
      <c r="B101">
        <v>1396.8489999999999</v>
      </c>
      <c r="C101">
        <v>459.22199999999998</v>
      </c>
      <c r="D101" t="s">
        <v>202</v>
      </c>
      <c r="E101" t="s">
        <v>202</v>
      </c>
      <c r="F101" s="414">
        <f>B101+C101</f>
        <v>1856.0709999999999</v>
      </c>
      <c r="G101">
        <v>724.03</v>
      </c>
      <c r="H101">
        <v>122.70699999999999</v>
      </c>
      <c r="I101" t="s">
        <v>202</v>
      </c>
      <c r="J101" t="s">
        <v>202</v>
      </c>
      <c r="K101" s="414">
        <f>G101+H101</f>
        <v>846.73699999999997</v>
      </c>
      <c r="L101">
        <v>398.77800000000002</v>
      </c>
      <c r="M101">
        <v>186.22900000000001</v>
      </c>
      <c r="N101" t="s">
        <v>202</v>
      </c>
      <c r="O101" t="s">
        <v>202</v>
      </c>
      <c r="P101" s="414">
        <f t="shared" si="43"/>
        <v>585.00700000000006</v>
      </c>
      <c r="Q101">
        <v>46.164999999999999</v>
      </c>
      <c r="R101">
        <v>96.462000000000003</v>
      </c>
      <c r="S101" t="s">
        <v>202</v>
      </c>
      <c r="T101" t="s">
        <v>202</v>
      </c>
      <c r="U101" s="414">
        <f t="shared" ref="U101" si="47">Q101+R101</f>
        <v>142.62700000000001</v>
      </c>
      <c r="V101">
        <v>118.789</v>
      </c>
      <c r="W101">
        <v>34.198</v>
      </c>
      <c r="X101" t="s">
        <v>202</v>
      </c>
      <c r="Y101" t="s">
        <v>202</v>
      </c>
      <c r="Z101" s="414">
        <f t="shared" ref="Z101" si="48">V101+W101</f>
        <v>152.98699999999999</v>
      </c>
      <c r="AA101">
        <v>42.280999999999999</v>
      </c>
      <c r="AB101">
        <v>9.9009999999999998</v>
      </c>
      <c r="AC101" t="s">
        <v>202</v>
      </c>
      <c r="AD101" t="s">
        <v>202</v>
      </c>
      <c r="AE101" s="414">
        <f t="shared" ref="AE101" si="49">AA101+AB101</f>
        <v>52.182000000000002</v>
      </c>
      <c r="AF101">
        <v>66.805000000000007</v>
      </c>
      <c r="AG101">
        <v>9.7249999999999996</v>
      </c>
      <c r="AH101" t="s">
        <v>202</v>
      </c>
      <c r="AI101" t="s">
        <v>202</v>
      </c>
      <c r="AJ101" s="375">
        <f t="shared" si="22"/>
        <v>76.53</v>
      </c>
      <c r="AL101" t="s">
        <v>202</v>
      </c>
      <c r="AM101" t="s">
        <v>202</v>
      </c>
      <c r="AN101" t="s">
        <v>202</v>
      </c>
      <c r="AO101" t="s">
        <v>202</v>
      </c>
      <c r="AP101" t="s">
        <v>202</v>
      </c>
    </row>
    <row r="102" spans="1:42" x14ac:dyDescent="0.25">
      <c r="A102" t="s">
        <v>663</v>
      </c>
      <c r="B102">
        <v>67419.649999999994</v>
      </c>
      <c r="C102">
        <v>51560.192999999999</v>
      </c>
      <c r="D102">
        <v>65739.962</v>
      </c>
      <c r="E102">
        <v>54758.347999999998</v>
      </c>
      <c r="F102" s="375">
        <f t="shared" si="18"/>
        <v>120498.31</v>
      </c>
      <c r="G102">
        <v>13379.369000000001</v>
      </c>
      <c r="H102">
        <v>7679.5060000000003</v>
      </c>
      <c r="I102">
        <v>11345.550999999999</v>
      </c>
      <c r="J102">
        <v>7326.9539999999997</v>
      </c>
      <c r="K102" s="375">
        <f t="shared" si="16"/>
        <v>18672.504999999997</v>
      </c>
      <c r="L102">
        <v>27702.084999999999</v>
      </c>
      <c r="M102">
        <v>21945.034</v>
      </c>
      <c r="N102">
        <v>28006.257000000001</v>
      </c>
      <c r="O102">
        <v>25104.217000000001</v>
      </c>
      <c r="P102" s="375">
        <f t="shared" si="19"/>
        <v>53110.474000000002</v>
      </c>
      <c r="Q102">
        <v>14721.922</v>
      </c>
      <c r="R102">
        <v>11220.425999999999</v>
      </c>
      <c r="S102">
        <v>15214.779</v>
      </c>
      <c r="T102">
        <v>11708.035</v>
      </c>
      <c r="U102" s="375">
        <f t="shared" si="20"/>
        <v>26922.813999999998</v>
      </c>
      <c r="V102">
        <v>6352.915</v>
      </c>
      <c r="W102">
        <v>2602.94</v>
      </c>
      <c r="X102">
        <v>6179.277</v>
      </c>
      <c r="Y102">
        <v>2615.2539999999999</v>
      </c>
      <c r="Z102" s="375">
        <f t="shared" si="17"/>
        <v>8794.530999999999</v>
      </c>
      <c r="AA102">
        <v>2940.7449999999999</v>
      </c>
      <c r="AB102">
        <v>6118.0069999999996</v>
      </c>
      <c r="AC102">
        <v>2953.7179999999998</v>
      </c>
      <c r="AD102">
        <v>6079.9160000000002</v>
      </c>
      <c r="AE102" s="375">
        <f t="shared" si="21"/>
        <v>9033.634</v>
      </c>
      <c r="AF102">
        <v>2322.614</v>
      </c>
      <c r="AG102">
        <v>1994.279</v>
      </c>
      <c r="AH102">
        <v>2040.38</v>
      </c>
      <c r="AI102">
        <v>1923.971</v>
      </c>
      <c r="AJ102" s="375">
        <f t="shared" si="22"/>
        <v>4316.893</v>
      </c>
      <c r="AL102" t="s">
        <v>202</v>
      </c>
      <c r="AM102" t="s">
        <v>202</v>
      </c>
      <c r="AN102" t="s">
        <v>202</v>
      </c>
      <c r="AO102" t="s">
        <v>202</v>
      </c>
      <c r="AP102" t="s">
        <v>202</v>
      </c>
    </row>
  </sheetData>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B4B9-0C36-473C-8BBA-E95D10CE72D9}">
  <dimension ref="A1:AC37"/>
  <sheetViews>
    <sheetView zoomScaleNormal="100" workbookViewId="0">
      <selection activeCell="F2" sqref="F2"/>
    </sheetView>
  </sheetViews>
  <sheetFormatPr defaultRowHeight="15" x14ac:dyDescent="0.25"/>
  <cols>
    <col min="1" max="1" width="20.140625" customWidth="1"/>
    <col min="2" max="2" width="12" customWidth="1"/>
    <col min="3" max="3" width="13.5703125" customWidth="1"/>
    <col min="4" max="4" width="11.85546875" customWidth="1"/>
    <col min="5" max="5" width="14" customWidth="1"/>
    <col min="6" max="6" width="12.42578125" customWidth="1"/>
    <col min="7" max="8" width="9.28515625" bestFit="1" customWidth="1"/>
    <col min="9" max="9" width="11.85546875" customWidth="1"/>
    <col min="10" max="10" width="9.28515625" bestFit="1" customWidth="1"/>
    <col min="11" max="11" width="14" customWidth="1"/>
    <col min="12" max="12" width="11" customWidth="1"/>
    <col min="13" max="14" width="9.28515625" bestFit="1" customWidth="1"/>
    <col min="17" max="17" width="16.42578125" customWidth="1"/>
    <col min="41" max="41" width="11.7109375" customWidth="1"/>
    <col min="42" max="42" width="12.140625" customWidth="1"/>
  </cols>
  <sheetData>
    <row r="1" spans="1:29" s="437" customFormat="1" x14ac:dyDescent="0.25">
      <c r="A1" s="387" t="s">
        <v>1857</v>
      </c>
    </row>
    <row r="2" spans="1:29" s="437" customFormat="1" x14ac:dyDescent="0.25">
      <c r="A2" s="387" t="s">
        <v>1848</v>
      </c>
    </row>
    <row r="3" spans="1:29" s="437" customFormat="1" x14ac:dyDescent="0.25"/>
    <row r="4" spans="1:29" s="437" customFormat="1" ht="60" x14ac:dyDescent="0.25">
      <c r="A4" s="726"/>
      <c r="B4" s="726" t="s">
        <v>1025</v>
      </c>
      <c r="C4" s="726" t="s">
        <v>1026</v>
      </c>
      <c r="D4" s="726" t="s">
        <v>1027</v>
      </c>
      <c r="E4" s="726" t="s">
        <v>1760</v>
      </c>
      <c r="F4" s="726" t="s">
        <v>1761</v>
      </c>
      <c r="G4" s="726" t="s">
        <v>1762</v>
      </c>
      <c r="H4" s="726" t="s">
        <v>1025</v>
      </c>
      <c r="I4" s="726" t="s">
        <v>1026</v>
      </c>
      <c r="J4" s="726" t="s">
        <v>1027</v>
      </c>
      <c r="K4" s="726" t="s">
        <v>1760</v>
      </c>
      <c r="L4" s="726" t="s">
        <v>1761</v>
      </c>
      <c r="M4" s="726" t="s">
        <v>1762</v>
      </c>
    </row>
    <row r="5" spans="1:29" s="437" customFormat="1" x14ac:dyDescent="0.25">
      <c r="A5" s="376" t="s">
        <v>29</v>
      </c>
      <c r="B5" s="266">
        <v>839.28600000000006</v>
      </c>
      <c r="C5" s="266">
        <v>1243.374</v>
      </c>
      <c r="D5" s="266">
        <v>792.26700000000005</v>
      </c>
      <c r="E5" s="266">
        <v>297.82</v>
      </c>
      <c r="F5" s="266">
        <v>224.75700000000001</v>
      </c>
      <c r="G5" s="266">
        <v>455.38800000000003</v>
      </c>
      <c r="H5" s="181">
        <f>B5/(SUM($B$5:$G$5))</f>
        <v>0.21783273447581716</v>
      </c>
      <c r="I5" s="181">
        <f t="shared" ref="I5:M5" si="0">C5/(SUM($B$5:$G$5))</f>
        <v>0.32271187461262868</v>
      </c>
      <c r="J5" s="181">
        <f t="shared" si="0"/>
        <v>0.20562917413724549</v>
      </c>
      <c r="K5" s="181">
        <f t="shared" si="0"/>
        <v>7.7297780472434741E-2</v>
      </c>
      <c r="L5" s="181">
        <f t="shared" si="0"/>
        <v>5.8334622408310437E-2</v>
      </c>
      <c r="M5" s="181">
        <f t="shared" si="0"/>
        <v>0.11819381389356361</v>
      </c>
      <c r="N5" s="688"/>
    </row>
    <row r="6" spans="1:29" s="437" customFormat="1" x14ac:dyDescent="0.25">
      <c r="A6" s="376" t="s">
        <v>31</v>
      </c>
      <c r="B6" s="266">
        <v>818.14300000000003</v>
      </c>
      <c r="C6" s="266">
        <v>330.07600000000002</v>
      </c>
      <c r="D6" s="266">
        <v>177.982</v>
      </c>
      <c r="E6" s="266">
        <v>84.48</v>
      </c>
      <c r="F6" s="266">
        <v>128.143</v>
      </c>
      <c r="G6" s="266">
        <v>116.687</v>
      </c>
      <c r="H6" s="181">
        <f>B6/(SUM($B6:$G6))</f>
        <v>0.49419363568106767</v>
      </c>
      <c r="I6" s="181">
        <f t="shared" ref="I6:M6" si="1">C6/(SUM($B6:$G6))</f>
        <v>0.19938013096862542</v>
      </c>
      <c r="J6" s="181">
        <f t="shared" si="1"/>
        <v>0.10750879939788983</v>
      </c>
      <c r="K6" s="181">
        <f t="shared" si="1"/>
        <v>5.1029561265373655E-2</v>
      </c>
      <c r="L6" s="181">
        <f t="shared" si="1"/>
        <v>7.7403895232348197E-2</v>
      </c>
      <c r="M6" s="181">
        <f t="shared" si="1"/>
        <v>7.0483977454695257E-2</v>
      </c>
      <c r="N6" s="688"/>
    </row>
    <row r="7" spans="1:29" s="437" customFormat="1" x14ac:dyDescent="0.25">
      <c r="A7" s="376" t="s">
        <v>32</v>
      </c>
      <c r="B7" s="266">
        <v>787.29199999999992</v>
      </c>
      <c r="C7" s="266">
        <v>565.08699999999999</v>
      </c>
      <c r="D7" s="266">
        <v>1168.7489999999998</v>
      </c>
      <c r="E7" s="266">
        <v>165.95</v>
      </c>
      <c r="F7" s="266">
        <v>215.24</v>
      </c>
      <c r="G7" s="266">
        <v>470.12600000000003</v>
      </c>
      <c r="H7" s="181">
        <f>B7/(SUM($B7:$G7))</f>
        <v>0.23344850203591225</v>
      </c>
      <c r="I7" s="181">
        <f t="shared" ref="I7" si="2">C7/(SUM($B7:$G7))</f>
        <v>0.16756008402215131</v>
      </c>
      <c r="J7" s="181">
        <f t="shared" ref="J7" si="3">D7/(SUM($B7:$G7))</f>
        <v>0.34655846027391413</v>
      </c>
      <c r="K7" s="181">
        <f t="shared" ref="K7" si="4">E7/(SUM($B7:$G7))</f>
        <v>4.9207636954090271E-2</v>
      </c>
      <c r="L7" s="181">
        <f t="shared" ref="L7" si="5">F7/(SUM($B7:$G7))</f>
        <v>6.3823150213910163E-2</v>
      </c>
      <c r="M7" s="181">
        <f t="shared" ref="M7" si="6">G7/(SUM($B7:$G7))</f>
        <v>0.13940216650002196</v>
      </c>
      <c r="N7" s="688"/>
      <c r="P7" s="380"/>
      <c r="Q7" s="380"/>
      <c r="R7" s="380"/>
      <c r="S7" s="380"/>
      <c r="T7" s="380"/>
      <c r="U7" s="380"/>
      <c r="V7" s="380"/>
      <c r="W7" s="380"/>
      <c r="X7" s="380"/>
      <c r="Y7" s="380"/>
      <c r="Z7" s="380"/>
      <c r="AA7" s="380"/>
      <c r="AB7" s="380"/>
      <c r="AC7" s="380"/>
    </row>
    <row r="8" spans="1:29" s="437" customFormat="1" x14ac:dyDescent="0.25">
      <c r="A8" s="376" t="s">
        <v>167</v>
      </c>
      <c r="B8" s="266">
        <v>11056.02</v>
      </c>
      <c r="C8" s="266">
        <v>8923.18</v>
      </c>
      <c r="D8" s="266">
        <v>5860.82</v>
      </c>
      <c r="E8" s="266">
        <v>1355.6</v>
      </c>
      <c r="F8" s="266">
        <v>2972.3199999999997</v>
      </c>
      <c r="G8" s="266">
        <v>4027.07</v>
      </c>
      <c r="H8" s="181">
        <f t="shared" ref="H8:H35" si="7">B8/(SUM($B8:$G8))</f>
        <v>0.323322613445646</v>
      </c>
      <c r="I8" s="181">
        <f t="shared" ref="I8:J35" si="8">C8/(SUM($B8:$G8))</f>
        <v>0.26094977015652282</v>
      </c>
      <c r="J8" s="181">
        <f t="shared" si="8"/>
        <v>0.17139401333703366</v>
      </c>
      <c r="K8" s="181">
        <f t="shared" ref="K8:K35" si="9">E8/(SUM($B8:$G8))</f>
        <v>3.96432111000991E-2</v>
      </c>
      <c r="L8" s="181">
        <f t="shared" ref="L8:L35" si="10">F8/(SUM($B8:$G8))</f>
        <v>8.6922624090474007E-2</v>
      </c>
      <c r="M8" s="181">
        <f t="shared" ref="M8:M35" si="11">G8/(SUM($B8:$G8))</f>
        <v>0.11776776787022433</v>
      </c>
      <c r="N8" s="688"/>
      <c r="P8" s="380"/>
      <c r="Q8" s="380"/>
      <c r="R8" s="380"/>
      <c r="S8" s="380"/>
      <c r="T8" s="380"/>
      <c r="U8" s="380"/>
      <c r="V8" s="380"/>
      <c r="W8" s="380"/>
      <c r="X8" s="380"/>
      <c r="Y8" s="380"/>
      <c r="Z8" s="380"/>
      <c r="AA8" s="380"/>
      <c r="AB8" s="380"/>
      <c r="AC8" s="380"/>
    </row>
    <row r="9" spans="1:29" s="437" customFormat="1" x14ac:dyDescent="0.25">
      <c r="A9" s="267" t="s">
        <v>34</v>
      </c>
      <c r="B9" s="708">
        <v>76.570000000000007</v>
      </c>
      <c r="C9" s="708">
        <v>33.019999999999996</v>
      </c>
      <c r="D9" s="708">
        <v>36.83</v>
      </c>
      <c r="E9" s="708">
        <v>10.77</v>
      </c>
      <c r="F9" s="708">
        <v>21.94</v>
      </c>
      <c r="G9" s="708">
        <v>27.090000000000003</v>
      </c>
      <c r="H9" s="192">
        <f t="shared" si="7"/>
        <v>0.37130249248375519</v>
      </c>
      <c r="I9" s="192">
        <f t="shared" si="8"/>
        <v>0.1601202599165939</v>
      </c>
      <c r="J9" s="192">
        <f t="shared" si="8"/>
        <v>0.17859567452235472</v>
      </c>
      <c r="K9" s="192">
        <f t="shared" si="9"/>
        <v>5.222577829502472E-2</v>
      </c>
      <c r="L9" s="192">
        <f t="shared" si="10"/>
        <v>0.10639123266414507</v>
      </c>
      <c r="M9" s="192">
        <f t="shared" si="11"/>
        <v>0.13136456211812628</v>
      </c>
      <c r="N9" s="688"/>
      <c r="P9" s="380"/>
      <c r="Q9" s="380"/>
      <c r="R9" s="380"/>
      <c r="S9" s="380"/>
      <c r="T9" s="380"/>
      <c r="U9" s="380"/>
      <c r="V9" s="380"/>
      <c r="W9" s="380"/>
      <c r="X9" s="380"/>
      <c r="Y9" s="380"/>
      <c r="Z9" s="380"/>
      <c r="AA9" s="380"/>
      <c r="AB9" s="380"/>
      <c r="AC9" s="380"/>
    </row>
    <row r="10" spans="1:29" s="437" customFormat="1" x14ac:dyDescent="0.25">
      <c r="A10" s="376" t="s">
        <v>35</v>
      </c>
      <c r="B10" s="266">
        <v>216.56699999999998</v>
      </c>
      <c r="C10" s="266">
        <v>213.494</v>
      </c>
      <c r="D10" s="266">
        <v>188.02699999999999</v>
      </c>
      <c r="E10" s="266">
        <v>146.31100000000001</v>
      </c>
      <c r="F10" s="266">
        <v>46.85</v>
      </c>
      <c r="G10" s="266">
        <v>229.49299999999999</v>
      </c>
      <c r="H10" s="181">
        <f t="shared" si="7"/>
        <v>0.20808903647589891</v>
      </c>
      <c r="I10" s="181">
        <f t="shared" si="8"/>
        <v>0.20513633542222762</v>
      </c>
      <c r="J10" s="181">
        <f t="shared" ref="J10:J35" si="12">D10/(SUM($B10:$G10))</f>
        <v>0.18066629385572985</v>
      </c>
      <c r="K10" s="181">
        <f t="shared" si="9"/>
        <v>0.1405833530308184</v>
      </c>
      <c r="L10" s="181">
        <f t="shared" si="10"/>
        <v>4.5015959767166124E-2</v>
      </c>
      <c r="M10" s="181">
        <f t="shared" si="11"/>
        <v>0.22050902144815909</v>
      </c>
      <c r="N10" s="688"/>
      <c r="P10" s="380"/>
      <c r="Q10" s="380"/>
      <c r="R10" s="380"/>
      <c r="S10" s="380"/>
      <c r="T10" s="380"/>
      <c r="U10" s="380"/>
      <c r="V10" s="380"/>
      <c r="W10" s="380"/>
      <c r="X10" s="380"/>
      <c r="Y10" s="380"/>
      <c r="Z10" s="380"/>
      <c r="AA10" s="380"/>
      <c r="AB10" s="380"/>
      <c r="AC10" s="380"/>
    </row>
    <row r="11" spans="1:29" s="437" customFormat="1" x14ac:dyDescent="0.25">
      <c r="A11" s="376" t="s">
        <v>36</v>
      </c>
      <c r="B11" s="266">
        <v>211.64</v>
      </c>
      <c r="C11" s="266">
        <v>302.22000000000003</v>
      </c>
      <c r="D11" s="266">
        <v>323.82</v>
      </c>
      <c r="E11" s="266">
        <v>58.86</v>
      </c>
      <c r="F11" s="266">
        <v>174.74</v>
      </c>
      <c r="G11" s="266">
        <v>168.73</v>
      </c>
      <c r="H11" s="181">
        <f t="shared" si="7"/>
        <v>0.17067604293513758</v>
      </c>
      <c r="I11" s="181">
        <f t="shared" si="8"/>
        <v>0.24372384093676661</v>
      </c>
      <c r="J11" s="181">
        <f t="shared" si="12"/>
        <v>0.26114305529794107</v>
      </c>
      <c r="K11" s="181">
        <f t="shared" si="9"/>
        <v>4.7467359134200519E-2</v>
      </c>
      <c r="L11" s="181">
        <f t="shared" si="10"/>
        <v>0.14091821840146448</v>
      </c>
      <c r="M11" s="181">
        <f t="shared" si="11"/>
        <v>0.13607148329448954</v>
      </c>
      <c r="N11" s="688"/>
      <c r="P11" s="380"/>
      <c r="Q11" s="380"/>
      <c r="R11" s="380"/>
      <c r="S11" s="380"/>
      <c r="T11" s="380"/>
      <c r="U11" s="380"/>
      <c r="V11" s="380"/>
      <c r="W11" s="380"/>
      <c r="X11" s="380"/>
      <c r="Y11" s="380"/>
      <c r="Z11" s="380"/>
      <c r="AA11" s="380"/>
      <c r="AB11" s="380"/>
      <c r="AC11" s="380"/>
    </row>
    <row r="12" spans="1:29" s="437" customFormat="1" x14ac:dyDescent="0.25">
      <c r="A12" s="376" t="s">
        <v>37</v>
      </c>
      <c r="B12" s="266">
        <v>1426</v>
      </c>
      <c r="C12" s="266">
        <v>1552</v>
      </c>
      <c r="D12" s="266">
        <v>1574</v>
      </c>
      <c r="E12" s="266">
        <v>449</v>
      </c>
      <c r="F12" s="266">
        <v>565</v>
      </c>
      <c r="G12" s="266">
        <v>1221</v>
      </c>
      <c r="H12" s="181">
        <f t="shared" si="7"/>
        <v>0.21010755856785029</v>
      </c>
      <c r="I12" s="181">
        <f t="shared" si="8"/>
        <v>0.22867246205982025</v>
      </c>
      <c r="J12" s="181">
        <f t="shared" si="12"/>
        <v>0.23191395314571975</v>
      </c>
      <c r="K12" s="181">
        <f t="shared" si="9"/>
        <v>6.6155886253130985E-2</v>
      </c>
      <c r="L12" s="181">
        <f t="shared" si="10"/>
        <v>8.3247384706055694E-2</v>
      </c>
      <c r="M12" s="181">
        <f t="shared" si="11"/>
        <v>0.17990275526742303</v>
      </c>
      <c r="N12" s="688"/>
      <c r="P12" s="380"/>
      <c r="Q12" s="380"/>
      <c r="R12" s="380"/>
      <c r="S12" s="380"/>
      <c r="T12" s="380"/>
      <c r="U12" s="380"/>
      <c r="V12" s="380"/>
      <c r="W12" s="380"/>
      <c r="X12" s="380"/>
      <c r="Y12" s="380"/>
      <c r="Z12" s="380"/>
      <c r="AA12" s="380"/>
      <c r="AB12" s="380"/>
      <c r="AC12" s="380"/>
    </row>
    <row r="13" spans="1:29" s="437" customFormat="1" x14ac:dyDescent="0.25">
      <c r="A13" s="376" t="s">
        <v>39</v>
      </c>
      <c r="B13" s="266">
        <v>61.986000000000004</v>
      </c>
      <c r="C13" s="266">
        <v>57.119</v>
      </c>
      <c r="D13" s="266">
        <v>60.554000000000002</v>
      </c>
      <c r="E13" s="266">
        <v>30.706000000000003</v>
      </c>
      <c r="F13" s="266">
        <v>31.308</v>
      </c>
      <c r="G13" s="266">
        <v>64.88900000000001</v>
      </c>
      <c r="H13" s="181">
        <f t="shared" si="7"/>
        <v>0.20219727167750734</v>
      </c>
      <c r="I13" s="181">
        <f t="shared" si="8"/>
        <v>0.1863212009316223</v>
      </c>
      <c r="J13" s="181">
        <f t="shared" si="12"/>
        <v>0.19752611217306776</v>
      </c>
      <c r="K13" s="181">
        <f t="shared" si="9"/>
        <v>0.10016244674812926</v>
      </c>
      <c r="L13" s="181">
        <f t="shared" si="10"/>
        <v>0.10212616045041459</v>
      </c>
      <c r="M13" s="181">
        <f t="shared" si="11"/>
        <v>0.21166680801925877</v>
      </c>
      <c r="N13" s="688"/>
      <c r="P13" s="380"/>
      <c r="Q13" s="380"/>
      <c r="R13" s="380"/>
      <c r="S13" s="380"/>
      <c r="T13" s="380"/>
      <c r="U13" s="380"/>
      <c r="V13" s="380"/>
      <c r="W13" s="380"/>
      <c r="X13" s="380"/>
      <c r="Y13" s="380"/>
      <c r="Z13" s="380"/>
      <c r="AA13" s="380"/>
      <c r="AB13" s="380"/>
      <c r="AC13" s="380"/>
    </row>
    <row r="14" spans="1:29" s="437" customFormat="1" x14ac:dyDescent="0.25">
      <c r="A14" s="376" t="s">
        <v>40</v>
      </c>
      <c r="B14" s="266">
        <v>2618.634</v>
      </c>
      <c r="C14" s="266">
        <v>1931.42</v>
      </c>
      <c r="D14" s="266">
        <v>1624.7090000000001</v>
      </c>
      <c r="E14" s="266">
        <v>634.88900000000001</v>
      </c>
      <c r="F14" s="266">
        <v>753.12799999999993</v>
      </c>
      <c r="G14" s="266">
        <v>1641.4690000000001</v>
      </c>
      <c r="H14" s="181">
        <f t="shared" si="7"/>
        <v>0.28450273346581562</v>
      </c>
      <c r="I14" s="181">
        <f t="shared" si="8"/>
        <v>0.2098400423543518</v>
      </c>
      <c r="J14" s="181">
        <f t="shared" si="12"/>
        <v>0.17651728022568708</v>
      </c>
      <c r="K14" s="181">
        <f t="shared" si="9"/>
        <v>6.8977816658371591E-2</v>
      </c>
      <c r="L14" s="181">
        <f t="shared" si="10"/>
        <v>8.1823948917505371E-2</v>
      </c>
      <c r="M14" s="181">
        <f t="shared" si="11"/>
        <v>0.17833817837826857</v>
      </c>
      <c r="N14" s="688"/>
      <c r="P14" s="380"/>
      <c r="Q14" s="380"/>
      <c r="R14" s="380"/>
      <c r="S14" s="380"/>
      <c r="T14" s="380"/>
      <c r="U14" s="380"/>
      <c r="V14" s="380"/>
      <c r="W14" s="380"/>
      <c r="X14" s="380"/>
      <c r="Y14" s="380"/>
      <c r="Z14" s="380"/>
      <c r="AA14" s="380"/>
      <c r="AB14" s="380"/>
      <c r="AC14" s="380"/>
    </row>
    <row r="15" spans="1:29" s="437" customFormat="1" x14ac:dyDescent="0.25">
      <c r="A15" s="376" t="s">
        <v>41</v>
      </c>
      <c r="B15" s="266">
        <v>19.352</v>
      </c>
      <c r="C15" s="266">
        <v>24.157</v>
      </c>
      <c r="D15" s="266">
        <v>3.41</v>
      </c>
      <c r="E15" s="266">
        <v>7.298</v>
      </c>
      <c r="F15" s="266">
        <v>4.7889999999999997</v>
      </c>
      <c r="G15" s="266">
        <v>16.176000000000002</v>
      </c>
      <c r="H15" s="181">
        <f t="shared" si="7"/>
        <v>0.2574020377217951</v>
      </c>
      <c r="I15" s="181">
        <f t="shared" si="8"/>
        <v>0.32131361230081668</v>
      </c>
      <c r="J15" s="181">
        <f t="shared" si="12"/>
        <v>4.5356601314144346E-2</v>
      </c>
      <c r="K15" s="181">
        <f t="shared" si="9"/>
        <v>9.7071107445931198E-2</v>
      </c>
      <c r="L15" s="181">
        <f t="shared" si="10"/>
        <v>6.3698757681359894E-2</v>
      </c>
      <c r="M15" s="181">
        <f t="shared" si="11"/>
        <v>0.21515788353595278</v>
      </c>
      <c r="N15" s="688"/>
      <c r="P15" s="380"/>
      <c r="Q15" s="380"/>
      <c r="R15" s="380"/>
      <c r="S15" s="380"/>
      <c r="T15" s="380"/>
      <c r="U15" s="380"/>
      <c r="V15" s="380"/>
      <c r="W15" s="380"/>
      <c r="X15" s="380"/>
      <c r="Y15" s="380"/>
      <c r="Z15" s="380"/>
      <c r="AA15" s="380"/>
      <c r="AB15" s="380"/>
      <c r="AC15" s="380"/>
    </row>
    <row r="16" spans="1:29" s="437" customFormat="1" x14ac:dyDescent="0.25">
      <c r="A16" s="376" t="s">
        <v>43</v>
      </c>
      <c r="B16" s="266">
        <v>71.423000000000002</v>
      </c>
      <c r="C16" s="266">
        <v>81.474000000000004</v>
      </c>
      <c r="D16" s="266">
        <v>31.759</v>
      </c>
      <c r="E16" s="266">
        <v>19.779</v>
      </c>
      <c r="F16" s="266">
        <v>30.546999999999997</v>
      </c>
      <c r="G16" s="266">
        <v>40.835999999999999</v>
      </c>
      <c r="H16" s="181">
        <f t="shared" si="7"/>
        <v>0.25894974222131989</v>
      </c>
      <c r="I16" s="181">
        <f t="shared" si="8"/>
        <v>0.29539043862256997</v>
      </c>
      <c r="J16" s="181">
        <f t="shared" si="12"/>
        <v>0.11514476937690797</v>
      </c>
      <c r="K16" s="181">
        <f t="shared" si="9"/>
        <v>7.1710330725333379E-2</v>
      </c>
      <c r="L16" s="181">
        <f t="shared" si="10"/>
        <v>0.11075056740314265</v>
      </c>
      <c r="M16" s="181">
        <f t="shared" si="11"/>
        <v>0.14805415165072622</v>
      </c>
      <c r="N16" s="688"/>
      <c r="P16" s="380"/>
      <c r="Q16" s="380"/>
      <c r="R16" s="380"/>
      <c r="S16" s="380"/>
      <c r="T16" s="380"/>
      <c r="U16" s="380"/>
      <c r="V16" s="380"/>
      <c r="W16" s="380"/>
      <c r="X16" s="380"/>
      <c r="Y16" s="380"/>
      <c r="Z16" s="380"/>
      <c r="AA16" s="380"/>
      <c r="AB16" s="380"/>
      <c r="AC16" s="380"/>
    </row>
    <row r="17" spans="1:29" s="437" customFormat="1" x14ac:dyDescent="0.25">
      <c r="A17" s="376" t="s">
        <v>44</v>
      </c>
      <c r="B17" s="266">
        <v>132.30000000000001</v>
      </c>
      <c r="C17" s="266">
        <v>81.699999999999989</v>
      </c>
      <c r="D17" s="266">
        <v>20.9</v>
      </c>
      <c r="E17" s="266">
        <v>0</v>
      </c>
      <c r="F17" s="266">
        <v>27.8</v>
      </c>
      <c r="G17" s="266">
        <v>74.400000000000006</v>
      </c>
      <c r="H17" s="181">
        <f t="shared" si="7"/>
        <v>0.39246514387422132</v>
      </c>
      <c r="I17" s="181">
        <f t="shared" si="8"/>
        <v>0.24236131711658257</v>
      </c>
      <c r="J17" s="181">
        <f t="shared" si="12"/>
        <v>6.1999406704242054E-2</v>
      </c>
      <c r="K17" s="181">
        <f t="shared" si="9"/>
        <v>0</v>
      </c>
      <c r="L17" s="181">
        <f t="shared" si="10"/>
        <v>8.2468110353010979E-2</v>
      </c>
      <c r="M17" s="181">
        <f t="shared" si="11"/>
        <v>0.22070602195194305</v>
      </c>
      <c r="N17" s="688"/>
      <c r="P17" s="380"/>
      <c r="Q17" s="380"/>
      <c r="R17" s="380"/>
      <c r="S17" s="380"/>
      <c r="T17" s="380"/>
      <c r="U17" s="380"/>
      <c r="V17" s="380"/>
      <c r="W17" s="380"/>
      <c r="X17" s="380"/>
      <c r="Y17" s="380"/>
      <c r="Z17" s="380"/>
      <c r="AA17" s="380"/>
      <c r="AB17" s="380"/>
      <c r="AC17" s="380"/>
    </row>
    <row r="18" spans="1:29" s="437" customFormat="1" x14ac:dyDescent="0.25">
      <c r="A18" s="376" t="s">
        <v>45</v>
      </c>
      <c r="B18" s="266">
        <v>202.02699999999999</v>
      </c>
      <c r="C18" s="266">
        <v>70.391999999999996</v>
      </c>
      <c r="D18" s="266">
        <v>93.804000000000002</v>
      </c>
      <c r="E18" s="266">
        <v>35.370999999999995</v>
      </c>
      <c r="F18" s="266">
        <v>55.627000000000002</v>
      </c>
      <c r="G18" s="266">
        <v>65.09899999999999</v>
      </c>
      <c r="H18" s="181">
        <f t="shared" si="7"/>
        <v>0.3867877929238781</v>
      </c>
      <c r="I18" s="181">
        <f t="shared" si="8"/>
        <v>0.13476795833971514</v>
      </c>
      <c r="J18" s="181">
        <f t="shared" si="12"/>
        <v>0.17959105529177519</v>
      </c>
      <c r="K18" s="181">
        <f t="shared" si="9"/>
        <v>6.7719022821258995E-2</v>
      </c>
      <c r="L18" s="181">
        <f t="shared" si="10"/>
        <v>0.10649984683718795</v>
      </c>
      <c r="M18" s="181">
        <f t="shared" si="11"/>
        <v>0.12463432378618471</v>
      </c>
      <c r="N18" s="688"/>
    </row>
    <row r="19" spans="1:29" s="437" customFormat="1" x14ac:dyDescent="0.25">
      <c r="A19" s="376" t="s">
        <v>46</v>
      </c>
      <c r="B19" s="266">
        <v>5.3360000000000003</v>
      </c>
      <c r="C19" s="266">
        <v>5.5039999999999996</v>
      </c>
      <c r="D19" s="266">
        <v>6.1979999999999995</v>
      </c>
      <c r="E19" s="266">
        <v>0.98599999999999999</v>
      </c>
      <c r="F19" s="266">
        <v>4.2309999999999999</v>
      </c>
      <c r="G19" s="266">
        <v>8.1969999999999992</v>
      </c>
      <c r="H19" s="181">
        <f t="shared" si="7"/>
        <v>0.17522658610271905</v>
      </c>
      <c r="I19" s="181">
        <f t="shared" si="8"/>
        <v>0.18074346512544329</v>
      </c>
      <c r="J19" s="181">
        <f t="shared" si="12"/>
        <v>0.20353342965979243</v>
      </c>
      <c r="K19" s="181">
        <f t="shared" si="9"/>
        <v>3.2378825692893735E-2</v>
      </c>
      <c r="L19" s="181">
        <f t="shared" si="10"/>
        <v>0.13893997110206224</v>
      </c>
      <c r="M19" s="181">
        <f t="shared" si="11"/>
        <v>0.26917772231708914</v>
      </c>
      <c r="N19" s="688"/>
    </row>
    <row r="20" spans="1:29" s="437" customFormat="1" x14ac:dyDescent="0.25">
      <c r="A20" s="376" t="s">
        <v>47</v>
      </c>
      <c r="B20" s="266">
        <v>1244</v>
      </c>
      <c r="C20" s="266">
        <v>1020</v>
      </c>
      <c r="D20" s="266">
        <v>1562</v>
      </c>
      <c r="E20" s="266">
        <v>463</v>
      </c>
      <c r="F20" s="266">
        <v>469</v>
      </c>
      <c r="G20" s="266">
        <v>1155</v>
      </c>
      <c r="H20" s="181">
        <f t="shared" si="7"/>
        <v>0.21038389988161676</v>
      </c>
      <c r="I20" s="181">
        <f t="shared" si="8"/>
        <v>0.17250126839167934</v>
      </c>
      <c r="J20" s="181">
        <f t="shared" si="12"/>
        <v>0.2641637070860815</v>
      </c>
      <c r="K20" s="181">
        <f t="shared" si="9"/>
        <v>7.8302046338576015E-2</v>
      </c>
      <c r="L20" s="181">
        <f t="shared" si="10"/>
        <v>7.9316759682056481E-2</v>
      </c>
      <c r="M20" s="181">
        <f t="shared" si="11"/>
        <v>0.19533231861998984</v>
      </c>
      <c r="N20" s="688"/>
    </row>
    <row r="21" spans="1:29" s="437" customFormat="1" x14ac:dyDescent="0.25">
      <c r="A21" s="376" t="s">
        <v>48</v>
      </c>
      <c r="B21" s="266">
        <v>961.45600000000002</v>
      </c>
      <c r="C21" s="266">
        <v>728.24</v>
      </c>
      <c r="D21" s="266">
        <v>925.83100000000002</v>
      </c>
      <c r="E21" s="266">
        <v>137.57500000000002</v>
      </c>
      <c r="F21" s="266">
        <v>348.017</v>
      </c>
      <c r="G21" s="266">
        <v>523.58600000000001</v>
      </c>
      <c r="H21" s="181">
        <f t="shared" si="7"/>
        <v>0.26525082730870514</v>
      </c>
      <c r="I21" s="181">
        <f t="shared" si="8"/>
        <v>0.20091014303232954</v>
      </c>
      <c r="J21" s="181">
        <f t="shared" si="12"/>
        <v>0.25542244127453134</v>
      </c>
      <c r="K21" s="181">
        <f t="shared" si="9"/>
        <v>3.7954812874427028E-2</v>
      </c>
      <c r="L21" s="181">
        <f t="shared" si="10"/>
        <v>9.6012503086458076E-2</v>
      </c>
      <c r="M21" s="181">
        <f t="shared" si="11"/>
        <v>0.14444927242354896</v>
      </c>
      <c r="N21" s="688"/>
    </row>
    <row r="22" spans="1:29" s="437" customFormat="1" x14ac:dyDescent="0.25">
      <c r="A22" s="376" t="s">
        <v>1763</v>
      </c>
      <c r="B22" s="266">
        <v>580.85199999999998</v>
      </c>
      <c r="C22" s="266">
        <v>490.12700000000001</v>
      </c>
      <c r="D22" s="266">
        <v>322.35599999999999</v>
      </c>
      <c r="E22" s="266">
        <v>143.066</v>
      </c>
      <c r="F22" s="266">
        <v>206.89000000000001</v>
      </c>
      <c r="G22" s="266">
        <v>279.53699999999998</v>
      </c>
      <c r="H22" s="181">
        <f t="shared" si="7"/>
        <v>0.28714848716747043</v>
      </c>
      <c r="I22" s="181">
        <f t="shared" si="8"/>
        <v>0.24229791163658004</v>
      </c>
      <c r="J22" s="181">
        <f t="shared" si="12"/>
        <v>0.15935907551210482</v>
      </c>
      <c r="K22" s="181">
        <f t="shared" si="9"/>
        <v>7.0725736444225598E-2</v>
      </c>
      <c r="L22" s="181">
        <f t="shared" si="10"/>
        <v>0.10227760343439976</v>
      </c>
      <c r="M22" s="181">
        <f t="shared" si="11"/>
        <v>0.13819118580521919</v>
      </c>
      <c r="N22" s="688"/>
    </row>
    <row r="23" spans="1:29" s="437" customFormat="1" x14ac:dyDescent="0.25">
      <c r="A23" s="376" t="s">
        <v>50</v>
      </c>
      <c r="B23" s="266">
        <v>378.45799999999997</v>
      </c>
      <c r="C23" s="266">
        <v>314.71099999999996</v>
      </c>
      <c r="D23" s="266">
        <v>216.80199999999999</v>
      </c>
      <c r="E23" s="266">
        <v>53.97</v>
      </c>
      <c r="F23" s="266">
        <v>149.79</v>
      </c>
      <c r="G23" s="266">
        <v>250.49100000000001</v>
      </c>
      <c r="H23" s="181">
        <f t="shared" si="7"/>
        <v>0.27741672543031853</v>
      </c>
      <c r="I23" s="181">
        <f t="shared" si="8"/>
        <v>0.23068899343362001</v>
      </c>
      <c r="J23" s="181">
        <f t="shared" si="12"/>
        <v>0.15891988254111133</v>
      </c>
      <c r="K23" s="181">
        <f t="shared" si="9"/>
        <v>3.9561009864963324E-2</v>
      </c>
      <c r="L23" s="181">
        <f t="shared" si="10"/>
        <v>0.10979884505600994</v>
      </c>
      <c r="M23" s="181">
        <f t="shared" si="11"/>
        <v>0.18361454367397684</v>
      </c>
      <c r="N23" s="688"/>
    </row>
    <row r="24" spans="1:29" s="437" customFormat="1" x14ac:dyDescent="0.25">
      <c r="A24" s="376" t="s">
        <v>51</v>
      </c>
      <c r="B24" s="266">
        <v>178.054</v>
      </c>
      <c r="C24" s="266">
        <v>139.874</v>
      </c>
      <c r="D24" s="266">
        <v>51.308</v>
      </c>
      <c r="E24" s="266">
        <v>41.704000000000001</v>
      </c>
      <c r="F24" s="266">
        <v>19.452999999999999</v>
      </c>
      <c r="G24" s="266">
        <v>17.86</v>
      </c>
      <c r="H24" s="181">
        <f t="shared" si="7"/>
        <v>0.39721764271516313</v>
      </c>
      <c r="I24" s="181">
        <f t="shared" si="8"/>
        <v>0.31204252955362261</v>
      </c>
      <c r="J24" s="181">
        <f t="shared" si="12"/>
        <v>0.11446214526171604</v>
      </c>
      <c r="K24" s="181">
        <f t="shared" si="9"/>
        <v>9.3036744873988581E-2</v>
      </c>
      <c r="L24" s="181">
        <f t="shared" si="10"/>
        <v>4.3397367111876549E-2</v>
      </c>
      <c r="M24" s="181">
        <f t="shared" si="11"/>
        <v>3.9843570483633128E-2</v>
      </c>
      <c r="N24" s="688"/>
    </row>
    <row r="25" spans="1:29" s="437" customFormat="1" x14ac:dyDescent="0.25">
      <c r="A25" s="376" t="s">
        <v>52</v>
      </c>
      <c r="B25" s="266">
        <v>102.245</v>
      </c>
      <c r="C25" s="266">
        <v>43.792999999999999</v>
      </c>
      <c r="D25" s="266">
        <v>27.228000000000002</v>
      </c>
      <c r="E25" s="266">
        <v>23.311</v>
      </c>
      <c r="F25" s="266">
        <v>28.292999999999999</v>
      </c>
      <c r="G25" s="266">
        <v>28.505000000000003</v>
      </c>
      <c r="H25" s="181">
        <f t="shared" si="7"/>
        <v>0.40353231376418347</v>
      </c>
      <c r="I25" s="181">
        <f t="shared" si="8"/>
        <v>0.17283867784903797</v>
      </c>
      <c r="J25" s="181">
        <f t="shared" si="12"/>
        <v>0.10746127281697089</v>
      </c>
      <c r="K25" s="181">
        <f t="shared" si="9"/>
        <v>9.2001973359644787E-2</v>
      </c>
      <c r="L25" s="181">
        <f t="shared" si="10"/>
        <v>0.11166452886038479</v>
      </c>
      <c r="M25" s="181">
        <f t="shared" si="11"/>
        <v>0.11250123334977799</v>
      </c>
      <c r="N25" s="688"/>
    </row>
    <row r="26" spans="1:29" s="437" customFormat="1" x14ac:dyDescent="0.25">
      <c r="A26" s="376" t="s">
        <v>53</v>
      </c>
      <c r="B26" s="266">
        <v>107.245</v>
      </c>
      <c r="C26" s="266">
        <v>85.02</v>
      </c>
      <c r="D26" s="266">
        <v>36.758000000000003</v>
      </c>
      <c r="E26" s="266">
        <v>34.692</v>
      </c>
      <c r="F26" s="266">
        <v>43.59</v>
      </c>
      <c r="G26" s="266">
        <v>43.233999999999995</v>
      </c>
      <c r="H26" s="181">
        <f t="shared" si="7"/>
        <v>0.30594313328902067</v>
      </c>
      <c r="I26" s="181">
        <f t="shared" si="8"/>
        <v>0.24254077292398282</v>
      </c>
      <c r="J26" s="181">
        <f t="shared" si="12"/>
        <v>0.10486137063208376</v>
      </c>
      <c r="K26" s="181">
        <f t="shared" si="9"/>
        <v>9.8967589911536258E-2</v>
      </c>
      <c r="L26" s="181">
        <f t="shared" si="10"/>
        <v>0.12435135605453319</v>
      </c>
      <c r="M26" s="181">
        <f t="shared" si="11"/>
        <v>0.12333577718884348</v>
      </c>
      <c r="N26" s="688"/>
    </row>
    <row r="27" spans="1:29" s="437" customFormat="1" x14ac:dyDescent="0.25">
      <c r="A27" s="376" t="s">
        <v>54</v>
      </c>
      <c r="B27" s="266">
        <v>554.1</v>
      </c>
      <c r="C27" s="266">
        <v>547.29999999999995</v>
      </c>
      <c r="D27" s="266">
        <v>376.4</v>
      </c>
      <c r="E27" s="266">
        <v>141.30000000000001</v>
      </c>
      <c r="F27" s="266">
        <v>156</v>
      </c>
      <c r="G27" s="266">
        <v>472.4</v>
      </c>
      <c r="H27" s="181">
        <f t="shared" si="7"/>
        <v>0.24654060066740824</v>
      </c>
      <c r="I27" s="181">
        <f t="shared" si="8"/>
        <v>0.24351501668520575</v>
      </c>
      <c r="J27" s="181">
        <f t="shared" si="12"/>
        <v>0.16747497219132368</v>
      </c>
      <c r="K27" s="181">
        <f t="shared" si="9"/>
        <v>6.2869855394883212E-2</v>
      </c>
      <c r="L27" s="181">
        <f t="shared" si="10"/>
        <v>6.9410456062291431E-2</v>
      </c>
      <c r="M27" s="181">
        <f t="shared" si="11"/>
        <v>0.21018909899888763</v>
      </c>
      <c r="N27" s="688"/>
    </row>
    <row r="28" spans="1:29" x14ac:dyDescent="0.25">
      <c r="A28" s="376" t="s">
        <v>55</v>
      </c>
      <c r="B28" s="266">
        <v>1017.745</v>
      </c>
      <c r="C28" s="266">
        <v>748.03300000000002</v>
      </c>
      <c r="D28" s="266">
        <v>1569.3489999999999</v>
      </c>
      <c r="E28" s="266">
        <v>307.01400000000001</v>
      </c>
      <c r="F28" s="266">
        <v>261.68400000000003</v>
      </c>
      <c r="G28" s="266">
        <v>627.721</v>
      </c>
      <c r="H28" s="181">
        <f t="shared" si="7"/>
        <v>0.22459112188202435</v>
      </c>
      <c r="I28" s="181">
        <f t="shared" si="8"/>
        <v>0.16507236161786729</v>
      </c>
      <c r="J28" s="181">
        <f t="shared" si="12"/>
        <v>0.34631646683052536</v>
      </c>
      <c r="K28" s="181">
        <f t="shared" si="9"/>
        <v>6.77503880574091E-2</v>
      </c>
      <c r="L28" s="181">
        <f t="shared" si="10"/>
        <v>5.7747179439423105E-2</v>
      </c>
      <c r="M28" s="181">
        <f t="shared" si="11"/>
        <v>0.13852248217275076</v>
      </c>
      <c r="N28" s="688"/>
    </row>
    <row r="29" spans="1:29" x14ac:dyDescent="0.25">
      <c r="A29" s="376" t="s">
        <v>56</v>
      </c>
      <c r="B29" s="266">
        <v>41.506</v>
      </c>
      <c r="C29" s="266">
        <v>14.788</v>
      </c>
      <c r="D29" s="266">
        <v>38.585999999999999</v>
      </c>
      <c r="E29" s="266">
        <v>10.452999999999999</v>
      </c>
      <c r="F29" s="266">
        <v>15.202</v>
      </c>
      <c r="G29" s="266">
        <v>40.786000000000001</v>
      </c>
      <c r="H29" s="181">
        <f t="shared" si="7"/>
        <v>0.25728826377223052</v>
      </c>
      <c r="I29" s="181">
        <f t="shared" si="8"/>
        <v>9.1668164715071193E-2</v>
      </c>
      <c r="J29" s="181">
        <f t="shared" si="12"/>
        <v>0.23918770649822405</v>
      </c>
      <c r="K29" s="181">
        <f t="shared" si="9"/>
        <v>6.4796275748352658E-2</v>
      </c>
      <c r="L29" s="181">
        <f t="shared" si="10"/>
        <v>9.4234476602550202E-2</v>
      </c>
      <c r="M29" s="181">
        <f t="shared" si="11"/>
        <v>0.25282511266357138</v>
      </c>
      <c r="N29" s="688"/>
    </row>
    <row r="30" spans="1:29" x14ac:dyDescent="0.25">
      <c r="A30" s="376" t="s">
        <v>58</v>
      </c>
      <c r="B30" s="266">
        <v>757.32600000000002</v>
      </c>
      <c r="C30" s="266">
        <v>487.72199999999998</v>
      </c>
      <c r="D30" s="266">
        <v>1042.046</v>
      </c>
      <c r="E30" s="266">
        <v>273.44200000000001</v>
      </c>
      <c r="F30" s="266">
        <v>255.13900000000001</v>
      </c>
      <c r="G30" s="266">
        <v>850.46400000000006</v>
      </c>
      <c r="H30" s="181">
        <f t="shared" si="7"/>
        <v>0.20657318230432617</v>
      </c>
      <c r="I30" s="181">
        <f t="shared" si="8"/>
        <v>0.13303423574501674</v>
      </c>
      <c r="J30" s="181">
        <f t="shared" si="12"/>
        <v>0.28423526767533908</v>
      </c>
      <c r="K30" s="181">
        <f t="shared" si="9"/>
        <v>7.458582448728758E-2</v>
      </c>
      <c r="L30" s="181">
        <f t="shared" si="10"/>
        <v>6.959337875623374E-2</v>
      </c>
      <c r="M30" s="181">
        <f t="shared" si="11"/>
        <v>0.23197811103179666</v>
      </c>
      <c r="N30" s="688"/>
    </row>
    <row r="31" spans="1:29" x14ac:dyDescent="0.25">
      <c r="A31" s="376" t="s">
        <v>1731</v>
      </c>
      <c r="B31" s="266">
        <v>2694.6989999999996</v>
      </c>
      <c r="C31" s="266">
        <v>2018.538</v>
      </c>
      <c r="D31" s="266">
        <v>2642.0250000000001</v>
      </c>
      <c r="E31" s="266">
        <v>420.70799999999997</v>
      </c>
      <c r="F31" s="266">
        <v>2138.4650000000001</v>
      </c>
      <c r="G31" s="266">
        <v>2745.451</v>
      </c>
      <c r="H31" s="181">
        <f t="shared" si="7"/>
        <v>0.21285333848977786</v>
      </c>
      <c r="I31" s="181">
        <f t="shared" si="8"/>
        <v>0.15944361584298627</v>
      </c>
      <c r="J31" s="181">
        <f t="shared" si="12"/>
        <v>0.20869263751664119</v>
      </c>
      <c r="K31" s="181">
        <f t="shared" si="9"/>
        <v>3.3231578862558481E-2</v>
      </c>
      <c r="L31" s="181">
        <f t="shared" si="10"/>
        <v>0.16891660793785981</v>
      </c>
      <c r="M31" s="181">
        <f t="shared" si="11"/>
        <v>0.21686222135017649</v>
      </c>
      <c r="N31" s="688"/>
    </row>
    <row r="32" spans="1:29" x14ac:dyDescent="0.25">
      <c r="A32" s="376" t="s">
        <v>64</v>
      </c>
      <c r="B32" s="266">
        <v>71.281999999999996</v>
      </c>
      <c r="C32" s="266">
        <v>63.326000000000001</v>
      </c>
      <c r="D32" s="266">
        <v>16.556000000000001</v>
      </c>
      <c r="E32" s="266">
        <v>27.414000000000001</v>
      </c>
      <c r="F32" s="266">
        <v>16.486000000000001</v>
      </c>
      <c r="G32" s="266">
        <v>51.579000000000001</v>
      </c>
      <c r="H32" s="181">
        <f t="shared" si="7"/>
        <v>0.28900881030477243</v>
      </c>
      <c r="I32" s="181">
        <f t="shared" si="8"/>
        <v>0.25675166130804439</v>
      </c>
      <c r="J32" s="181">
        <f t="shared" si="12"/>
        <v>6.7125359325016315E-2</v>
      </c>
      <c r="K32" s="181">
        <f t="shared" si="9"/>
        <v>0.11114850208601094</v>
      </c>
      <c r="L32" s="181">
        <f t="shared" si="10"/>
        <v>6.6841548310716287E-2</v>
      </c>
      <c r="M32" s="181">
        <f t="shared" si="11"/>
        <v>0.20912411866543951</v>
      </c>
      <c r="N32" s="688"/>
    </row>
    <row r="33" spans="1:14" x14ac:dyDescent="0.25">
      <c r="A33" s="376" t="s">
        <v>65</v>
      </c>
      <c r="B33" s="266">
        <v>207.57900000000001</v>
      </c>
      <c r="C33" s="266">
        <v>723.82099999999991</v>
      </c>
      <c r="D33" s="266">
        <v>713.77199999999993</v>
      </c>
      <c r="E33" s="266">
        <v>153.73500000000001</v>
      </c>
      <c r="F33" s="266">
        <v>304.24899999999997</v>
      </c>
      <c r="G33" s="266">
        <v>484.68599999999998</v>
      </c>
      <c r="H33" s="181">
        <f t="shared" si="7"/>
        <v>8.0213166027910524E-2</v>
      </c>
      <c r="I33" s="181">
        <f t="shared" si="8"/>
        <v>0.27970061541624258</v>
      </c>
      <c r="J33" s="181">
        <f t="shared" si="12"/>
        <v>0.2758174571708783</v>
      </c>
      <c r="K33" s="181">
        <f t="shared" si="9"/>
        <v>5.9406640745455104E-2</v>
      </c>
      <c r="L33" s="181">
        <f t="shared" si="10"/>
        <v>0.11756861508546504</v>
      </c>
      <c r="M33" s="181">
        <f t="shared" si="11"/>
        <v>0.18729350555404853</v>
      </c>
      <c r="N33" s="688"/>
    </row>
    <row r="34" spans="1:14" x14ac:dyDescent="0.25">
      <c r="A34" s="376" t="s">
        <v>89</v>
      </c>
      <c r="B34" s="266">
        <v>2147.5909999999999</v>
      </c>
      <c r="C34" s="266">
        <v>2555.3150000000001</v>
      </c>
      <c r="D34" s="266">
        <v>530.13700000000006</v>
      </c>
      <c r="E34" s="266">
        <v>249.001</v>
      </c>
      <c r="F34" s="266">
        <v>228.60500000000002</v>
      </c>
      <c r="G34" s="266">
        <v>383.80700000000002</v>
      </c>
      <c r="H34" s="181">
        <f t="shared" si="7"/>
        <v>0.35238436375617449</v>
      </c>
      <c r="I34" s="181">
        <f t="shared" si="8"/>
        <v>0.41928516671545424</v>
      </c>
      <c r="J34" s="181">
        <f t="shared" si="12"/>
        <v>8.6986763051534077E-2</v>
      </c>
      <c r="K34" s="181">
        <f t="shared" si="9"/>
        <v>4.0856969022337687E-2</v>
      </c>
      <c r="L34" s="181">
        <f t="shared" si="10"/>
        <v>3.7510320855544788E-2</v>
      </c>
      <c r="M34" s="181">
        <f t="shared" si="11"/>
        <v>6.2976416598954865E-2</v>
      </c>
      <c r="N34" s="688"/>
    </row>
    <row r="35" spans="1:14" x14ac:dyDescent="0.25">
      <c r="A35" s="376" t="s">
        <v>93</v>
      </c>
      <c r="B35" s="266">
        <v>1895.893</v>
      </c>
      <c r="C35" s="266">
        <v>6761.0759999999991</v>
      </c>
      <c r="D35" s="266">
        <v>1564.9659999999999</v>
      </c>
      <c r="E35" s="266">
        <v>863.59</v>
      </c>
      <c r="F35" s="266">
        <v>313.86099999999999</v>
      </c>
      <c r="G35" s="266">
        <v>1064.8119999999999</v>
      </c>
      <c r="H35" s="181">
        <f t="shared" si="7"/>
        <v>0.1521070990688691</v>
      </c>
      <c r="I35" s="181">
        <f t="shared" si="8"/>
        <v>0.54243971413162717</v>
      </c>
      <c r="J35" s="181">
        <f t="shared" si="12"/>
        <v>0.1255568950364877</v>
      </c>
      <c r="K35" s="181">
        <f t="shared" si="9"/>
        <v>6.928564517348007E-2</v>
      </c>
      <c r="L35" s="181">
        <f t="shared" si="10"/>
        <v>2.5181002419890953E-2</v>
      </c>
      <c r="M35" s="181">
        <f t="shared" si="11"/>
        <v>8.5429644169644922E-2</v>
      </c>
      <c r="N35" s="688"/>
    </row>
    <row r="36" spans="1:14" s="437" customFormat="1" x14ac:dyDescent="0.25"/>
    <row r="37" spans="1:14" s="437" customFormat="1"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FBF7-3F4A-4127-AFB7-2263277ADAE5}">
  <dimension ref="A1:R55"/>
  <sheetViews>
    <sheetView zoomScaleNormal="100" workbookViewId="0">
      <selection activeCell="B25" sqref="B25"/>
    </sheetView>
  </sheetViews>
  <sheetFormatPr defaultRowHeight="15" x14ac:dyDescent="0.25"/>
  <cols>
    <col min="1" max="1" width="28" style="375" customWidth="1"/>
    <col min="2" max="2" width="12" style="375" customWidth="1"/>
    <col min="3" max="3" width="12.42578125" style="375" bestFit="1" customWidth="1"/>
    <col min="4" max="4" width="9.140625" style="375" customWidth="1"/>
    <col min="5" max="5" width="12.28515625" style="375" customWidth="1"/>
    <col min="6" max="6" width="10.85546875" style="375" customWidth="1"/>
    <col min="7" max="7" width="9.140625" style="375" customWidth="1"/>
    <col min="8" max="8" width="9.140625" style="375"/>
    <col min="9" max="9" width="9.7109375" style="375" customWidth="1"/>
    <col min="10" max="10" width="9.140625" style="375"/>
    <col min="11" max="11" width="9.85546875" style="375" customWidth="1"/>
    <col min="12" max="12" width="9.140625" style="375"/>
    <col min="13" max="13" width="11.5703125" style="375" customWidth="1"/>
    <col min="14" max="16384" width="9.140625" style="375"/>
  </cols>
  <sheetData>
    <row r="1" spans="1:15" x14ac:dyDescent="0.25">
      <c r="A1" s="714" t="s">
        <v>1860</v>
      </c>
      <c r="B1" s="380"/>
      <c r="C1" s="380"/>
      <c r="D1" s="380"/>
      <c r="E1" s="380"/>
      <c r="F1" s="380"/>
      <c r="G1" s="380"/>
      <c r="H1" s="380"/>
      <c r="I1" s="380"/>
      <c r="J1" s="380"/>
      <c r="K1" s="380"/>
      <c r="L1" s="380"/>
      <c r="M1" s="380"/>
    </row>
    <row r="2" spans="1:15" s="380" customFormat="1" x14ac:dyDescent="0.25">
      <c r="A2" s="387" t="s">
        <v>1858</v>
      </c>
    </row>
    <row r="3" spans="1:15" x14ac:dyDescent="0.25">
      <c r="A3" s="715" t="s">
        <v>1859</v>
      </c>
    </row>
    <row r="4" spans="1:15" ht="15" customHeight="1" x14ac:dyDescent="0.25">
      <c r="C4" s="364"/>
      <c r="D4" s="364"/>
      <c r="E4" s="364"/>
      <c r="F4" s="364"/>
      <c r="I4" s="364"/>
      <c r="J4" s="364"/>
      <c r="K4" s="364"/>
      <c r="L4" s="364"/>
      <c r="M4" s="365"/>
    </row>
    <row r="5" spans="1:15" x14ac:dyDescent="0.25">
      <c r="B5" s="364" t="s">
        <v>1769</v>
      </c>
      <c r="I5" s="364" t="s">
        <v>1770</v>
      </c>
    </row>
    <row r="6" spans="1:15" x14ac:dyDescent="0.25">
      <c r="A6" s="725"/>
      <c r="B6" s="725">
        <v>2016</v>
      </c>
      <c r="C6" s="725">
        <v>2017</v>
      </c>
      <c r="D6" s="725">
        <v>2018</v>
      </c>
      <c r="E6" s="725">
        <v>2019</v>
      </c>
      <c r="F6" s="725">
        <v>2020</v>
      </c>
      <c r="G6" s="725">
        <v>2021</v>
      </c>
      <c r="H6" s="725">
        <v>2022</v>
      </c>
      <c r="I6" s="725">
        <v>2016</v>
      </c>
      <c r="J6" s="725">
        <v>2017</v>
      </c>
      <c r="K6" s="725">
        <v>2018</v>
      </c>
      <c r="L6" s="725">
        <v>2019</v>
      </c>
      <c r="M6" s="725">
        <v>2020</v>
      </c>
      <c r="N6" s="725">
        <v>2021</v>
      </c>
      <c r="O6" s="725">
        <v>2022</v>
      </c>
    </row>
    <row r="7" spans="1:15" s="380" customFormat="1" x14ac:dyDescent="0.25">
      <c r="A7" s="363" t="s">
        <v>1764</v>
      </c>
      <c r="B7" s="363">
        <v>37.9</v>
      </c>
      <c r="C7" s="363">
        <v>39.4</v>
      </c>
      <c r="D7" s="363">
        <v>40.200000000000003</v>
      </c>
      <c r="E7" s="370">
        <v>40.6</v>
      </c>
      <c r="F7" s="370">
        <f>42.3+0.4</f>
        <v>42.699999999999996</v>
      </c>
      <c r="G7" s="370">
        <v>46.31</v>
      </c>
      <c r="H7" s="370">
        <v>52.31</v>
      </c>
      <c r="I7" s="713">
        <f>B7/B11</f>
        <v>0.28755690440060694</v>
      </c>
      <c r="J7" s="713">
        <f>C7/C11</f>
        <v>0.28991905813097868</v>
      </c>
      <c r="K7" s="713">
        <v>0.26622516556291392</v>
      </c>
      <c r="L7" s="713">
        <f>E7/E11</f>
        <v>0.23742690058479532</v>
      </c>
      <c r="M7" s="713">
        <f>F7/F11</f>
        <v>0.24399999999999997</v>
      </c>
      <c r="N7" s="713">
        <f>G7/G11</f>
        <v>0.22838668116932781</v>
      </c>
      <c r="O7" s="713">
        <f>H7/H11</f>
        <v>0.23916729983972773</v>
      </c>
    </row>
    <row r="8" spans="1:15" x14ac:dyDescent="0.25">
      <c r="A8" s="376" t="s">
        <v>1765</v>
      </c>
      <c r="B8" s="376">
        <v>13.9</v>
      </c>
      <c r="C8" s="376">
        <v>16.899999999999999</v>
      </c>
      <c r="D8" s="376">
        <v>26.9</v>
      </c>
      <c r="E8" s="379">
        <v>39.1</v>
      </c>
      <c r="F8" s="379">
        <v>42.5</v>
      </c>
      <c r="G8" s="379">
        <v>46.31</v>
      </c>
      <c r="H8" s="379">
        <v>52.31</v>
      </c>
      <c r="I8" s="410">
        <f>B8/B11</f>
        <v>0.1054628224582701</v>
      </c>
      <c r="J8" s="410">
        <f>C8/C11</f>
        <v>0.1243561442236939</v>
      </c>
      <c r="K8" s="410">
        <v>0.17814569536423841</v>
      </c>
      <c r="L8" s="410">
        <f>E8/E11</f>
        <v>0.22865497076023392</v>
      </c>
      <c r="M8" s="410">
        <f>F8/F11</f>
        <v>0.24285714285714285</v>
      </c>
      <c r="N8" s="410">
        <f>G8/G11</f>
        <v>0.22838668116932781</v>
      </c>
      <c r="O8" s="410">
        <f>H8/H11</f>
        <v>0.23916729983972773</v>
      </c>
    </row>
    <row r="9" spans="1:15" x14ac:dyDescent="0.25">
      <c r="A9" s="376" t="s">
        <v>1766</v>
      </c>
      <c r="B9" s="376">
        <v>63.6</v>
      </c>
      <c r="C9" s="376">
        <v>63.4</v>
      </c>
      <c r="D9" s="376">
        <v>62.7</v>
      </c>
      <c r="E9" s="379">
        <v>74.900000000000006</v>
      </c>
      <c r="F9" s="379">
        <v>70.400000000000006</v>
      </c>
      <c r="G9" s="379">
        <v>66.424127999999996</v>
      </c>
      <c r="H9" s="379">
        <v>57.889743000000003</v>
      </c>
      <c r="I9" s="410">
        <f>B9/B11</f>
        <v>0.48254931714719268</v>
      </c>
      <c r="J9" s="410">
        <f>C9/C11</f>
        <v>0.4665194996320825</v>
      </c>
      <c r="K9" s="410">
        <v>0.4152317880794702</v>
      </c>
      <c r="L9" s="410">
        <f>E9/E11</f>
        <v>0.4380116959064328</v>
      </c>
      <c r="M9" s="410">
        <f>F9/F11</f>
        <v>0.4022857142857143</v>
      </c>
      <c r="N9" s="410">
        <f>G9/G11</f>
        <v>0.32758337602000903</v>
      </c>
      <c r="O9" s="410">
        <f>H9/H11</f>
        <v>0.26467852268640374</v>
      </c>
    </row>
    <row r="10" spans="1:15" x14ac:dyDescent="0.25">
      <c r="A10" s="376" t="s">
        <v>1767</v>
      </c>
      <c r="B10" s="376">
        <v>16.399999999999999</v>
      </c>
      <c r="C10" s="376">
        <v>16.2</v>
      </c>
      <c r="D10" s="376">
        <v>21.2</v>
      </c>
      <c r="E10" s="379">
        <f>E11-E7-E8-E9</f>
        <v>16.400000000000006</v>
      </c>
      <c r="F10" s="379">
        <f>20-0.4-0.2</f>
        <v>19.400000000000002</v>
      </c>
      <c r="G10" s="379">
        <v>43.726014999999997</v>
      </c>
      <c r="H10" s="379">
        <v>56.207447999999999</v>
      </c>
      <c r="I10" s="410">
        <f>B10/B11</f>
        <v>0.12443095599393017</v>
      </c>
      <c r="J10" s="410">
        <f>C10/C11</f>
        <v>0.11920529801324505</v>
      </c>
      <c r="K10" s="410">
        <v>0.14039735099337747</v>
      </c>
      <c r="L10" s="410">
        <f>E10/E11</f>
        <v>9.5906432748538051E-2</v>
      </c>
      <c r="M10" s="410">
        <f>F10/F11</f>
        <v>0.11085714285714286</v>
      </c>
      <c r="N10" s="716">
        <f>G10/G11</f>
        <v>0.21564326164133543</v>
      </c>
      <c r="O10" s="410">
        <f>H10/H11</f>
        <v>0.2569868776341408</v>
      </c>
    </row>
    <row r="11" spans="1:15" x14ac:dyDescent="0.25">
      <c r="A11" s="376" t="s">
        <v>1768</v>
      </c>
      <c r="B11" s="377">
        <f>SUM(B7:B10)</f>
        <v>131.80000000000001</v>
      </c>
      <c r="C11" s="377">
        <f>SUM(C7:C10)</f>
        <v>135.89999999999998</v>
      </c>
      <c r="D11" s="367">
        <v>151</v>
      </c>
      <c r="E11" s="367">
        <v>171</v>
      </c>
      <c r="F11" s="367">
        <f>SUM(F7:F10)</f>
        <v>175</v>
      </c>
      <c r="G11" s="367">
        <f t="shared" ref="G11:H11" si="0">SUM(G7:G10)</f>
        <v>202.77014299999999</v>
      </c>
      <c r="H11" s="367">
        <f t="shared" si="0"/>
        <v>218.71719100000001</v>
      </c>
      <c r="I11" s="366">
        <f t="shared" ref="I11:O11" si="1">SUM(I7:I10)</f>
        <v>0.99999999999999989</v>
      </c>
      <c r="J11" s="366">
        <f t="shared" si="1"/>
        <v>1</v>
      </c>
      <c r="K11" s="366">
        <f t="shared" si="1"/>
        <v>1</v>
      </c>
      <c r="L11" s="366">
        <f t="shared" si="1"/>
        <v>1</v>
      </c>
      <c r="M11" s="411">
        <f t="shared" si="1"/>
        <v>1</v>
      </c>
      <c r="N11" s="411">
        <f t="shared" si="1"/>
        <v>1.0000000000000002</v>
      </c>
      <c r="O11" s="411">
        <f t="shared" si="1"/>
        <v>1</v>
      </c>
    </row>
    <row r="13" spans="1:15" x14ac:dyDescent="0.25">
      <c r="A13" s="1018"/>
      <c r="B13" s="1018"/>
      <c r="C13" s="1018"/>
      <c r="D13" s="1018"/>
      <c r="E13" s="1018"/>
      <c r="J13" s="437"/>
    </row>
    <row r="14" spans="1:15" x14ac:dyDescent="0.25">
      <c r="A14" s="1019"/>
      <c r="B14" s="1019"/>
      <c r="C14" s="1019"/>
      <c r="D14" s="1019"/>
      <c r="E14" s="1019"/>
    </row>
    <row r="25" spans="18:18" x14ac:dyDescent="0.25">
      <c r="R25" s="687"/>
    </row>
    <row r="47" spans="1:7" ht="72" x14ac:dyDescent="0.25">
      <c r="A47" s="689" t="s">
        <v>1632</v>
      </c>
      <c r="B47" s="690" t="s">
        <v>568</v>
      </c>
      <c r="C47" s="689" t="s">
        <v>1633</v>
      </c>
      <c r="D47" s="689" t="s">
        <v>1634</v>
      </c>
      <c r="E47" s="690" t="s">
        <v>568</v>
      </c>
      <c r="F47" s="689" t="s">
        <v>1633</v>
      </c>
      <c r="G47" s="689" t="s">
        <v>1634</v>
      </c>
    </row>
    <row r="48" spans="1:7" x14ac:dyDescent="0.25">
      <c r="A48" s="691" t="s">
        <v>1635</v>
      </c>
      <c r="B48" s="692" t="s">
        <v>1054</v>
      </c>
      <c r="C48" s="691">
        <v>2021</v>
      </c>
      <c r="D48" s="691">
        <v>2021</v>
      </c>
      <c r="E48" s="692">
        <v>2022</v>
      </c>
      <c r="F48" s="691">
        <v>2022</v>
      </c>
      <c r="G48" s="691">
        <v>2022</v>
      </c>
    </row>
    <row r="49" spans="1:7" x14ac:dyDescent="0.25">
      <c r="A49" s="512" t="s">
        <v>965</v>
      </c>
      <c r="B49" s="693">
        <v>46310000</v>
      </c>
      <c r="C49" s="694">
        <v>46310000</v>
      </c>
      <c r="D49" s="694"/>
      <c r="E49" s="693">
        <v>52310000</v>
      </c>
      <c r="F49" s="694">
        <v>52310000</v>
      </c>
      <c r="G49" s="694"/>
    </row>
    <row r="50" spans="1:7" x14ac:dyDescent="0.25">
      <c r="A50" s="512" t="s">
        <v>967</v>
      </c>
      <c r="B50" s="693">
        <v>46310000</v>
      </c>
      <c r="C50" s="694">
        <v>46310000</v>
      </c>
      <c r="D50" s="694"/>
      <c r="E50" s="693">
        <v>52310000</v>
      </c>
      <c r="F50" s="694">
        <v>52310000</v>
      </c>
      <c r="G50" s="694"/>
    </row>
    <row r="51" spans="1:7" x14ac:dyDescent="0.25">
      <c r="A51" s="691" t="s">
        <v>1035</v>
      </c>
      <c r="B51" s="695">
        <f>SUM(B49:B50)</f>
        <v>92620000</v>
      </c>
      <c r="C51" s="696">
        <f>SUM(C49:C50)</f>
        <v>92620000</v>
      </c>
      <c r="D51" s="696"/>
      <c r="E51" s="695">
        <f>SUM(E49:E50)</f>
        <v>104620000</v>
      </c>
      <c r="F51" s="696">
        <v>104620000</v>
      </c>
      <c r="G51" s="696">
        <v>0</v>
      </c>
    </row>
    <row r="52" spans="1:7" x14ac:dyDescent="0.25">
      <c r="A52" s="691" t="s">
        <v>1636</v>
      </c>
      <c r="B52" s="695">
        <v>66424128</v>
      </c>
      <c r="C52" s="696">
        <v>48209267.200000003</v>
      </c>
      <c r="D52" s="696">
        <v>18214860.800000001</v>
      </c>
      <c r="E52" s="695">
        <v>57889743.06999971</v>
      </c>
      <c r="F52" s="696">
        <v>48465326.56999971</v>
      </c>
      <c r="G52" s="696">
        <v>9424416.5</v>
      </c>
    </row>
    <row r="53" spans="1:7" x14ac:dyDescent="0.25">
      <c r="A53" s="691" t="s">
        <v>1637</v>
      </c>
      <c r="B53" s="695">
        <v>43726015</v>
      </c>
      <c r="C53" s="696">
        <v>40501605.100000001</v>
      </c>
      <c r="D53" s="696">
        <v>3224409.9</v>
      </c>
      <c r="E53" s="695">
        <v>56207447.755489826</v>
      </c>
      <c r="F53" s="696">
        <v>51800370</v>
      </c>
      <c r="G53" s="696">
        <v>4407077.7554898234</v>
      </c>
    </row>
    <row r="54" spans="1:7" x14ac:dyDescent="0.25">
      <c r="A54" s="512" t="s">
        <v>1638</v>
      </c>
      <c r="B54" s="693">
        <v>8090000</v>
      </c>
      <c r="C54" s="694">
        <v>8090000</v>
      </c>
      <c r="D54" s="694">
        <v>0</v>
      </c>
      <c r="E54" s="693">
        <v>0</v>
      </c>
      <c r="F54" s="694"/>
      <c r="G54" s="694"/>
    </row>
    <row r="55" spans="1:7" x14ac:dyDescent="0.25">
      <c r="A55" s="691" t="s">
        <v>1639</v>
      </c>
      <c r="B55" s="695">
        <f>B51+B52+B53</f>
        <v>202770143</v>
      </c>
      <c r="C55" s="696">
        <f t="shared" ref="C55:D55" si="2">C51+C52+C53</f>
        <v>181330872.29999998</v>
      </c>
      <c r="D55" s="696">
        <f t="shared" si="2"/>
        <v>21439270.699999999</v>
      </c>
      <c r="E55" s="695">
        <f>E51+E52+E53</f>
        <v>218717190.82548952</v>
      </c>
      <c r="F55" s="696">
        <f t="shared" ref="F55:G55" si="3">F51+F52+F53</f>
        <v>204885696.56999969</v>
      </c>
      <c r="G55" s="696">
        <f t="shared" si="3"/>
        <v>13831494.255489822</v>
      </c>
    </row>
  </sheetData>
  <mergeCells count="2">
    <mergeCell ref="A13:E13"/>
    <mergeCell ref="A14:E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2E473-28C0-4392-BD02-D46AB76EF873}">
  <dimension ref="A1:P15"/>
  <sheetViews>
    <sheetView zoomScaleNormal="100" workbookViewId="0">
      <selection activeCell="C20" sqref="C20"/>
    </sheetView>
  </sheetViews>
  <sheetFormatPr defaultRowHeight="15" x14ac:dyDescent="0.25"/>
  <cols>
    <col min="2" max="7" width="11" customWidth="1"/>
    <col min="8" max="8" width="13.5703125" customWidth="1"/>
    <col min="9" max="9" width="9.85546875" customWidth="1"/>
    <col min="10" max="10" width="11" customWidth="1"/>
    <col min="13" max="16" width="8.140625" customWidth="1"/>
  </cols>
  <sheetData>
    <row r="1" spans="1:16" s="384" customFormat="1" x14ac:dyDescent="0.25">
      <c r="A1" s="945" t="s">
        <v>1683</v>
      </c>
    </row>
    <row r="2" spans="1:16" s="384" customFormat="1" x14ac:dyDescent="0.25">
      <c r="A2" t="s">
        <v>1684</v>
      </c>
    </row>
    <row r="4" spans="1:16" ht="150" x14ac:dyDescent="0.25">
      <c r="A4" s="385"/>
      <c r="B4" s="730" t="s">
        <v>1668</v>
      </c>
      <c r="C4" s="730" t="s">
        <v>1669</v>
      </c>
      <c r="D4" s="730" t="s">
        <v>1670</v>
      </c>
      <c r="E4" s="730" t="s">
        <v>1671</v>
      </c>
      <c r="F4" s="730" t="s">
        <v>1672</v>
      </c>
      <c r="G4" s="730" t="s">
        <v>1673</v>
      </c>
      <c r="H4" s="730" t="s">
        <v>1674</v>
      </c>
      <c r="I4" s="730" t="s">
        <v>1675</v>
      </c>
      <c r="J4" s="730" t="s">
        <v>1676</v>
      </c>
      <c r="K4" s="726" t="s">
        <v>1677</v>
      </c>
      <c r="L4" s="726" t="s">
        <v>1678</v>
      </c>
      <c r="M4" s="726" t="s">
        <v>1679</v>
      </c>
      <c r="N4" s="726" t="s">
        <v>1680</v>
      </c>
      <c r="O4" s="730" t="s">
        <v>1681</v>
      </c>
      <c r="P4" s="726" t="s">
        <v>1682</v>
      </c>
    </row>
    <row r="5" spans="1:16" x14ac:dyDescent="0.25">
      <c r="A5" s="113" t="s">
        <v>83</v>
      </c>
      <c r="B5" s="121">
        <v>232759.6</v>
      </c>
      <c r="C5" s="359">
        <v>88533.3</v>
      </c>
      <c r="D5" s="359">
        <v>24560.6</v>
      </c>
      <c r="E5" s="359">
        <v>2902.5</v>
      </c>
      <c r="F5" s="359">
        <v>116763.2</v>
      </c>
      <c r="G5" s="163">
        <v>1.5789866427878516</v>
      </c>
      <c r="H5" s="363">
        <v>1.73</v>
      </c>
      <c r="I5" s="359">
        <v>14741.1</v>
      </c>
      <c r="J5" s="359">
        <f>I5*1000</f>
        <v>14741100</v>
      </c>
      <c r="K5" s="370">
        <f>(C5+D5)/1000</f>
        <v>113.09389999999999</v>
      </c>
      <c r="L5" s="179">
        <f>(E5+F5)/1000</f>
        <v>119.6657</v>
      </c>
      <c r="M5" s="358">
        <f>K5/I5</f>
        <v>7.6720122650277105E-3</v>
      </c>
      <c r="N5" s="358">
        <f>L5/I5</f>
        <v>8.1178270278337433E-3</v>
      </c>
      <c r="O5" s="358">
        <f>F5/J5</f>
        <v>7.9209285602838322E-3</v>
      </c>
      <c r="P5" s="469">
        <f>M5+N5</f>
        <v>1.5789839292861454E-2</v>
      </c>
    </row>
    <row r="6" spans="1:16" x14ac:dyDescent="0.25">
      <c r="A6" s="113" t="s">
        <v>10</v>
      </c>
      <c r="B6" s="121">
        <v>384446.5</v>
      </c>
      <c r="C6" s="359">
        <v>107006.9</v>
      </c>
      <c r="D6" s="359">
        <v>31097.4</v>
      </c>
      <c r="E6" s="359">
        <v>3497.6</v>
      </c>
      <c r="F6" s="359">
        <v>242844.7</v>
      </c>
      <c r="G6" s="163">
        <v>2.3052292637297405</v>
      </c>
      <c r="H6" s="363">
        <v>2.02</v>
      </c>
      <c r="I6" s="359">
        <v>16677.3</v>
      </c>
      <c r="J6" s="359">
        <f t="shared" ref="J6:J15" si="0">I6*1000</f>
        <v>16677300</v>
      </c>
      <c r="K6" s="370">
        <f t="shared" ref="K6:K15" si="1">(C6+D6)/1000</f>
        <v>138.10429999999999</v>
      </c>
      <c r="L6" s="179">
        <f t="shared" ref="L6:L15" si="2">(E6+F6)/1000</f>
        <v>246.34230000000002</v>
      </c>
      <c r="M6" s="358">
        <f t="shared" ref="M6:M15" si="3">K6/I6</f>
        <v>8.2809747381170813E-3</v>
      </c>
      <c r="N6" s="358">
        <f t="shared" ref="N6:N15" si="4">L6/I6</f>
        <v>1.4771114029249341E-2</v>
      </c>
      <c r="O6" s="358">
        <f t="shared" ref="O6:O13" si="5">F6/J6</f>
        <v>1.4561391832011177E-2</v>
      </c>
      <c r="P6" s="469">
        <f t="shared" ref="P6:P14" si="6">M6+N6</f>
        <v>2.3052088767366422E-2</v>
      </c>
    </row>
    <row r="7" spans="1:16" x14ac:dyDescent="0.25">
      <c r="A7" s="113" t="s">
        <v>12</v>
      </c>
      <c r="B7" s="121">
        <v>380694.7</v>
      </c>
      <c r="C7" s="359">
        <v>122322.4</v>
      </c>
      <c r="D7" s="359">
        <v>35363.4</v>
      </c>
      <c r="E7" s="359">
        <v>4011.8</v>
      </c>
      <c r="F7" s="359">
        <v>218997.1</v>
      </c>
      <c r="G7" s="163">
        <v>2.1247774422745258</v>
      </c>
      <c r="H7" s="363">
        <v>2.0699999999999998</v>
      </c>
      <c r="I7" s="359">
        <v>17916.7</v>
      </c>
      <c r="J7" s="359">
        <f t="shared" si="0"/>
        <v>17916700</v>
      </c>
      <c r="K7" s="370">
        <f t="shared" si="1"/>
        <v>157.6858</v>
      </c>
      <c r="L7" s="179">
        <f t="shared" si="2"/>
        <v>223.00889999999998</v>
      </c>
      <c r="M7" s="358">
        <f t="shared" si="3"/>
        <v>8.80105153292738E-3</v>
      </c>
      <c r="N7" s="358">
        <f t="shared" si="4"/>
        <v>1.2446985214911227E-2</v>
      </c>
      <c r="O7" s="358">
        <f t="shared" si="5"/>
        <v>1.2223071212890768E-2</v>
      </c>
      <c r="P7" s="469">
        <f t="shared" si="6"/>
        <v>2.1248036747838608E-2</v>
      </c>
    </row>
    <row r="8" spans="1:16" x14ac:dyDescent="0.25">
      <c r="A8" s="113" t="s">
        <v>13</v>
      </c>
      <c r="B8" s="121">
        <v>326044.7</v>
      </c>
      <c r="C8" s="359">
        <v>137926.6</v>
      </c>
      <c r="D8" s="359">
        <v>29117.4</v>
      </c>
      <c r="E8" s="359">
        <v>3444</v>
      </c>
      <c r="F8" s="359">
        <v>155556.6</v>
      </c>
      <c r="G8" s="163">
        <v>1.7235653700530915</v>
      </c>
      <c r="H8" s="363">
        <v>2.12</v>
      </c>
      <c r="I8" s="359">
        <v>18910.8</v>
      </c>
      <c r="J8" s="359">
        <f t="shared" si="0"/>
        <v>18910800</v>
      </c>
      <c r="K8" s="370">
        <f t="shared" si="1"/>
        <v>167.04400000000001</v>
      </c>
      <c r="L8" s="179">
        <f t="shared" si="2"/>
        <v>159.00060000000002</v>
      </c>
      <c r="M8" s="358">
        <f t="shared" si="3"/>
        <v>8.8332593015631282E-3</v>
      </c>
      <c r="N8" s="358">
        <f t="shared" si="4"/>
        <v>8.4079256297988469E-3</v>
      </c>
      <c r="O8" s="358">
        <f t="shared" si="5"/>
        <v>8.2258074750935981E-3</v>
      </c>
      <c r="P8" s="469">
        <f t="shared" si="6"/>
        <v>1.7241184931361973E-2</v>
      </c>
    </row>
    <row r="9" spans="1:16" x14ac:dyDescent="0.25">
      <c r="A9" s="113" t="s">
        <v>14</v>
      </c>
      <c r="B9" s="121">
        <v>286736</v>
      </c>
      <c r="C9" s="359">
        <v>127001.2</v>
      </c>
      <c r="D9" s="359">
        <v>31481.599999999999</v>
      </c>
      <c r="E9" s="359">
        <v>3424.4</v>
      </c>
      <c r="F9" s="359">
        <v>124828.8</v>
      </c>
      <c r="G9" s="163">
        <v>1.4302530900529722</v>
      </c>
      <c r="H9" s="363">
        <v>1.87</v>
      </c>
      <c r="I9" s="359">
        <v>20048.2</v>
      </c>
      <c r="J9" s="359">
        <f t="shared" si="0"/>
        <v>20048200</v>
      </c>
      <c r="K9" s="370">
        <f t="shared" si="1"/>
        <v>158.4828</v>
      </c>
      <c r="L9" s="179">
        <f t="shared" si="2"/>
        <v>128.25319999999999</v>
      </c>
      <c r="M9" s="358">
        <f t="shared" si="3"/>
        <v>7.9050887361458884E-3</v>
      </c>
      <c r="N9" s="358">
        <f t="shared" si="4"/>
        <v>6.3972426452250071E-3</v>
      </c>
      <c r="O9" s="358">
        <f t="shared" si="5"/>
        <v>6.2264342933530193E-3</v>
      </c>
      <c r="P9" s="469">
        <f t="shared" si="6"/>
        <v>1.4302331381370895E-2</v>
      </c>
    </row>
    <row r="10" spans="1:16" x14ac:dyDescent="0.25">
      <c r="A10" s="113" t="s">
        <v>15</v>
      </c>
      <c r="B10" s="121">
        <v>302815.90000000002</v>
      </c>
      <c r="C10" s="359">
        <v>125217.2</v>
      </c>
      <c r="D10" s="359">
        <v>32712.400000000001</v>
      </c>
      <c r="E10" s="359">
        <v>5436</v>
      </c>
      <c r="F10" s="359">
        <v>139450.29999999999</v>
      </c>
      <c r="G10" s="163">
        <v>1.4677627305951122</v>
      </c>
      <c r="H10" s="363">
        <v>1.72</v>
      </c>
      <c r="I10" s="359">
        <v>20631.400000000001</v>
      </c>
      <c r="J10" s="359">
        <f t="shared" si="0"/>
        <v>20631400</v>
      </c>
      <c r="K10" s="370">
        <f t="shared" si="1"/>
        <v>157.92959999999999</v>
      </c>
      <c r="L10" s="179">
        <f t="shared" si="2"/>
        <v>144.88629999999998</v>
      </c>
      <c r="M10" s="358">
        <f t="shared" si="3"/>
        <v>7.6548174142326737E-3</v>
      </c>
      <c r="N10" s="358">
        <f t="shared" si="4"/>
        <v>7.0226111655050053E-3</v>
      </c>
      <c r="O10" s="358">
        <f t="shared" si="5"/>
        <v>6.7591292883662762E-3</v>
      </c>
      <c r="P10" s="469">
        <f t="shared" si="6"/>
        <v>1.4677428579737679E-2</v>
      </c>
    </row>
    <row r="11" spans="1:16" x14ac:dyDescent="0.25">
      <c r="A11" s="113" t="s">
        <v>16</v>
      </c>
      <c r="B11" s="121">
        <v>270336.5</v>
      </c>
      <c r="C11" s="359">
        <v>96054.7</v>
      </c>
      <c r="D11" s="359">
        <v>30900.3</v>
      </c>
      <c r="E11" s="359">
        <v>4170.1000000000004</v>
      </c>
      <c r="F11" s="359">
        <v>139211.4</v>
      </c>
      <c r="G11" s="163">
        <v>1.2428786227635773</v>
      </c>
      <c r="H11" s="363">
        <v>1.19</v>
      </c>
      <c r="I11" s="359">
        <v>21747.9</v>
      </c>
      <c r="J11" s="359">
        <f t="shared" si="0"/>
        <v>21747900</v>
      </c>
      <c r="K11" s="370">
        <f t="shared" si="1"/>
        <v>126.955</v>
      </c>
      <c r="L11" s="179">
        <f t="shared" si="2"/>
        <v>143.38149999999999</v>
      </c>
      <c r="M11" s="358">
        <f t="shared" si="3"/>
        <v>5.837575122195706E-3</v>
      </c>
      <c r="N11" s="358">
        <f t="shared" si="4"/>
        <v>6.5928894284045803E-3</v>
      </c>
      <c r="O11" s="358">
        <f t="shared" si="5"/>
        <v>6.4011421792448927E-3</v>
      </c>
      <c r="P11" s="469">
        <f t="shared" si="6"/>
        <v>1.2430464550600286E-2</v>
      </c>
    </row>
    <row r="12" spans="1:16" x14ac:dyDescent="0.25">
      <c r="A12" s="113" t="s">
        <v>17</v>
      </c>
      <c r="B12" s="121">
        <v>304318.8</v>
      </c>
      <c r="C12" s="359">
        <v>120602.5</v>
      </c>
      <c r="D12" s="359">
        <v>35801.9</v>
      </c>
      <c r="E12" s="359">
        <v>4295.6000000000004</v>
      </c>
      <c r="F12" s="359">
        <v>143618.79999999999</v>
      </c>
      <c r="G12" s="163">
        <v>1.2768528464017188</v>
      </c>
      <c r="H12" s="363">
        <v>1.31</v>
      </c>
      <c r="I12" s="359">
        <v>23833.599999999999</v>
      </c>
      <c r="J12" s="359">
        <f t="shared" si="0"/>
        <v>23833600</v>
      </c>
      <c r="K12" s="370">
        <f>(C12+D12)/1000</f>
        <v>156.40439999999998</v>
      </c>
      <c r="L12" s="179">
        <f>(E12+F12)/1000</f>
        <v>147.9144</v>
      </c>
      <c r="M12" s="358">
        <f t="shared" si="3"/>
        <v>6.5623489527389901E-3</v>
      </c>
      <c r="N12" s="358">
        <f t="shared" si="4"/>
        <v>6.2061291621911931E-3</v>
      </c>
      <c r="O12" s="358">
        <f t="shared" si="5"/>
        <v>6.025896213748657E-3</v>
      </c>
      <c r="P12" s="469">
        <f t="shared" si="6"/>
        <v>1.2768478114930183E-2</v>
      </c>
    </row>
    <row r="13" spans="1:16" x14ac:dyDescent="0.25">
      <c r="A13" s="113" t="s">
        <v>18</v>
      </c>
      <c r="B13" s="121">
        <v>365643</v>
      </c>
      <c r="C13" s="359">
        <v>162859.29999999999</v>
      </c>
      <c r="D13" s="359">
        <v>41798.9</v>
      </c>
      <c r="E13" s="359">
        <v>6145.3</v>
      </c>
      <c r="F13" s="359">
        <v>154839.5</v>
      </c>
      <c r="G13" s="163">
        <v>1.4162376973936484</v>
      </c>
      <c r="H13" s="363">
        <v>1.54</v>
      </c>
      <c r="I13" s="359">
        <v>25817.7</v>
      </c>
      <c r="J13" s="359">
        <f t="shared" si="0"/>
        <v>25817700</v>
      </c>
      <c r="K13" s="370">
        <f t="shared" si="1"/>
        <v>204.65819999999999</v>
      </c>
      <c r="L13" s="179">
        <f t="shared" si="2"/>
        <v>160.98479999999998</v>
      </c>
      <c r="M13" s="358">
        <f>K13/I13</f>
        <v>7.927050047060737E-3</v>
      </c>
      <c r="N13" s="358">
        <f t="shared" si="4"/>
        <v>6.2354431262273543E-3</v>
      </c>
      <c r="O13" s="358">
        <f t="shared" si="5"/>
        <v>5.9974165010825906E-3</v>
      </c>
      <c r="P13" s="469">
        <f t="shared" si="6"/>
        <v>1.416249317328809E-2</v>
      </c>
    </row>
    <row r="14" spans="1:16" x14ac:dyDescent="0.25">
      <c r="A14" s="113" t="s">
        <v>19</v>
      </c>
      <c r="B14" s="121">
        <v>452972.5</v>
      </c>
      <c r="C14" s="359">
        <v>159804.6</v>
      </c>
      <c r="D14" s="359">
        <v>46406.400000000001</v>
      </c>
      <c r="E14" s="359">
        <v>5254.2</v>
      </c>
      <c r="F14" s="359">
        <v>241507.3</v>
      </c>
      <c r="G14" s="163">
        <v>1.6333661470559602</v>
      </c>
      <c r="H14" s="363">
        <v>1.54</v>
      </c>
      <c r="I14" s="359">
        <v>27732.3</v>
      </c>
      <c r="J14" s="359">
        <f t="shared" si="0"/>
        <v>27732300</v>
      </c>
      <c r="K14" s="370">
        <f t="shared" si="1"/>
        <v>206.21100000000001</v>
      </c>
      <c r="L14" s="179">
        <f t="shared" si="2"/>
        <v>246.76150000000001</v>
      </c>
      <c r="M14" s="358">
        <f t="shared" si="3"/>
        <v>7.4357698423859553E-3</v>
      </c>
      <c r="N14" s="358">
        <f>L14/I14</f>
        <v>8.897981775763281E-3</v>
      </c>
      <c r="O14" s="358">
        <f>F14/J14</f>
        <v>8.7085203895818225E-3</v>
      </c>
      <c r="P14" s="469">
        <f t="shared" si="6"/>
        <v>1.6333751618149237E-2</v>
      </c>
    </row>
    <row r="15" spans="1:16" x14ac:dyDescent="0.25">
      <c r="A15" s="113" t="s">
        <v>20</v>
      </c>
      <c r="B15" s="121">
        <v>480891.9</v>
      </c>
      <c r="C15" s="359">
        <v>161473.70000000001</v>
      </c>
      <c r="D15" s="359">
        <v>47263.6</v>
      </c>
      <c r="E15" s="359">
        <v>7866.2</v>
      </c>
      <c r="F15" s="360">
        <v>264288.40000000002</v>
      </c>
      <c r="G15" s="163">
        <v>1.7920659710447373</v>
      </c>
      <c r="H15" s="363">
        <v>1.44</v>
      </c>
      <c r="I15" s="360">
        <v>26834.5</v>
      </c>
      <c r="J15" s="359">
        <f t="shared" si="0"/>
        <v>26834500</v>
      </c>
      <c r="K15" s="370">
        <f t="shared" si="1"/>
        <v>208.7373</v>
      </c>
      <c r="L15" s="379">
        <f t="shared" si="2"/>
        <v>272.15460000000002</v>
      </c>
      <c r="M15" s="358">
        <f t="shared" si="3"/>
        <v>7.7786916096815664E-3</v>
      </c>
      <c r="N15" s="358">
        <f t="shared" si="4"/>
        <v>1.0141966498351003E-2</v>
      </c>
      <c r="O15" s="358">
        <f>F15/J15</f>
        <v>9.8488289329035396E-3</v>
      </c>
      <c r="P15" s="469">
        <f>M15+N15</f>
        <v>1.7920658108032568E-2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1803D-099A-41E4-964B-C19512D15EDA}">
  <dimension ref="A1:Q15"/>
  <sheetViews>
    <sheetView zoomScaleNormal="100" workbookViewId="0">
      <selection activeCell="F5" sqref="F5"/>
    </sheetView>
  </sheetViews>
  <sheetFormatPr defaultRowHeight="15" x14ac:dyDescent="0.25"/>
  <cols>
    <col min="1" max="1" width="53.28515625" customWidth="1"/>
    <col min="2" max="17" width="6.7109375" customWidth="1"/>
  </cols>
  <sheetData>
    <row r="1" spans="1:17" s="380" customFormat="1" x14ac:dyDescent="0.25"/>
    <row r="2" spans="1:17" s="380" customFormat="1" x14ac:dyDescent="0.25"/>
    <row r="3" spans="1:17" s="380" customFormat="1" x14ac:dyDescent="0.25"/>
    <row r="4" spans="1:17" s="380" customFormat="1" x14ac:dyDescent="0.25"/>
    <row r="5" spans="1:17" s="362" customFormat="1" x14ac:dyDescent="0.25">
      <c r="A5" s="368" t="s">
        <v>1777</v>
      </c>
    </row>
    <row r="6" spans="1:17" s="362" customFormat="1" x14ac:dyDescent="0.25"/>
    <row r="7" spans="1:17" x14ac:dyDescent="0.25">
      <c r="A7" s="267"/>
      <c r="B7" s="980">
        <v>2007</v>
      </c>
      <c r="C7" s="980">
        <v>2008</v>
      </c>
      <c r="D7" s="980">
        <v>2009</v>
      </c>
      <c r="E7" s="980">
        <v>2010</v>
      </c>
      <c r="F7" s="980">
        <v>2011</v>
      </c>
      <c r="G7" s="980">
        <v>2012</v>
      </c>
      <c r="H7" s="980">
        <v>2013</v>
      </c>
      <c r="I7" s="980">
        <v>2014</v>
      </c>
      <c r="J7" s="980">
        <v>2015</v>
      </c>
      <c r="K7" s="980">
        <v>2016</v>
      </c>
      <c r="L7" s="980">
        <v>2017</v>
      </c>
      <c r="M7" s="980">
        <v>2018</v>
      </c>
      <c r="N7" s="980">
        <v>2019</v>
      </c>
      <c r="O7" s="980">
        <v>2020</v>
      </c>
      <c r="P7" s="980">
        <v>2021</v>
      </c>
      <c r="Q7" s="980">
        <v>2022</v>
      </c>
    </row>
    <row r="8" spans="1:17" x14ac:dyDescent="0.25">
      <c r="A8" s="363" t="s">
        <v>1771</v>
      </c>
      <c r="B8" s="370">
        <v>6.4978397862794504</v>
      </c>
      <c r="C8" s="371">
        <v>8.3155106157248202</v>
      </c>
      <c r="D8" s="371">
        <v>7.9813340000000004</v>
      </c>
      <c r="E8" s="371">
        <v>7.2571289999999999</v>
      </c>
      <c r="F8" s="371">
        <v>7.2405059999999999</v>
      </c>
      <c r="G8" s="371">
        <v>7.2292820000000004</v>
      </c>
      <c r="H8" s="371">
        <v>5.2772300000000003</v>
      </c>
      <c r="I8" s="371">
        <v>3.9398520000000001</v>
      </c>
      <c r="J8" s="371">
        <v>2.5225812000000003</v>
      </c>
      <c r="K8" s="371">
        <v>9.2109399999999994E-2</v>
      </c>
      <c r="L8" s="163">
        <v>1.9335600000000001E-2</v>
      </c>
      <c r="M8" s="363"/>
      <c r="N8" s="371"/>
      <c r="O8" s="163"/>
      <c r="P8" s="363"/>
      <c r="Q8" s="363"/>
    </row>
    <row r="9" spans="1:17" x14ac:dyDescent="0.25">
      <c r="A9" s="363" t="s">
        <v>1772</v>
      </c>
      <c r="B9" s="363"/>
      <c r="C9" s="363"/>
      <c r="D9" s="363"/>
      <c r="E9" s="363"/>
      <c r="F9" s="363"/>
      <c r="G9" s="363"/>
      <c r="H9" s="371">
        <v>2.1986119999999998</v>
      </c>
      <c r="I9" s="371">
        <v>3.5944919999999998</v>
      </c>
      <c r="J9" s="371">
        <v>6.3502919999999996</v>
      </c>
      <c r="K9" s="371">
        <v>8.6974350000000005</v>
      </c>
      <c r="L9" s="370">
        <v>10.211506</v>
      </c>
      <c r="M9" s="370">
        <v>12.405310930000001</v>
      </c>
      <c r="N9" s="371"/>
      <c r="O9" s="370"/>
      <c r="P9" s="370"/>
      <c r="Q9" s="370"/>
    </row>
    <row r="10" spans="1:17" x14ac:dyDescent="0.25">
      <c r="A10" s="363" t="s">
        <v>1773</v>
      </c>
      <c r="B10" s="370">
        <v>18.973221019263001</v>
      </c>
      <c r="C10" s="371">
        <v>24.740838265182202</v>
      </c>
      <c r="D10" s="371">
        <v>23.9045926910639</v>
      </c>
      <c r="E10" s="371">
        <v>23.0467961090588</v>
      </c>
      <c r="F10" s="371">
        <v>23.046796000000001</v>
      </c>
      <c r="G10" s="371">
        <v>22.969591999999999</v>
      </c>
      <c r="H10" s="371">
        <v>17.441952000000001</v>
      </c>
      <c r="I10" s="371">
        <v>4.1642400000000004</v>
      </c>
      <c r="J10" s="371">
        <v>1.08389</v>
      </c>
      <c r="K10" s="371">
        <v>0.79803999999999997</v>
      </c>
      <c r="L10" s="363"/>
      <c r="M10" s="363"/>
      <c r="N10" s="371"/>
      <c r="O10" s="363"/>
      <c r="P10" s="363"/>
      <c r="Q10" s="363"/>
    </row>
    <row r="11" spans="1:17" x14ac:dyDescent="0.25">
      <c r="A11" s="363" t="s">
        <v>1774</v>
      </c>
      <c r="B11" s="363"/>
      <c r="C11" s="363"/>
      <c r="D11" s="363"/>
      <c r="E11" s="363"/>
      <c r="F11" s="363"/>
      <c r="G11" s="363"/>
      <c r="H11" s="371">
        <v>7.7204300000000003</v>
      </c>
      <c r="I11" s="371">
        <v>24.708297000000002</v>
      </c>
      <c r="J11" s="371">
        <v>28.780069999999998</v>
      </c>
      <c r="K11" s="371">
        <v>28.780069999999998</v>
      </c>
      <c r="L11" s="370">
        <v>28.780069999999998</v>
      </c>
      <c r="M11" s="370">
        <v>28.780069999999998</v>
      </c>
      <c r="N11" s="371"/>
      <c r="O11" s="370"/>
      <c r="P11" s="370"/>
      <c r="Q11" s="370"/>
    </row>
    <row r="12" spans="1:17" s="380" customFormat="1" x14ac:dyDescent="0.25">
      <c r="A12" s="363" t="s">
        <v>1775</v>
      </c>
      <c r="B12" s="370">
        <f>SUM(B8:B11)</f>
        <v>25.47106080554245</v>
      </c>
      <c r="C12" s="370">
        <f>SUM(C8:C11)</f>
        <v>33.056348880907024</v>
      </c>
      <c r="D12" s="370">
        <f t="shared" ref="D12:L12" si="0">SUM(D8:D11)</f>
        <v>31.885926691063901</v>
      </c>
      <c r="E12" s="370">
        <f t="shared" si="0"/>
        <v>30.303925109058799</v>
      </c>
      <c r="F12" s="370">
        <f t="shared" si="0"/>
        <v>30.287302</v>
      </c>
      <c r="G12" s="370">
        <f t="shared" si="0"/>
        <v>30.198874</v>
      </c>
      <c r="H12" s="370">
        <f t="shared" si="0"/>
        <v>32.638224000000001</v>
      </c>
      <c r="I12" s="370">
        <f t="shared" si="0"/>
        <v>36.406880999999998</v>
      </c>
      <c r="J12" s="370">
        <f t="shared" si="0"/>
        <v>38.7368332</v>
      </c>
      <c r="K12" s="370">
        <f t="shared" si="0"/>
        <v>38.367654399999999</v>
      </c>
      <c r="L12" s="370">
        <f t="shared" si="0"/>
        <v>39.0109116</v>
      </c>
      <c r="M12" s="370">
        <f>SUM(M8:M11)</f>
        <v>41.185380930000001</v>
      </c>
      <c r="N12" s="370">
        <v>40.6</v>
      </c>
      <c r="O12" s="370">
        <v>42.699999999999996</v>
      </c>
      <c r="P12" s="370">
        <v>46.31</v>
      </c>
      <c r="Q12" s="370">
        <v>52.3</v>
      </c>
    </row>
    <row r="13" spans="1:17" s="380" customFormat="1" x14ac:dyDescent="0.25">
      <c r="A13" s="363" t="s">
        <v>1765</v>
      </c>
      <c r="B13" s="370">
        <v>6.2033800000000001</v>
      </c>
      <c r="C13" s="371">
        <v>8.1008779999999998</v>
      </c>
      <c r="D13" s="371">
        <v>7.7615530000000001</v>
      </c>
      <c r="E13" s="371">
        <v>7.2016369999999998</v>
      </c>
      <c r="F13" s="371">
        <v>7.1839890000000004</v>
      </c>
      <c r="G13" s="371">
        <v>7.159923</v>
      </c>
      <c r="H13" s="371">
        <v>7.159923</v>
      </c>
      <c r="I13" s="371">
        <v>8.4139339999999994</v>
      </c>
      <c r="J13" s="371">
        <v>9.2553269999999994</v>
      </c>
      <c r="K13" s="371">
        <v>13.882991000000001</v>
      </c>
      <c r="L13" s="370">
        <v>16.882991000000001</v>
      </c>
      <c r="M13" s="370">
        <v>26.90419</v>
      </c>
      <c r="N13" s="371">
        <v>39.1</v>
      </c>
      <c r="O13" s="370">
        <v>42.5</v>
      </c>
      <c r="P13" s="370">
        <v>46.31</v>
      </c>
      <c r="Q13" s="370">
        <v>52.3</v>
      </c>
    </row>
    <row r="14" spans="1:17" s="380" customFormat="1" x14ac:dyDescent="0.25">
      <c r="A14" s="717" t="s">
        <v>1776</v>
      </c>
      <c r="B14" s="287">
        <f>B12/B15</f>
        <v>0.80415187001771726</v>
      </c>
      <c r="C14" s="287">
        <f t="shared" ref="C14:P14" si="1">C12/C15</f>
        <v>0.80317240460731754</v>
      </c>
      <c r="D14" s="287">
        <f t="shared" si="1"/>
        <v>0.80423590451452154</v>
      </c>
      <c r="E14" s="287">
        <f t="shared" si="1"/>
        <v>0.80798482691556373</v>
      </c>
      <c r="F14" s="287">
        <f t="shared" si="1"/>
        <v>0.80828018442172167</v>
      </c>
      <c r="G14" s="287">
        <f t="shared" si="1"/>
        <v>0.80834706749256402</v>
      </c>
      <c r="H14" s="287">
        <f t="shared" si="1"/>
        <v>0.82009406116319938</v>
      </c>
      <c r="I14" s="287">
        <f t="shared" si="1"/>
        <v>0.81227619354980496</v>
      </c>
      <c r="J14" s="287">
        <f t="shared" si="1"/>
        <v>0.80714918933780355</v>
      </c>
      <c r="K14" s="287">
        <f t="shared" si="1"/>
        <v>0.73430010493229236</v>
      </c>
      <c r="L14" s="287">
        <f t="shared" si="1"/>
        <v>0.69794574694807587</v>
      </c>
      <c r="M14" s="287">
        <f t="shared" si="1"/>
        <v>0.60487061920746921</v>
      </c>
      <c r="N14" s="287">
        <f t="shared" si="1"/>
        <v>0.50941028858218318</v>
      </c>
      <c r="O14" s="287">
        <f t="shared" si="1"/>
        <v>0.50117370892018775</v>
      </c>
      <c r="P14" s="287">
        <f t="shared" si="1"/>
        <v>0.5</v>
      </c>
      <c r="Q14" s="287">
        <v>0.5</v>
      </c>
    </row>
    <row r="15" spans="1:17" x14ac:dyDescent="0.25">
      <c r="A15" s="372" t="s">
        <v>105</v>
      </c>
      <c r="B15" s="373">
        <f>B12+B13</f>
        <v>31.674440805542449</v>
      </c>
      <c r="C15" s="373">
        <f t="shared" ref="C15:P15" si="2">C12+C13</f>
        <v>41.157226880907025</v>
      </c>
      <c r="D15" s="373">
        <f t="shared" si="2"/>
        <v>39.6474796910639</v>
      </c>
      <c r="E15" s="373">
        <f t="shared" si="2"/>
        <v>37.505562109058801</v>
      </c>
      <c r="F15" s="373">
        <f t="shared" si="2"/>
        <v>37.471291000000001</v>
      </c>
      <c r="G15" s="373">
        <f t="shared" si="2"/>
        <v>37.358797000000003</v>
      </c>
      <c r="H15" s="373">
        <f t="shared" si="2"/>
        <v>39.798147</v>
      </c>
      <c r="I15" s="373">
        <f t="shared" si="2"/>
        <v>44.820814999999996</v>
      </c>
      <c r="J15" s="373">
        <f t="shared" si="2"/>
        <v>47.992160200000001</v>
      </c>
      <c r="K15" s="373">
        <f t="shared" si="2"/>
        <v>52.250645399999996</v>
      </c>
      <c r="L15" s="373">
        <f t="shared" si="2"/>
        <v>55.893902600000004</v>
      </c>
      <c r="M15" s="373">
        <f t="shared" si="2"/>
        <v>68.089570930000008</v>
      </c>
      <c r="N15" s="373">
        <f>N12+N13</f>
        <v>79.7</v>
      </c>
      <c r="O15" s="373">
        <f t="shared" si="2"/>
        <v>85.199999999999989</v>
      </c>
      <c r="P15" s="373">
        <f t="shared" si="2"/>
        <v>92.62</v>
      </c>
      <c r="Q15" s="373">
        <v>104.6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25E-F7A1-4936-979E-AD57E4133327}">
  <dimension ref="A1:U18"/>
  <sheetViews>
    <sheetView zoomScaleNormal="100" workbookViewId="0">
      <selection activeCell="F25" sqref="F25"/>
    </sheetView>
  </sheetViews>
  <sheetFormatPr defaultRowHeight="15" x14ac:dyDescent="0.25"/>
  <cols>
    <col min="1" max="1" width="12.140625" customWidth="1"/>
    <col min="2" max="2" width="10.85546875" customWidth="1"/>
    <col min="3" max="3" width="11.85546875" customWidth="1"/>
    <col min="4" max="4" width="12.28515625" customWidth="1"/>
    <col min="5" max="5" width="10.140625" customWidth="1"/>
    <col min="6" max="10" width="11.5703125" customWidth="1"/>
    <col min="11" max="11" width="10.28515625" customWidth="1"/>
  </cols>
  <sheetData>
    <row r="1" spans="1:21" x14ac:dyDescent="0.25">
      <c r="A1" s="387"/>
    </row>
    <row r="2" spans="1:21" s="437" customFormat="1" x14ac:dyDescent="0.25">
      <c r="A2" s="387"/>
    </row>
    <row r="3" spans="1:21" s="437" customFormat="1" x14ac:dyDescent="0.25">
      <c r="A3" s="387"/>
    </row>
    <row r="4" spans="1:21" s="437" customFormat="1" x14ac:dyDescent="0.25">
      <c r="A4" s="387"/>
    </row>
    <row r="5" spans="1:21" x14ac:dyDescent="0.25">
      <c r="A5" s="387" t="s">
        <v>1861</v>
      </c>
    </row>
    <row r="6" spans="1:21" s="437" customFormat="1" x14ac:dyDescent="0.25">
      <c r="A6" s="387"/>
      <c r="B6" s="387" t="s">
        <v>1778</v>
      </c>
      <c r="L6" s="387" t="s">
        <v>1779</v>
      </c>
      <c r="M6" s="387"/>
    </row>
    <row r="7" spans="1:21" x14ac:dyDescent="0.25">
      <c r="A7" s="729"/>
      <c r="B7" s="729">
        <v>2013</v>
      </c>
      <c r="C7" s="729">
        <v>2014</v>
      </c>
      <c r="D7" s="729">
        <v>2015</v>
      </c>
      <c r="E7" s="729">
        <v>2016</v>
      </c>
      <c r="F7" s="729">
        <v>2017</v>
      </c>
      <c r="G7" s="729">
        <v>2018</v>
      </c>
      <c r="H7" s="729">
        <v>2019</v>
      </c>
      <c r="I7" s="729">
        <v>2020</v>
      </c>
      <c r="J7" s="729">
        <v>2021</v>
      </c>
      <c r="K7" s="976">
        <v>2022</v>
      </c>
      <c r="L7" s="729">
        <v>2013</v>
      </c>
      <c r="M7" s="729">
        <v>2014</v>
      </c>
      <c r="N7" s="729">
        <v>2015</v>
      </c>
      <c r="O7" s="729">
        <v>2016</v>
      </c>
      <c r="P7" s="729">
        <v>2017</v>
      </c>
      <c r="Q7" s="729">
        <v>2018</v>
      </c>
      <c r="R7" s="729">
        <v>2019</v>
      </c>
      <c r="S7" s="729">
        <v>2020</v>
      </c>
      <c r="T7" s="729">
        <v>2021</v>
      </c>
      <c r="U7" s="976">
        <v>2022</v>
      </c>
    </row>
    <row r="8" spans="1:21" x14ac:dyDescent="0.25">
      <c r="A8" s="385" t="s">
        <v>968</v>
      </c>
      <c r="B8" s="369">
        <v>5286302.13</v>
      </c>
      <c r="C8" s="369">
        <v>3895603</v>
      </c>
      <c r="D8" s="369">
        <v>2475271</v>
      </c>
      <c r="E8" s="369">
        <v>100619.4</v>
      </c>
      <c r="F8" s="369">
        <v>19335.599999999999</v>
      </c>
      <c r="G8" s="369">
        <v>0</v>
      </c>
      <c r="H8" s="369">
        <v>0</v>
      </c>
      <c r="I8" s="369">
        <v>0</v>
      </c>
      <c r="J8" s="369">
        <v>0</v>
      </c>
      <c r="K8" s="369">
        <v>0</v>
      </c>
      <c r="L8" s="666">
        <f t="shared" ref="L8:L16" si="0">B8/B$16</f>
        <v>0.16192159096270003</v>
      </c>
      <c r="M8" s="666">
        <f t="shared" ref="M8:M16" si="1">C8/C$16</f>
        <v>0.12002448058780524</v>
      </c>
      <c r="N8" s="666">
        <f t="shared" ref="N8:N16" si="2">D8/D$16</f>
        <v>7.1961961437771949E-2</v>
      </c>
      <c r="O8" s="666">
        <f t="shared" ref="O8:O16" si="3">E8/E$16</f>
        <v>2.6130539419938533E-3</v>
      </c>
      <c r="P8" s="666">
        <f t="shared" ref="P8:P16" si="4">F8/F$16</f>
        <v>4.9564594127556863E-4</v>
      </c>
      <c r="Q8" s="666">
        <f t="shared" ref="Q8:Q16" si="5">G8/G$16</f>
        <v>0</v>
      </c>
      <c r="R8" s="666">
        <f t="shared" ref="R8:R16" si="6">H8/H$16</f>
        <v>0</v>
      </c>
      <c r="S8" s="666">
        <f t="shared" ref="S8:S16" si="7">I8/I$16</f>
        <v>0</v>
      </c>
      <c r="T8" s="666">
        <f t="shared" ref="T8:T16" si="8">J8/J$16</f>
        <v>0</v>
      </c>
      <c r="U8" s="666">
        <f t="shared" ref="U8:U16" si="9">K8/K$16</f>
        <v>0</v>
      </c>
    </row>
    <row r="9" spans="1:21" x14ac:dyDescent="0.25">
      <c r="A9" s="385" t="s">
        <v>969</v>
      </c>
      <c r="B9" s="369">
        <v>17441952</v>
      </c>
      <c r="C9" s="369">
        <v>0</v>
      </c>
      <c r="D9" s="369">
        <v>0</v>
      </c>
      <c r="E9" s="369">
        <v>0</v>
      </c>
      <c r="F9" s="369">
        <v>0</v>
      </c>
      <c r="G9" s="369">
        <v>0</v>
      </c>
      <c r="H9" s="369">
        <v>0</v>
      </c>
      <c r="I9" s="369">
        <v>0</v>
      </c>
      <c r="J9" s="369">
        <v>0</v>
      </c>
      <c r="K9" s="369">
        <v>0</v>
      </c>
      <c r="L9" s="666">
        <f t="shared" si="0"/>
        <v>0.53425410577791699</v>
      </c>
      <c r="M9" s="666">
        <f t="shared" si="1"/>
        <v>0</v>
      </c>
      <c r="N9" s="666">
        <f t="shared" si="2"/>
        <v>0</v>
      </c>
      <c r="O9" s="666">
        <f t="shared" si="3"/>
        <v>0</v>
      </c>
      <c r="P9" s="666">
        <f t="shared" si="4"/>
        <v>0</v>
      </c>
      <c r="Q9" s="666">
        <f t="shared" si="5"/>
        <v>0</v>
      </c>
      <c r="R9" s="666">
        <f t="shared" si="6"/>
        <v>0</v>
      </c>
      <c r="S9" s="666">
        <f t="shared" si="7"/>
        <v>0</v>
      </c>
      <c r="T9" s="666">
        <f t="shared" si="8"/>
        <v>0</v>
      </c>
      <c r="U9" s="666">
        <f t="shared" si="9"/>
        <v>0</v>
      </c>
    </row>
    <row r="10" spans="1:21" x14ac:dyDescent="0.25">
      <c r="A10" s="385" t="s">
        <v>970</v>
      </c>
      <c r="B10" s="369">
        <v>7720430</v>
      </c>
      <c r="C10" s="369">
        <v>24708297</v>
      </c>
      <c r="D10" s="369">
        <v>24708297</v>
      </c>
      <c r="E10" s="369">
        <v>28780070</v>
      </c>
      <c r="F10" s="369">
        <v>28780070</v>
      </c>
      <c r="G10" s="369">
        <v>28780070</v>
      </c>
      <c r="H10" s="369">
        <v>21073515</v>
      </c>
      <c r="I10" s="369">
        <v>4112326</v>
      </c>
      <c r="J10" s="369">
        <v>0</v>
      </c>
      <c r="K10" s="369">
        <v>0</v>
      </c>
      <c r="L10" s="666">
        <f t="shared" si="0"/>
        <v>0.2364799207033137</v>
      </c>
      <c r="M10" s="666">
        <f t="shared" si="1"/>
        <v>0.76126866973719509</v>
      </c>
      <c r="N10" s="666">
        <f t="shared" si="2"/>
        <v>0.71832842379966322</v>
      </c>
      <c r="O10" s="666">
        <f t="shared" si="3"/>
        <v>0.74740930043668563</v>
      </c>
      <c r="P10" s="666">
        <f t="shared" si="4"/>
        <v>0.73774410337029905</v>
      </c>
      <c r="Q10" s="666">
        <f t="shared" si="5"/>
        <v>0.69643969903160097</v>
      </c>
      <c r="R10" s="666">
        <f t="shared" si="6"/>
        <v>0.52324379149038835</v>
      </c>
      <c r="S10" s="666">
        <f t="shared" si="7"/>
        <v>9.5644653220708184E-2</v>
      </c>
      <c r="T10" s="666">
        <f t="shared" si="8"/>
        <v>0</v>
      </c>
      <c r="U10" s="666">
        <f t="shared" si="9"/>
        <v>0</v>
      </c>
    </row>
    <row r="11" spans="1:21" x14ac:dyDescent="0.25">
      <c r="A11" s="385" t="s">
        <v>1629</v>
      </c>
      <c r="B11" s="369">
        <v>0</v>
      </c>
      <c r="C11" s="369">
        <v>258345</v>
      </c>
      <c r="D11" s="369">
        <v>1036476.25</v>
      </c>
      <c r="E11" s="369">
        <v>984713.75</v>
      </c>
      <c r="F11" s="369">
        <v>606085</v>
      </c>
      <c r="G11" s="369">
        <v>675805</v>
      </c>
      <c r="H11" s="369">
        <v>628450</v>
      </c>
      <c r="I11" s="369">
        <v>1541660</v>
      </c>
      <c r="J11" s="369">
        <v>1471030</v>
      </c>
      <c r="K11" s="369">
        <v>1234425</v>
      </c>
      <c r="L11" s="666">
        <f t="shared" si="0"/>
        <v>0</v>
      </c>
      <c r="M11" s="666">
        <f t="shared" si="1"/>
        <v>7.9596725943214802E-3</v>
      </c>
      <c r="N11" s="666">
        <f t="shared" si="2"/>
        <v>3.0132807249657299E-2</v>
      </c>
      <c r="O11" s="666">
        <f t="shared" si="3"/>
        <v>2.5572704132334818E-2</v>
      </c>
      <c r="P11" s="666">
        <f t="shared" si="4"/>
        <v>1.5536294209541106E-2</v>
      </c>
      <c r="Q11" s="666">
        <f t="shared" si="5"/>
        <v>1.635358881351057E-2</v>
      </c>
      <c r="R11" s="666">
        <f t="shared" si="6"/>
        <v>1.5604067985911917E-2</v>
      </c>
      <c r="S11" s="666">
        <f t="shared" si="7"/>
        <v>3.5855993927581854E-2</v>
      </c>
      <c r="T11" s="666">
        <f t="shared" si="8"/>
        <v>3.2233093761166523E-2</v>
      </c>
      <c r="U11" s="666">
        <f t="shared" si="9"/>
        <v>2.4892731419219733E-2</v>
      </c>
    </row>
    <row r="12" spans="1:21" x14ac:dyDescent="0.25">
      <c r="A12" s="385" t="s">
        <v>1614</v>
      </c>
      <c r="B12" s="369">
        <v>1544538</v>
      </c>
      <c r="C12" s="369">
        <v>2516818</v>
      </c>
      <c r="D12" s="369">
        <v>3574797</v>
      </c>
      <c r="E12" s="369">
        <v>4906980</v>
      </c>
      <c r="F12" s="369">
        <v>6222720</v>
      </c>
      <c r="G12" s="369">
        <v>5347409.9000000004</v>
      </c>
      <c r="H12" s="369">
        <v>4347802</v>
      </c>
      <c r="I12" s="369">
        <v>2783046</v>
      </c>
      <c r="J12" s="369">
        <v>0</v>
      </c>
      <c r="K12" s="369">
        <v>0</v>
      </c>
      <c r="L12" s="666">
        <f t="shared" si="0"/>
        <v>4.7309829085071003E-2</v>
      </c>
      <c r="M12" s="666">
        <f t="shared" si="1"/>
        <v>7.7543777737115099E-2</v>
      </c>
      <c r="N12" s="666">
        <f t="shared" si="2"/>
        <v>0.10392777350918862</v>
      </c>
      <c r="O12" s="666">
        <f t="shared" si="3"/>
        <v>0.12743271607945386</v>
      </c>
      <c r="P12" s="666">
        <f t="shared" si="4"/>
        <v>0.15951229399109965</v>
      </c>
      <c r="Q12" s="666">
        <f t="shared" si="5"/>
        <v>0.12940026001863802</v>
      </c>
      <c r="R12" s="666">
        <f t="shared" si="6"/>
        <v>0.1079535332918829</v>
      </c>
      <c r="S12" s="666">
        <f t="shared" si="7"/>
        <v>6.4728202376776317E-2</v>
      </c>
      <c r="T12" s="666">
        <f t="shared" si="8"/>
        <v>0</v>
      </c>
      <c r="U12" s="666">
        <f t="shared" si="9"/>
        <v>0</v>
      </c>
    </row>
    <row r="13" spans="1:21" x14ac:dyDescent="0.25">
      <c r="A13" s="385" t="s">
        <v>972</v>
      </c>
      <c r="B13" s="369"/>
      <c r="C13" s="369"/>
      <c r="D13" s="369">
        <v>0</v>
      </c>
      <c r="E13" s="369"/>
      <c r="F13" s="369"/>
      <c r="G13" s="369">
        <v>2302436.25</v>
      </c>
      <c r="H13" s="369">
        <v>8906186.25</v>
      </c>
      <c r="I13" s="369">
        <v>27134960</v>
      </c>
      <c r="J13" s="369">
        <v>36794613</v>
      </c>
      <c r="K13" s="369">
        <v>41902557</v>
      </c>
      <c r="L13" s="666">
        <f t="shared" si="0"/>
        <v>0</v>
      </c>
      <c r="M13" s="666">
        <f t="shared" si="1"/>
        <v>0</v>
      </c>
      <c r="N13" s="666">
        <f t="shared" si="2"/>
        <v>0</v>
      </c>
      <c r="O13" s="666">
        <f t="shared" si="3"/>
        <v>0</v>
      </c>
      <c r="P13" s="666">
        <f t="shared" si="4"/>
        <v>0</v>
      </c>
      <c r="Q13" s="666">
        <f t="shared" si="5"/>
        <v>5.5715917612064458E-2</v>
      </c>
      <c r="R13" s="666">
        <f t="shared" si="6"/>
        <v>0.22113570807573221</v>
      </c>
      <c r="S13" s="666">
        <f t="shared" si="7"/>
        <v>0.63110605515170437</v>
      </c>
      <c r="T13" s="666">
        <f t="shared" si="8"/>
        <v>0.8062406686028406</v>
      </c>
      <c r="U13" s="666">
        <f t="shared" si="9"/>
        <v>0.8449837755874563</v>
      </c>
    </row>
    <row r="14" spans="1:21" x14ac:dyDescent="0.25">
      <c r="A14" s="740" t="s">
        <v>1612</v>
      </c>
      <c r="B14" s="369">
        <v>654074</v>
      </c>
      <c r="C14" s="369">
        <v>1077674</v>
      </c>
      <c r="D14" s="369">
        <v>2602095</v>
      </c>
      <c r="E14" s="369">
        <v>3734055</v>
      </c>
      <c r="F14" s="369">
        <v>3382701</v>
      </c>
      <c r="G14" s="369">
        <v>4218847.28</v>
      </c>
      <c r="H14" s="369">
        <v>4918800.7799999993</v>
      </c>
      <c r="I14" s="369">
        <v>7063887.6600000001</v>
      </c>
      <c r="J14" s="369">
        <v>6776489.5</v>
      </c>
      <c r="K14" s="369">
        <v>6053170</v>
      </c>
      <c r="L14" s="666">
        <f t="shared" si="0"/>
        <v>2.0034553470998275E-2</v>
      </c>
      <c r="M14" s="666">
        <f t="shared" si="1"/>
        <v>3.3203399343563096E-2</v>
      </c>
      <c r="N14" s="666">
        <f t="shared" si="2"/>
        <v>7.5649034003718862E-2</v>
      </c>
      <c r="O14" s="666">
        <f t="shared" si="3"/>
        <v>9.6972225409531945E-2</v>
      </c>
      <c r="P14" s="666">
        <f t="shared" si="4"/>
        <v>8.6711662487784572E-2</v>
      </c>
      <c r="Q14" s="666">
        <f t="shared" si="5"/>
        <v>0.10209053452418597</v>
      </c>
      <c r="R14" s="666">
        <f t="shared" si="6"/>
        <v>0.12213111907116964</v>
      </c>
      <c r="S14" s="666">
        <f t="shared" si="7"/>
        <v>0.16429219999356565</v>
      </c>
      <c r="T14" s="666">
        <f t="shared" si="8"/>
        <v>0.14848590540305801</v>
      </c>
      <c r="U14" s="666">
        <f t="shared" si="9"/>
        <v>0.12206487639579423</v>
      </c>
    </row>
    <row r="15" spans="1:21" x14ac:dyDescent="0.25">
      <c r="A15" s="385" t="s">
        <v>974</v>
      </c>
      <c r="B15" s="369">
        <v>0</v>
      </c>
      <c r="C15" s="369">
        <v>0</v>
      </c>
      <c r="D15" s="369">
        <v>0</v>
      </c>
      <c r="E15" s="369">
        <v>0</v>
      </c>
      <c r="F15" s="369">
        <v>0</v>
      </c>
      <c r="G15" s="369">
        <v>0</v>
      </c>
      <c r="H15" s="369">
        <v>400000</v>
      </c>
      <c r="I15" s="369">
        <v>360000</v>
      </c>
      <c r="J15" s="369">
        <v>595125</v>
      </c>
      <c r="K15" s="369">
        <v>399625</v>
      </c>
      <c r="L15" s="666">
        <f t="shared" si="0"/>
        <v>0</v>
      </c>
      <c r="M15" s="666">
        <f t="shared" si="1"/>
        <v>0</v>
      </c>
      <c r="N15" s="666">
        <f t="shared" si="2"/>
        <v>0</v>
      </c>
      <c r="O15" s="666">
        <f t="shared" si="3"/>
        <v>0</v>
      </c>
      <c r="P15" s="666">
        <f t="shared" si="4"/>
        <v>0</v>
      </c>
      <c r="Q15" s="666">
        <f t="shared" si="5"/>
        <v>0</v>
      </c>
      <c r="R15" s="666">
        <f t="shared" si="6"/>
        <v>9.9317800849148975E-3</v>
      </c>
      <c r="S15" s="666">
        <f t="shared" si="7"/>
        <v>8.3728953296637824E-3</v>
      </c>
      <c r="T15" s="666">
        <f t="shared" si="8"/>
        <v>1.30403322329349E-2</v>
      </c>
      <c r="U15" s="666">
        <f t="shared" si="9"/>
        <v>8.0586165975297698E-3</v>
      </c>
    </row>
    <row r="16" spans="1:21" x14ac:dyDescent="0.25">
      <c r="A16" s="385" t="s">
        <v>105</v>
      </c>
      <c r="B16" s="369">
        <f t="shared" ref="B16:J16" si="10">SUM(B8:B15)</f>
        <v>32647296.129999999</v>
      </c>
      <c r="C16" s="369">
        <f t="shared" si="10"/>
        <v>32456737</v>
      </c>
      <c r="D16" s="369">
        <f t="shared" si="10"/>
        <v>34396936.25</v>
      </c>
      <c r="E16" s="369">
        <f t="shared" si="10"/>
        <v>38506438.149999999</v>
      </c>
      <c r="F16" s="369">
        <f t="shared" si="10"/>
        <v>39010911.600000001</v>
      </c>
      <c r="G16" s="369">
        <f t="shared" si="10"/>
        <v>41324568.43</v>
      </c>
      <c r="H16" s="369">
        <f t="shared" si="10"/>
        <v>40274754.030000001</v>
      </c>
      <c r="I16" s="369">
        <f t="shared" si="10"/>
        <v>42995879.659999996</v>
      </c>
      <c r="J16" s="369">
        <f t="shared" si="10"/>
        <v>45637257.5</v>
      </c>
      <c r="K16" s="369">
        <v>49589777</v>
      </c>
      <c r="L16" s="666">
        <f t="shared" si="0"/>
        <v>1</v>
      </c>
      <c r="M16" s="666">
        <f t="shared" si="1"/>
        <v>1</v>
      </c>
      <c r="N16" s="666">
        <f t="shared" si="2"/>
        <v>1</v>
      </c>
      <c r="O16" s="666">
        <f t="shared" si="3"/>
        <v>1</v>
      </c>
      <c r="P16" s="666">
        <f t="shared" si="4"/>
        <v>1</v>
      </c>
      <c r="Q16" s="666">
        <f t="shared" si="5"/>
        <v>1</v>
      </c>
      <c r="R16" s="666">
        <f t="shared" si="6"/>
        <v>1</v>
      </c>
      <c r="S16" s="666">
        <f t="shared" si="7"/>
        <v>1</v>
      </c>
      <c r="T16" s="666">
        <f t="shared" si="8"/>
        <v>1</v>
      </c>
      <c r="U16" s="666">
        <f t="shared" si="9"/>
        <v>1</v>
      </c>
    </row>
    <row r="17" spans="1:10" x14ac:dyDescent="0.25">
      <c r="A17" s="437"/>
      <c r="B17" s="437"/>
      <c r="C17" s="437"/>
      <c r="D17" s="437"/>
      <c r="E17" s="437"/>
      <c r="F17" s="437"/>
      <c r="G17" s="437"/>
      <c r="H17" s="437"/>
      <c r="I17" s="437"/>
      <c r="J17" s="437"/>
    </row>
    <row r="18" spans="1:10" x14ac:dyDescent="0.25">
      <c r="A18" s="437"/>
      <c r="B18" s="437"/>
      <c r="C18" s="437"/>
      <c r="D18" s="437"/>
      <c r="E18" s="437"/>
      <c r="F18" s="437"/>
      <c r="G18" s="437"/>
      <c r="H18" s="437"/>
      <c r="I18" s="437"/>
      <c r="J18" s="43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5D541-EC43-45AA-89BC-5D876313C929}">
  <dimension ref="A1:H10"/>
  <sheetViews>
    <sheetView workbookViewId="0">
      <selection activeCell="L6" sqref="L6"/>
    </sheetView>
  </sheetViews>
  <sheetFormatPr defaultRowHeight="15" x14ac:dyDescent="0.25"/>
  <cols>
    <col min="1" max="1" width="6.85546875" customWidth="1"/>
    <col min="2" max="2" width="7.42578125" customWidth="1"/>
    <col min="3" max="4" width="7.5703125" customWidth="1"/>
    <col min="5" max="6" width="6.42578125" customWidth="1"/>
    <col min="7" max="7" width="6.7109375" customWidth="1"/>
    <col min="8" max="8" width="7.5703125" customWidth="1"/>
  </cols>
  <sheetData>
    <row r="1" spans="1:8" x14ac:dyDescent="0.25">
      <c r="A1" s="387" t="s">
        <v>1862</v>
      </c>
    </row>
    <row r="2" spans="1:8" s="437" customFormat="1" x14ac:dyDescent="0.25">
      <c r="A2" s="387" t="s">
        <v>1863</v>
      </c>
    </row>
    <row r="4" spans="1:8" ht="45" x14ac:dyDescent="0.25">
      <c r="A4" s="723"/>
      <c r="B4" s="724" t="s">
        <v>1595</v>
      </c>
      <c r="C4" s="724" t="s">
        <v>1596</v>
      </c>
      <c r="D4" s="723" t="s">
        <v>971</v>
      </c>
      <c r="E4" s="723" t="s">
        <v>972</v>
      </c>
      <c r="F4" s="723" t="s">
        <v>973</v>
      </c>
      <c r="G4" s="723" t="s">
        <v>974</v>
      </c>
      <c r="H4" s="723" t="s">
        <v>105</v>
      </c>
    </row>
    <row r="5" spans="1:8" x14ac:dyDescent="0.25">
      <c r="A5" s="667">
        <v>2016</v>
      </c>
      <c r="B5" s="983">
        <v>158</v>
      </c>
      <c r="C5" s="983">
        <v>171</v>
      </c>
      <c r="D5" s="983">
        <v>36</v>
      </c>
      <c r="E5" s="983"/>
      <c r="F5" s="983"/>
      <c r="G5" s="979"/>
      <c r="H5" s="979">
        <v>365</v>
      </c>
    </row>
    <row r="6" spans="1:8" x14ac:dyDescent="0.25">
      <c r="A6" s="667">
        <v>2017</v>
      </c>
      <c r="B6" s="983">
        <v>142</v>
      </c>
      <c r="C6" s="983">
        <v>186</v>
      </c>
      <c r="D6" s="983">
        <v>37</v>
      </c>
      <c r="E6" s="983"/>
      <c r="F6" s="983"/>
      <c r="G6" s="979"/>
      <c r="H6" s="979">
        <v>365</v>
      </c>
    </row>
    <row r="7" spans="1:8" x14ac:dyDescent="0.25">
      <c r="A7" s="667">
        <v>2018</v>
      </c>
      <c r="B7" s="983">
        <v>140</v>
      </c>
      <c r="C7" s="983">
        <v>163</v>
      </c>
      <c r="D7" s="983">
        <v>33</v>
      </c>
      <c r="E7" s="983">
        <v>14</v>
      </c>
      <c r="F7" s="983">
        <v>16</v>
      </c>
      <c r="G7" s="979"/>
      <c r="H7" s="979">
        <v>366</v>
      </c>
    </row>
    <row r="8" spans="1:8" x14ac:dyDescent="0.25">
      <c r="A8" s="667">
        <v>2019</v>
      </c>
      <c r="B8" s="983">
        <v>109</v>
      </c>
      <c r="C8" s="983">
        <v>125</v>
      </c>
      <c r="D8" s="983">
        <v>32</v>
      </c>
      <c r="E8" s="983">
        <v>52</v>
      </c>
      <c r="F8" s="983">
        <v>40</v>
      </c>
      <c r="G8" s="979">
        <v>4</v>
      </c>
      <c r="H8" s="979">
        <v>362</v>
      </c>
    </row>
    <row r="9" spans="1:8" x14ac:dyDescent="0.25">
      <c r="A9" s="667">
        <v>2020</v>
      </c>
      <c r="B9" s="983">
        <v>34</v>
      </c>
      <c r="C9" s="983">
        <v>83</v>
      </c>
      <c r="D9" s="983">
        <v>43</v>
      </c>
      <c r="E9" s="983">
        <v>121</v>
      </c>
      <c r="F9" s="983">
        <v>63</v>
      </c>
      <c r="G9" s="979">
        <v>4</v>
      </c>
      <c r="H9" s="979">
        <v>348</v>
      </c>
    </row>
    <row r="10" spans="1:8" x14ac:dyDescent="0.25">
      <c r="A10" s="376">
        <v>2021</v>
      </c>
      <c r="B10" s="979"/>
      <c r="C10" s="979">
        <v>8</v>
      </c>
      <c r="D10" s="979">
        <v>38</v>
      </c>
      <c r="E10" s="979">
        <v>167</v>
      </c>
      <c r="F10" s="979">
        <v>75</v>
      </c>
      <c r="G10" s="979">
        <v>8</v>
      </c>
      <c r="H10" s="979">
        <v>296</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99FE-2F7F-43A3-A4C2-3B7709D4379F}">
  <dimension ref="A1:K12"/>
  <sheetViews>
    <sheetView zoomScaleNormal="100" workbookViewId="0">
      <selection activeCell="B20" sqref="B20"/>
    </sheetView>
  </sheetViews>
  <sheetFormatPr defaultRowHeight="15" x14ac:dyDescent="0.25"/>
  <cols>
    <col min="1" max="1" width="40.42578125" customWidth="1"/>
    <col min="2" max="11" width="8.5703125" customWidth="1"/>
  </cols>
  <sheetData>
    <row r="1" spans="1:11" s="108" customFormat="1" x14ac:dyDescent="0.25">
      <c r="A1" s="465"/>
    </row>
    <row r="2" spans="1:11" s="108" customFormat="1" x14ac:dyDescent="0.25">
      <c r="A2" s="465"/>
    </row>
    <row r="3" spans="1:11" s="108" customFormat="1" x14ac:dyDescent="0.25">
      <c r="A3" s="465"/>
    </row>
    <row r="4" spans="1:11" s="108" customFormat="1" x14ac:dyDescent="0.25">
      <c r="A4" s="465"/>
    </row>
    <row r="5" spans="1:11" s="108" customFormat="1" x14ac:dyDescent="0.25">
      <c r="A5" s="465" t="s">
        <v>1861</v>
      </c>
    </row>
    <row r="6" spans="1:11" s="365" customFormat="1" x14ac:dyDescent="0.25">
      <c r="A6" s="650"/>
    </row>
    <row r="7" spans="1:11" s="437" customFormat="1" x14ac:dyDescent="0.25">
      <c r="A7" s="718"/>
      <c r="B7" s="722">
        <v>2013</v>
      </c>
      <c r="C7" s="722">
        <v>2014</v>
      </c>
      <c r="D7" s="722">
        <v>2015</v>
      </c>
      <c r="E7" s="722">
        <v>2016</v>
      </c>
      <c r="F7" s="722">
        <v>2017</v>
      </c>
      <c r="G7" s="722">
        <v>2018</v>
      </c>
      <c r="H7" s="722">
        <v>2019</v>
      </c>
      <c r="I7" s="722">
        <v>2020</v>
      </c>
      <c r="J7" s="722">
        <v>2021</v>
      </c>
      <c r="K7" s="722">
        <v>2022</v>
      </c>
    </row>
    <row r="8" spans="1:11" s="437" customFormat="1" x14ac:dyDescent="0.25">
      <c r="A8" s="376" t="s">
        <v>1780</v>
      </c>
      <c r="B8" s="984">
        <v>29.826398000000005</v>
      </c>
      <c r="C8" s="984">
        <v>22.454728209999999</v>
      </c>
      <c r="D8" s="984">
        <v>34.983224999999997</v>
      </c>
      <c r="E8" s="984">
        <v>34.596564000000001</v>
      </c>
      <c r="F8" s="984">
        <v>34.561577999999997</v>
      </c>
      <c r="G8" s="984">
        <v>36.20755647</v>
      </c>
      <c r="H8" s="984">
        <v>31.912600000000001</v>
      </c>
      <c r="I8" s="984">
        <v>23.2</v>
      </c>
      <c r="J8" s="984">
        <v>29.1</v>
      </c>
      <c r="K8" s="979">
        <v>38.700000000000003</v>
      </c>
    </row>
    <row r="9" spans="1:11" s="437" customFormat="1" x14ac:dyDescent="0.25">
      <c r="A9" s="376" t="s">
        <v>1781</v>
      </c>
      <c r="B9" s="984">
        <v>7.873602</v>
      </c>
      <c r="C9" s="984">
        <v>15.545271790000001</v>
      </c>
      <c r="D9" s="984">
        <v>7.4167750000000003</v>
      </c>
      <c r="E9" s="984">
        <v>3.303436</v>
      </c>
      <c r="F9" s="984">
        <v>4.8384219999999996</v>
      </c>
      <c r="G9" s="984">
        <v>3.9924435300000001</v>
      </c>
      <c r="H9" s="984">
        <v>8.6874000000000002</v>
      </c>
      <c r="I9" s="984">
        <v>18.600000000000001</v>
      </c>
      <c r="J9" s="984">
        <v>15.9</v>
      </c>
      <c r="K9" s="979">
        <v>10.6</v>
      </c>
    </row>
    <row r="10" spans="1:11" s="437" customFormat="1" x14ac:dyDescent="0.25">
      <c r="A10" s="649" t="s">
        <v>105</v>
      </c>
      <c r="B10" s="984">
        <v>37.700000000000003</v>
      </c>
      <c r="C10" s="984">
        <v>38</v>
      </c>
      <c r="D10" s="984">
        <v>42.4</v>
      </c>
      <c r="E10" s="984">
        <v>37.9</v>
      </c>
      <c r="F10" s="984">
        <v>39.4</v>
      </c>
      <c r="G10" s="984">
        <v>40.200000000000003</v>
      </c>
      <c r="H10" s="984">
        <v>40.6</v>
      </c>
      <c r="I10" s="984">
        <f>I8+I9</f>
        <v>41.8</v>
      </c>
      <c r="J10" s="984">
        <f t="shared" ref="J10:K10" si="0">J8+J9</f>
        <v>45</v>
      </c>
      <c r="K10" s="984">
        <f t="shared" si="0"/>
        <v>49.300000000000004</v>
      </c>
    </row>
    <row r="11" spans="1:11" s="437" customFormat="1" x14ac:dyDescent="0.25">
      <c r="A11" s="651" t="s">
        <v>1864</v>
      </c>
    </row>
    <row r="12" spans="1:11" s="437" customFormat="1" x14ac:dyDescent="0.25">
      <c r="A12" s="65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2290-1C84-4817-8006-B617350620E1}">
  <dimension ref="A1:I11"/>
  <sheetViews>
    <sheetView workbookViewId="0">
      <selection activeCell="E20" sqref="E20"/>
    </sheetView>
  </sheetViews>
  <sheetFormatPr defaultRowHeight="15" x14ac:dyDescent="0.25"/>
  <cols>
    <col min="2" max="2" width="13" customWidth="1"/>
    <col min="3" max="3" width="10" customWidth="1"/>
    <col min="4" max="4" width="13.42578125" customWidth="1"/>
    <col min="5" max="5" width="10" customWidth="1"/>
    <col min="6" max="6" width="12.42578125" customWidth="1"/>
    <col min="7" max="7" width="10" customWidth="1"/>
    <col min="8" max="8" width="12.7109375" customWidth="1"/>
    <col min="9" max="9" width="10" customWidth="1"/>
  </cols>
  <sheetData>
    <row r="1" spans="1:9" x14ac:dyDescent="0.25">
      <c r="A1" s="387" t="s">
        <v>1866</v>
      </c>
    </row>
    <row r="2" spans="1:9" x14ac:dyDescent="0.25">
      <c r="A2" s="387" t="s">
        <v>1861</v>
      </c>
    </row>
    <row r="3" spans="1:9" ht="9" customHeight="1" x14ac:dyDescent="0.25">
      <c r="A3" s="437"/>
    </row>
    <row r="4" spans="1:9" ht="15.75" x14ac:dyDescent="0.25">
      <c r="A4" s="721"/>
      <c r="B4" s="1020" t="s">
        <v>971</v>
      </c>
      <c r="C4" s="1020"/>
      <c r="D4" s="1020" t="s">
        <v>973</v>
      </c>
      <c r="E4" s="1020"/>
      <c r="F4" s="1020" t="s">
        <v>972</v>
      </c>
      <c r="G4" s="1020"/>
      <c r="H4" s="1020" t="s">
        <v>105</v>
      </c>
      <c r="I4" s="1020"/>
    </row>
    <row r="5" spans="1:9" ht="31.5" x14ac:dyDescent="0.25">
      <c r="A5" s="721" t="s">
        <v>1782</v>
      </c>
      <c r="B5" s="741" t="s">
        <v>1783</v>
      </c>
      <c r="C5" s="741" t="s">
        <v>1784</v>
      </c>
      <c r="D5" s="741" t="s">
        <v>1783</v>
      </c>
      <c r="E5" s="741" t="s">
        <v>1784</v>
      </c>
      <c r="F5" s="741" t="s">
        <v>1783</v>
      </c>
      <c r="G5" s="741" t="s">
        <v>1784</v>
      </c>
      <c r="H5" s="741" t="s">
        <v>1783</v>
      </c>
      <c r="I5" s="741" t="s">
        <v>1784</v>
      </c>
    </row>
    <row r="6" spans="1:9" ht="15.75" x14ac:dyDescent="0.25">
      <c r="A6" s="719">
        <v>2017</v>
      </c>
      <c r="B6" s="720">
        <v>46</v>
      </c>
      <c r="C6" s="720">
        <v>13</v>
      </c>
      <c r="D6" s="720">
        <v>104</v>
      </c>
      <c r="E6" s="720">
        <v>16</v>
      </c>
      <c r="F6" s="720">
        <v>166</v>
      </c>
      <c r="G6" s="720">
        <v>14</v>
      </c>
      <c r="H6" s="720">
        <v>316</v>
      </c>
      <c r="I6" s="720">
        <v>43</v>
      </c>
    </row>
    <row r="7" spans="1:9" ht="15.75" x14ac:dyDescent="0.25">
      <c r="A7" s="719">
        <v>2018</v>
      </c>
      <c r="B7" s="720">
        <v>43</v>
      </c>
      <c r="C7" s="720">
        <v>13</v>
      </c>
      <c r="D7" s="720">
        <v>93</v>
      </c>
      <c r="E7" s="720">
        <v>24</v>
      </c>
      <c r="F7" s="720">
        <v>230</v>
      </c>
      <c r="G7" s="720">
        <v>38</v>
      </c>
      <c r="H7" s="720">
        <v>366</v>
      </c>
      <c r="I7" s="720">
        <v>75</v>
      </c>
    </row>
    <row r="8" spans="1:9" ht="15.75" x14ac:dyDescent="0.25">
      <c r="A8" s="719">
        <v>2019</v>
      </c>
      <c r="B8" s="720">
        <v>47</v>
      </c>
      <c r="C8" s="720">
        <v>21</v>
      </c>
      <c r="D8" s="720">
        <v>100</v>
      </c>
      <c r="E8" s="720">
        <v>23</v>
      </c>
      <c r="F8" s="720">
        <v>332</v>
      </c>
      <c r="G8" s="720">
        <v>70</v>
      </c>
      <c r="H8" s="720">
        <v>479</v>
      </c>
      <c r="I8" s="720">
        <v>114</v>
      </c>
    </row>
    <row r="9" spans="1:9" ht="15.75" x14ac:dyDescent="0.25">
      <c r="A9" s="719" t="s">
        <v>1659</v>
      </c>
      <c r="B9" s="720">
        <v>35</v>
      </c>
      <c r="C9" s="720">
        <v>8</v>
      </c>
      <c r="D9" s="720">
        <v>78</v>
      </c>
      <c r="E9" s="720">
        <v>21</v>
      </c>
      <c r="F9" s="720">
        <v>300</v>
      </c>
      <c r="G9" s="720">
        <v>63</v>
      </c>
      <c r="H9" s="720">
        <v>413</v>
      </c>
      <c r="I9" s="720">
        <v>92</v>
      </c>
    </row>
    <row r="10" spans="1:9" ht="15.75" x14ac:dyDescent="0.25">
      <c r="A10" s="719">
        <v>2021</v>
      </c>
      <c r="B10" s="720">
        <v>30</v>
      </c>
      <c r="C10" s="720">
        <v>12</v>
      </c>
      <c r="D10" s="720">
        <v>72</v>
      </c>
      <c r="E10" s="720">
        <v>25</v>
      </c>
      <c r="F10" s="720">
        <v>223</v>
      </c>
      <c r="G10" s="720">
        <v>42</v>
      </c>
      <c r="H10" s="720">
        <v>335</v>
      </c>
      <c r="I10" s="720">
        <v>79</v>
      </c>
    </row>
    <row r="11" spans="1:9" ht="15.75" x14ac:dyDescent="0.25">
      <c r="A11" s="686" t="s">
        <v>1864</v>
      </c>
    </row>
  </sheetData>
  <mergeCells count="4">
    <mergeCell ref="B4:C4"/>
    <mergeCell ref="D4:E4"/>
    <mergeCell ref="F4:G4"/>
    <mergeCell ref="H4:I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A289-BEFC-47B1-998A-232D2924A97D}">
  <dimension ref="A1:L22"/>
  <sheetViews>
    <sheetView workbookViewId="0">
      <selection activeCell="J19" sqref="J19"/>
    </sheetView>
  </sheetViews>
  <sheetFormatPr defaultRowHeight="15" x14ac:dyDescent="0.25"/>
  <cols>
    <col min="1" max="1" width="19.28515625" customWidth="1"/>
    <col min="2" max="2" width="15.140625" customWidth="1"/>
    <col min="3" max="3" width="14" customWidth="1"/>
    <col min="4" max="4" width="11.42578125" customWidth="1"/>
    <col min="5" max="5" width="11.85546875" customWidth="1"/>
    <col min="6" max="6" width="12.7109375" customWidth="1"/>
    <col min="8" max="8" width="11.7109375" customWidth="1"/>
  </cols>
  <sheetData>
    <row r="1" spans="1:12" x14ac:dyDescent="0.25">
      <c r="A1" s="236" t="s">
        <v>1865</v>
      </c>
      <c r="B1" s="380"/>
      <c r="C1" s="380"/>
      <c r="D1" s="380"/>
      <c r="E1" s="380"/>
      <c r="F1" s="380"/>
      <c r="G1" s="380"/>
      <c r="H1" s="380"/>
      <c r="I1" s="380"/>
      <c r="J1" s="380"/>
      <c r="K1" s="380"/>
      <c r="L1" s="380"/>
    </row>
    <row r="2" spans="1:12" s="380" customFormat="1" x14ac:dyDescent="0.25">
      <c r="A2" s="236" t="s">
        <v>1861</v>
      </c>
    </row>
    <row r="4" spans="1:12" ht="60" x14ac:dyDescent="0.25">
      <c r="A4" s="985" t="s">
        <v>1785</v>
      </c>
      <c r="B4" s="726" t="s">
        <v>1786</v>
      </c>
      <c r="C4" s="726" t="s">
        <v>1759</v>
      </c>
      <c r="D4" s="726" t="s">
        <v>1787</v>
      </c>
      <c r="E4" s="726" t="s">
        <v>1788</v>
      </c>
      <c r="F4" s="726" t="s">
        <v>1758</v>
      </c>
      <c r="G4" s="726" t="s">
        <v>1028</v>
      </c>
      <c r="H4" s="726" t="s">
        <v>1026</v>
      </c>
    </row>
    <row r="5" spans="1:12" x14ac:dyDescent="0.25">
      <c r="A5" s="385" t="s">
        <v>1616</v>
      </c>
      <c r="B5" s="181">
        <v>0.21428571428571427</v>
      </c>
      <c r="C5" s="181">
        <v>0.13157894736842105</v>
      </c>
      <c r="D5" s="181">
        <v>0.1875</v>
      </c>
      <c r="E5" s="181">
        <v>0.22500000000000001</v>
      </c>
      <c r="F5" s="181">
        <v>6.6666666666666666E-2</v>
      </c>
      <c r="G5" s="181">
        <v>0.14814814814814814</v>
      </c>
      <c r="H5" s="181">
        <v>0.11764705882352941</v>
      </c>
    </row>
    <row r="6" spans="1:12" x14ac:dyDescent="0.25">
      <c r="A6" s="385" t="s">
        <v>1615</v>
      </c>
      <c r="B6" s="181">
        <v>0.2857142857142857</v>
      </c>
      <c r="C6" s="181">
        <v>0.11475409836065574</v>
      </c>
      <c r="D6" s="181">
        <v>0.27692307692307694</v>
      </c>
      <c r="E6" s="181">
        <v>0.23684210526315788</v>
      </c>
      <c r="F6" s="181">
        <v>0.15789473684210525</v>
      </c>
      <c r="G6" s="181">
        <v>9.7560975609756101E-2</v>
      </c>
      <c r="H6" s="181">
        <v>0.2857142857142857</v>
      </c>
    </row>
    <row r="7" spans="1:12" x14ac:dyDescent="0.25">
      <c r="A7" s="385" t="s">
        <v>1617</v>
      </c>
      <c r="B7" s="181">
        <v>0.29411764705882354</v>
      </c>
      <c r="C7" s="181">
        <v>0.14814814814814814</v>
      </c>
      <c r="D7" s="181">
        <v>0.17857142857142858</v>
      </c>
      <c r="E7" s="181">
        <v>0.26984126984126983</v>
      </c>
      <c r="F7" s="181">
        <v>0.27777777777777779</v>
      </c>
      <c r="G7" s="181">
        <v>0.16129032258064516</v>
      </c>
      <c r="H7" s="181">
        <v>0.18181818181818182</v>
      </c>
    </row>
    <row r="8" spans="1:12" x14ac:dyDescent="0.25">
      <c r="A8" s="385" t="s">
        <v>1656</v>
      </c>
      <c r="B8" s="181">
        <v>0.35</v>
      </c>
      <c r="C8" s="181">
        <v>0.125</v>
      </c>
      <c r="D8" s="181">
        <v>0.10810810810810811</v>
      </c>
      <c r="E8" s="181">
        <v>0.1875</v>
      </c>
      <c r="F8" s="181">
        <v>0.375</v>
      </c>
      <c r="G8" s="181">
        <v>0.21428571428571427</v>
      </c>
      <c r="H8" s="181">
        <v>0.11363636363636363</v>
      </c>
    </row>
    <row r="9" spans="1:12" x14ac:dyDescent="0.25">
      <c r="A9" s="385" t="s">
        <v>1789</v>
      </c>
      <c r="B9" s="232">
        <v>0.2818181818181818</v>
      </c>
      <c r="C9" s="232">
        <v>0.12953367875647667</v>
      </c>
      <c r="D9" s="232">
        <v>0.19902912621359223</v>
      </c>
      <c r="E9" s="232">
        <v>0.23348017621145375</v>
      </c>
      <c r="F9" s="232">
        <v>0.22058823529411764</v>
      </c>
      <c r="G9" s="232">
        <v>0.14960629921259844</v>
      </c>
      <c r="H9" s="232">
        <v>0.17682926829268292</v>
      </c>
    </row>
    <row r="10" spans="1:12" x14ac:dyDescent="0.25">
      <c r="A10" s="385" t="s">
        <v>1618</v>
      </c>
      <c r="B10" s="181">
        <v>0.2857142857142857</v>
      </c>
      <c r="C10" s="181">
        <v>0.25</v>
      </c>
      <c r="D10" s="181">
        <v>0.31818181818181818</v>
      </c>
      <c r="E10" s="181">
        <v>0.375</v>
      </c>
      <c r="F10" s="181">
        <v>0.16666666666666666</v>
      </c>
      <c r="G10" s="181">
        <v>0.16666666666666666</v>
      </c>
      <c r="H10" s="181">
        <v>0.15789473684210525</v>
      </c>
    </row>
    <row r="11" spans="1:12" x14ac:dyDescent="0.25">
      <c r="A11" s="385" t="s">
        <v>1619</v>
      </c>
      <c r="B11" s="181">
        <v>0.27272727272727271</v>
      </c>
      <c r="C11" s="181">
        <v>0.15384615384615385</v>
      </c>
      <c r="D11" s="181">
        <v>0.35</v>
      </c>
      <c r="E11" s="181">
        <v>0.18181818181818182</v>
      </c>
      <c r="F11" s="181">
        <v>0</v>
      </c>
      <c r="G11" s="181">
        <v>5.5555555555555552E-2</v>
      </c>
      <c r="H11" s="181">
        <v>0.4</v>
      </c>
    </row>
    <row r="12" spans="1:12" x14ac:dyDescent="0.25">
      <c r="A12" s="385" t="s">
        <v>1620</v>
      </c>
      <c r="B12" s="181">
        <v>0.5714285714285714</v>
      </c>
      <c r="C12" s="181">
        <v>0.22222222222222221</v>
      </c>
      <c r="D12" s="181">
        <v>0.21428571428571427</v>
      </c>
      <c r="E12" s="181">
        <v>0.21428571428571427</v>
      </c>
      <c r="F12" s="181">
        <v>0.66666666666666663</v>
      </c>
      <c r="G12" s="181">
        <v>0.30769230769230771</v>
      </c>
      <c r="H12" s="181">
        <v>0.16666666666666666</v>
      </c>
    </row>
    <row r="13" spans="1:12" x14ac:dyDescent="0.25">
      <c r="A13" s="385" t="s">
        <v>1657</v>
      </c>
      <c r="B13" s="181">
        <v>0.5</v>
      </c>
      <c r="C13" s="181">
        <v>0.25</v>
      </c>
      <c r="D13" s="181">
        <v>0.47058823529411764</v>
      </c>
      <c r="E13" s="181">
        <v>0.29411764705882354</v>
      </c>
      <c r="F13" s="181">
        <v>0.33333333333333331</v>
      </c>
      <c r="G13" s="181">
        <v>0.33333333333333331</v>
      </c>
      <c r="H13" s="181">
        <v>0.23076923076923078</v>
      </c>
    </row>
    <row r="14" spans="1:12" x14ac:dyDescent="0.25">
      <c r="A14" s="385" t="s">
        <v>1790</v>
      </c>
      <c r="B14" s="232">
        <v>0.375</v>
      </c>
      <c r="C14" s="232">
        <v>0.20588235294117646</v>
      </c>
      <c r="D14" s="232">
        <v>0.34246575342465752</v>
      </c>
      <c r="E14" s="232">
        <v>0.2608695652173913</v>
      </c>
      <c r="F14" s="232">
        <v>0.30769230769230771</v>
      </c>
      <c r="G14" s="232">
        <v>0.18367346938775511</v>
      </c>
      <c r="H14" s="232">
        <v>0.23076923076923078</v>
      </c>
    </row>
    <row r="15" spans="1:12" s="437" customFormat="1" x14ac:dyDescent="0.25">
      <c r="A15" s="385" t="s">
        <v>1621</v>
      </c>
      <c r="B15" s="181">
        <v>0.4</v>
      </c>
      <c r="C15" s="181">
        <v>0.33333333333333331</v>
      </c>
      <c r="D15" s="181">
        <v>0.42857142857142855</v>
      </c>
      <c r="E15" s="181">
        <v>0.23076923076923078</v>
      </c>
      <c r="F15" s="181">
        <v>0.5</v>
      </c>
      <c r="G15" s="181">
        <v>0.33333333333333331</v>
      </c>
      <c r="H15" s="181">
        <v>0.14285714285714285</v>
      </c>
    </row>
    <row r="16" spans="1:12" s="437" customFormat="1" x14ac:dyDescent="0.25">
      <c r="A16" s="385" t="s">
        <v>1622</v>
      </c>
      <c r="B16" s="181">
        <v>0.5</v>
      </c>
      <c r="C16" s="181">
        <v>1</v>
      </c>
      <c r="D16" s="181">
        <v>0.66666666666666663</v>
      </c>
      <c r="E16" s="181">
        <v>0.41666666666666669</v>
      </c>
      <c r="F16" s="181">
        <v>1</v>
      </c>
      <c r="G16" s="181">
        <v>0.2857142857142857</v>
      </c>
      <c r="H16" s="181">
        <v>0.2</v>
      </c>
    </row>
    <row r="17" spans="1:8" s="437" customFormat="1" x14ac:dyDescent="0.25">
      <c r="A17" s="385" t="s">
        <v>1623</v>
      </c>
      <c r="B17" s="181">
        <v>0.5</v>
      </c>
      <c r="C17" s="181">
        <v>0.125</v>
      </c>
      <c r="D17" s="181">
        <v>0.33333333333333331</v>
      </c>
      <c r="E17" s="181">
        <v>0.22222222222222221</v>
      </c>
      <c r="F17" s="181">
        <v>0</v>
      </c>
      <c r="G17" s="181">
        <v>0.25</v>
      </c>
      <c r="H17" s="181">
        <v>0.14285714285714285</v>
      </c>
    </row>
    <row r="18" spans="1:8" s="437" customFormat="1" x14ac:dyDescent="0.25">
      <c r="A18" s="385" t="s">
        <v>1658</v>
      </c>
      <c r="B18" s="181">
        <v>1</v>
      </c>
      <c r="C18" s="181">
        <v>0.36363636363636365</v>
      </c>
      <c r="D18" s="181">
        <v>0.33333333333333331</v>
      </c>
      <c r="E18" s="181">
        <v>0.5</v>
      </c>
      <c r="F18" s="181">
        <v>0</v>
      </c>
      <c r="G18" s="181">
        <v>0.4</v>
      </c>
      <c r="H18" s="181">
        <v>0</v>
      </c>
    </row>
    <row r="19" spans="1:8" x14ac:dyDescent="0.25">
      <c r="A19" s="385" t="s">
        <v>1791</v>
      </c>
      <c r="B19" s="232">
        <v>0.53333333333333333</v>
      </c>
      <c r="C19" s="232">
        <v>0.33333333333333331</v>
      </c>
      <c r="D19" s="232">
        <v>0.48</v>
      </c>
      <c r="E19" s="232">
        <v>0.32500000000000001</v>
      </c>
      <c r="F19" s="232">
        <v>0.66666666666666663</v>
      </c>
      <c r="G19" s="232">
        <v>0.31578947368421051</v>
      </c>
      <c r="H19" s="232">
        <v>0.14814814814814814</v>
      </c>
    </row>
    <row r="20" spans="1:8" x14ac:dyDescent="0.25">
      <c r="A20" s="385" t="s">
        <v>1792</v>
      </c>
      <c r="B20" s="706">
        <v>0.32727272727272699</v>
      </c>
      <c r="C20" s="706">
        <v>0.16141732283464566</v>
      </c>
      <c r="D20" s="706">
        <v>0.25657894736842107</v>
      </c>
      <c r="E20" s="706">
        <v>0.25</v>
      </c>
      <c r="F20" s="706">
        <v>0.25</v>
      </c>
      <c r="G20" s="706">
        <v>0.17435897435897435</v>
      </c>
      <c r="H20" s="706">
        <v>0.1875</v>
      </c>
    </row>
    <row r="22" spans="1:8" x14ac:dyDescent="0.25">
      <c r="A22" s="300"/>
    </row>
  </sheetData>
  <conditionalFormatting sqref="B5:H20">
    <cfRule type="colorScale" priority="1">
      <colorScale>
        <cfvo type="min"/>
        <cfvo type="max"/>
        <color theme="0" tint="-4.9989318521683403E-2"/>
        <color theme="9" tint="0.39997558519241921"/>
      </colorScale>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2227-083E-40BD-A042-D1517B0260E1}">
  <sheetPr>
    <tabColor rgb="FF00B050"/>
  </sheetPr>
  <dimension ref="A1:F22"/>
  <sheetViews>
    <sheetView workbookViewId="0">
      <selection activeCell="K31" sqref="K31"/>
    </sheetView>
  </sheetViews>
  <sheetFormatPr defaultRowHeight="15" x14ac:dyDescent="0.25"/>
  <sheetData>
    <row r="1" spans="1:6" x14ac:dyDescent="0.25">
      <c r="A1" s="387" t="s">
        <v>1593</v>
      </c>
    </row>
    <row r="2" spans="1:6" x14ac:dyDescent="0.25">
      <c r="A2" s="387" t="s">
        <v>1594</v>
      </c>
    </row>
    <row r="4" spans="1:6" x14ac:dyDescent="0.25">
      <c r="A4" s="412" t="s">
        <v>1601</v>
      </c>
      <c r="B4" s="412"/>
      <c r="C4" s="412"/>
      <c r="D4" s="412"/>
      <c r="E4" s="412"/>
      <c r="F4" s="412"/>
    </row>
    <row r="13" spans="1:6" x14ac:dyDescent="0.25">
      <c r="A13" t="s">
        <v>1602</v>
      </c>
    </row>
    <row r="14" spans="1:6" ht="15.75" thickBot="1" x14ac:dyDescent="0.3"/>
    <row r="15" spans="1:6" ht="45.75" thickBot="1" x14ac:dyDescent="0.3">
      <c r="A15" s="658"/>
      <c r="B15" s="659" t="s">
        <v>1595</v>
      </c>
      <c r="C15" s="660" t="s">
        <v>1596</v>
      </c>
      <c r="D15" s="659" t="s">
        <v>971</v>
      </c>
      <c r="E15" s="659" t="s">
        <v>972</v>
      </c>
      <c r="F15" s="659" t="s">
        <v>973</v>
      </c>
    </row>
    <row r="16" spans="1:6" ht="30.75" thickBot="1" x14ac:dyDescent="0.3">
      <c r="A16" s="661" t="s">
        <v>1597</v>
      </c>
      <c r="B16" s="662" t="s">
        <v>1598</v>
      </c>
      <c r="C16" s="662" t="s">
        <v>1598</v>
      </c>
      <c r="D16" s="662" t="s">
        <v>1598</v>
      </c>
      <c r="E16" s="662" t="s">
        <v>1598</v>
      </c>
      <c r="F16" s="662" t="s">
        <v>1599</v>
      </c>
    </row>
    <row r="17" spans="1:6" ht="15.75" thickBot="1" x14ac:dyDescent="0.3">
      <c r="A17" s="663">
        <v>2016</v>
      </c>
      <c r="B17" s="664">
        <v>158</v>
      </c>
      <c r="C17" s="664">
        <v>171</v>
      </c>
      <c r="D17" s="664">
        <v>36</v>
      </c>
      <c r="E17" s="665"/>
      <c r="F17" s="665"/>
    </row>
    <row r="18" spans="1:6" ht="15.75" thickBot="1" x14ac:dyDescent="0.3">
      <c r="A18" s="663">
        <v>2017</v>
      </c>
      <c r="B18" s="664">
        <v>142</v>
      </c>
      <c r="C18" s="664">
        <v>186</v>
      </c>
      <c r="D18" s="664">
        <v>37</v>
      </c>
      <c r="E18" s="665"/>
      <c r="F18" s="665"/>
    </row>
    <row r="19" spans="1:6" ht="15.75" thickBot="1" x14ac:dyDescent="0.3">
      <c r="A19" s="663">
        <v>2018</v>
      </c>
      <c r="B19" s="664">
        <v>140</v>
      </c>
      <c r="C19" s="664">
        <v>163</v>
      </c>
      <c r="D19" s="664">
        <v>33</v>
      </c>
      <c r="E19" s="664">
        <v>14</v>
      </c>
      <c r="F19" s="664">
        <v>16</v>
      </c>
    </row>
    <row r="20" spans="1:6" ht="15.75" thickBot="1" x14ac:dyDescent="0.3">
      <c r="A20" s="663">
        <v>2019</v>
      </c>
      <c r="B20" s="664">
        <v>109</v>
      </c>
      <c r="C20" s="664">
        <v>125</v>
      </c>
      <c r="D20" s="664">
        <v>32</v>
      </c>
      <c r="E20" s="664">
        <v>52</v>
      </c>
      <c r="F20" s="664">
        <v>40</v>
      </c>
    </row>
    <row r="21" spans="1:6" ht="15.75" thickBot="1" x14ac:dyDescent="0.3">
      <c r="A21" s="663">
        <v>2020</v>
      </c>
      <c r="B21" s="664">
        <v>34</v>
      </c>
      <c r="C21" s="664">
        <v>83</v>
      </c>
      <c r="D21" s="664">
        <v>43</v>
      </c>
      <c r="E21" s="664">
        <v>121</v>
      </c>
      <c r="F21" s="664">
        <v>63</v>
      </c>
    </row>
    <row r="22" spans="1:6" x14ac:dyDescent="0.25">
      <c r="A22" s="652" t="s">
        <v>1600</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7788C-CB0A-44A2-B01E-2D5BA1C88B8A}">
  <dimension ref="A1:M15"/>
  <sheetViews>
    <sheetView zoomScaleNormal="100" workbookViewId="0">
      <selection activeCell="E24" sqref="E24"/>
    </sheetView>
  </sheetViews>
  <sheetFormatPr defaultRowHeight="15" x14ac:dyDescent="0.25"/>
  <cols>
    <col min="1" max="1" width="32.85546875" customWidth="1"/>
    <col min="2" max="3" width="11.7109375" customWidth="1"/>
    <col min="4" max="4" width="12.85546875" customWidth="1"/>
    <col min="5" max="5" width="12.42578125" customWidth="1"/>
  </cols>
  <sheetData>
    <row r="1" spans="1:13" s="380" customFormat="1" x14ac:dyDescent="0.25">
      <c r="A1" s="236" t="s">
        <v>1867</v>
      </c>
    </row>
    <row r="2" spans="1:13" x14ac:dyDescent="0.25">
      <c r="A2" s="986" t="s">
        <v>1861</v>
      </c>
    </row>
    <row r="3" spans="1:13" x14ac:dyDescent="0.25">
      <c r="B3" s="384" t="s">
        <v>1071</v>
      </c>
      <c r="C3" s="384"/>
      <c r="D3" s="384"/>
      <c r="F3" s="384" t="s">
        <v>1709</v>
      </c>
      <c r="G3" s="384"/>
      <c r="H3" s="384"/>
      <c r="J3" s="384" t="s">
        <v>1795</v>
      </c>
      <c r="K3" s="384"/>
      <c r="L3" s="384"/>
    </row>
    <row r="4" spans="1:13" x14ac:dyDescent="0.25">
      <c r="A4" s="188"/>
      <c r="B4" s="758">
        <v>2019</v>
      </c>
      <c r="C4" s="758">
        <v>2020</v>
      </c>
      <c r="D4" s="758">
        <v>2021</v>
      </c>
      <c r="E4" s="758" t="s">
        <v>1667</v>
      </c>
      <c r="F4" s="758">
        <v>2019</v>
      </c>
      <c r="G4" s="758">
        <v>2020</v>
      </c>
      <c r="H4" s="758">
        <v>2021</v>
      </c>
      <c r="I4" s="758">
        <v>2022</v>
      </c>
      <c r="J4" s="758">
        <v>2019</v>
      </c>
      <c r="K4" s="758">
        <v>2020</v>
      </c>
      <c r="L4" s="758">
        <v>2021</v>
      </c>
      <c r="M4" s="758">
        <v>2022</v>
      </c>
    </row>
    <row r="5" spans="1:13" x14ac:dyDescent="0.25">
      <c r="A5" s="742" t="s">
        <v>1027</v>
      </c>
      <c r="B5" s="117">
        <v>2099300</v>
      </c>
      <c r="C5" s="117">
        <v>4972000</v>
      </c>
      <c r="D5" s="117">
        <v>6879672.5</v>
      </c>
      <c r="E5" s="117">
        <v>7418084.1699999999</v>
      </c>
      <c r="F5" s="379">
        <v>2.0992999999999999</v>
      </c>
      <c r="G5" s="379">
        <v>4.9720000000000004</v>
      </c>
      <c r="H5" s="379">
        <v>6.8796724999999999</v>
      </c>
      <c r="I5" s="379">
        <v>7.4180841700000002</v>
      </c>
      <c r="J5" s="454">
        <v>0.17120369046293493</v>
      </c>
      <c r="K5" s="454">
        <v>0.14551545203093574</v>
      </c>
      <c r="L5" s="454">
        <v>0.1536747521192573</v>
      </c>
      <c r="M5" s="454">
        <v>0.15088860991049144</v>
      </c>
    </row>
    <row r="6" spans="1:13" x14ac:dyDescent="0.25">
      <c r="A6" s="742" t="s">
        <v>1759</v>
      </c>
      <c r="B6" s="117">
        <v>1192224.78</v>
      </c>
      <c r="C6" s="117">
        <v>3120860</v>
      </c>
      <c r="D6" s="117">
        <v>4455890</v>
      </c>
      <c r="E6" s="117">
        <v>5173835</v>
      </c>
      <c r="F6" s="379">
        <v>1.1922247800000001</v>
      </c>
      <c r="G6" s="379">
        <v>3.12086</v>
      </c>
      <c r="H6" s="379">
        <v>4.4558900000000001</v>
      </c>
      <c r="I6" s="379">
        <v>5.1738350000000004</v>
      </c>
      <c r="J6" s="454">
        <v>9.7229210783289999E-2</v>
      </c>
      <c r="K6" s="454">
        <v>9.133816444595054E-2</v>
      </c>
      <c r="L6" s="454">
        <v>9.9533486691507092E-2</v>
      </c>
      <c r="M6" s="454">
        <v>0.10523913630063966</v>
      </c>
    </row>
    <row r="7" spans="1:13" x14ac:dyDescent="0.25">
      <c r="A7" s="742" t="s">
        <v>1025</v>
      </c>
      <c r="B7" s="117">
        <v>6158811.75</v>
      </c>
      <c r="C7" s="117">
        <v>17526071</v>
      </c>
      <c r="D7" s="117">
        <v>21856275</v>
      </c>
      <c r="E7" s="117">
        <v>23114505.5</v>
      </c>
      <c r="F7" s="379">
        <v>6.1588117499999999</v>
      </c>
      <c r="G7" s="379">
        <v>17.526071000000002</v>
      </c>
      <c r="H7" s="379">
        <v>21.856275</v>
      </c>
      <c r="I7" s="379">
        <v>23.1145055</v>
      </c>
      <c r="J7" s="454">
        <v>0.50226804195040564</v>
      </c>
      <c r="K7" s="454">
        <v>0.51293526626936325</v>
      </c>
      <c r="L7" s="454">
        <v>0.48821475773379036</v>
      </c>
      <c r="M7" s="454">
        <v>0.47016392962597087</v>
      </c>
    </row>
    <row r="8" spans="1:13" x14ac:dyDescent="0.25">
      <c r="A8" s="572" t="s">
        <v>1793</v>
      </c>
      <c r="B8" s="117">
        <v>3077113</v>
      </c>
      <c r="C8" s="117">
        <v>8843030</v>
      </c>
      <c r="D8" s="117">
        <v>10101095</v>
      </c>
      <c r="E8" s="117">
        <v>10422070.5</v>
      </c>
      <c r="F8" s="379">
        <v>3.0771130000000002</v>
      </c>
      <c r="G8" s="379">
        <v>8.8430300000000006</v>
      </c>
      <c r="H8" s="379">
        <v>10.101095000000001</v>
      </c>
      <c r="I8" s="379">
        <v>10.4220705</v>
      </c>
      <c r="J8" s="454">
        <v>0.25094703071093843</v>
      </c>
      <c r="K8" s="454">
        <v>0.25880883100827146</v>
      </c>
      <c r="L8" s="454">
        <v>0.2256333088905132</v>
      </c>
      <c r="M8" s="454">
        <v>0.21199162669168531</v>
      </c>
    </row>
    <row r="9" spans="1:13" x14ac:dyDescent="0.25">
      <c r="A9" s="572" t="s">
        <v>1794</v>
      </c>
      <c r="B9" s="117">
        <v>3081698.75</v>
      </c>
      <c r="C9" s="117">
        <v>8683041</v>
      </c>
      <c r="D9" s="117">
        <v>11755180</v>
      </c>
      <c r="E9" s="117">
        <v>12692435</v>
      </c>
      <c r="F9" s="379">
        <v>3.0816987500000002</v>
      </c>
      <c r="G9" s="379">
        <v>8.6830409999999993</v>
      </c>
      <c r="H9" s="379">
        <v>11.755179999999999</v>
      </c>
      <c r="I9" s="379">
        <v>12.692435</v>
      </c>
      <c r="J9" s="454">
        <v>0.25132101123946721</v>
      </c>
      <c r="K9" s="454">
        <v>0.25412643526109174</v>
      </c>
      <c r="L9" s="454">
        <v>0.26258144884327717</v>
      </c>
      <c r="M9" s="454">
        <v>0.25817230293428556</v>
      </c>
    </row>
    <row r="10" spans="1:13" s="437" customFormat="1" x14ac:dyDescent="0.25">
      <c r="A10" s="742" t="s">
        <v>1758</v>
      </c>
      <c r="B10" s="117">
        <v>436295</v>
      </c>
      <c r="C10" s="117">
        <v>1219355</v>
      </c>
      <c r="D10" s="117">
        <v>2104980</v>
      </c>
      <c r="E10" s="117">
        <v>2705740</v>
      </c>
      <c r="F10" s="117">
        <v>0.43629499999999999</v>
      </c>
      <c r="G10" s="117">
        <v>1.219355</v>
      </c>
      <c r="H10" s="117">
        <v>2.1049799999999999</v>
      </c>
      <c r="I10" s="117">
        <v>2.70574</v>
      </c>
      <c r="J10" s="181">
        <v>3.5581057557531652E-2</v>
      </c>
      <c r="K10" s="181">
        <v>3.5686845134992283E-2</v>
      </c>
      <c r="L10" s="181">
        <v>4.7020011449090668E-2</v>
      </c>
      <c r="M10" s="181">
        <v>5.503649433236521E-2</v>
      </c>
    </row>
    <row r="11" spans="1:13" x14ac:dyDescent="0.25">
      <c r="A11" s="742" t="s">
        <v>1028</v>
      </c>
      <c r="B11" s="117">
        <v>1088342.5</v>
      </c>
      <c r="C11" s="117">
        <v>2293863.33</v>
      </c>
      <c r="D11" s="117">
        <v>3419550</v>
      </c>
      <c r="E11" s="117">
        <v>4135642</v>
      </c>
      <c r="F11" s="379">
        <v>1.0883425</v>
      </c>
      <c r="G11" s="379">
        <v>2.2938633300000002</v>
      </c>
      <c r="H11" s="379">
        <v>3.4195500000000001</v>
      </c>
      <c r="I11" s="379">
        <v>4.1356419999999998</v>
      </c>
      <c r="J11" s="454">
        <v>8.8757325054854841E-2</v>
      </c>
      <c r="K11" s="454">
        <v>6.7134464875731603E-2</v>
      </c>
      <c r="L11" s="454">
        <v>7.6384231750771026E-2</v>
      </c>
      <c r="M11" s="454">
        <v>8.4121621993869147E-2</v>
      </c>
    </row>
    <row r="12" spans="1:13" x14ac:dyDescent="0.25">
      <c r="A12" s="742" t="s">
        <v>1026</v>
      </c>
      <c r="B12" s="117">
        <v>1287028</v>
      </c>
      <c r="C12" s="117">
        <v>5036043.33</v>
      </c>
      <c r="D12" s="117">
        <v>6051380</v>
      </c>
      <c r="E12" s="117">
        <v>6614845</v>
      </c>
      <c r="F12" s="379">
        <v>1.2870280000000001</v>
      </c>
      <c r="G12" s="379">
        <v>5.03604333</v>
      </c>
      <c r="H12" s="379">
        <v>6.05138</v>
      </c>
      <c r="I12" s="379">
        <v>6.6148449999999999</v>
      </c>
      <c r="J12" s="454">
        <v>0.10496067419098282</v>
      </c>
      <c r="K12" s="454">
        <v>0.14738980724302672</v>
      </c>
      <c r="L12" s="454">
        <v>0.13517276025558356</v>
      </c>
      <c r="M12" s="454">
        <v>0.13455020783666366</v>
      </c>
    </row>
    <row r="13" spans="1:13" x14ac:dyDescent="0.25">
      <c r="A13" s="742" t="s">
        <v>105</v>
      </c>
      <c r="B13" s="117">
        <v>12262002.030000001</v>
      </c>
      <c r="C13" s="117">
        <v>34168192.659999996</v>
      </c>
      <c r="D13" s="117">
        <v>44767747.5</v>
      </c>
      <c r="E13" s="117">
        <v>49162651.670000002</v>
      </c>
      <c r="F13" s="379">
        <v>12.262002030000001</v>
      </c>
      <c r="G13" s="379">
        <v>34.168192659999995</v>
      </c>
      <c r="H13" s="379">
        <v>44.767747499999999</v>
      </c>
      <c r="I13" s="379">
        <v>49.162651670000002</v>
      </c>
      <c r="J13" s="454">
        <v>1</v>
      </c>
      <c r="K13" s="454">
        <v>1</v>
      </c>
      <c r="L13" s="454">
        <v>1</v>
      </c>
      <c r="M13" s="454">
        <v>1</v>
      </c>
    </row>
    <row r="14" spans="1:13" x14ac:dyDescent="0.25">
      <c r="A14" s="275"/>
      <c r="B14" s="275"/>
      <c r="C14" s="275"/>
      <c r="D14" s="275"/>
      <c r="E14" s="275"/>
    </row>
    <row r="15" spans="1:13" x14ac:dyDescent="0.25">
      <c r="A15" s="275"/>
      <c r="B15" s="275"/>
      <c r="C15" s="275"/>
      <c r="D15" s="275"/>
      <c r="E15" s="275"/>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919F-656E-40AA-A3BB-15251AB29530}">
  <sheetPr>
    <tabColor rgb="FFFFC000"/>
  </sheetPr>
  <dimension ref="A1:M75"/>
  <sheetViews>
    <sheetView zoomScaleNormal="100" workbookViewId="0">
      <selection activeCell="O30" sqref="O30"/>
    </sheetView>
  </sheetViews>
  <sheetFormatPr defaultRowHeight="15" x14ac:dyDescent="0.25"/>
  <cols>
    <col min="1" max="1" width="8.140625" customWidth="1"/>
  </cols>
  <sheetData>
    <row r="1" spans="1:13" x14ac:dyDescent="0.25">
      <c r="A1" s="368" t="s">
        <v>983</v>
      </c>
    </row>
    <row r="2" spans="1:13" s="375" customFormat="1" x14ac:dyDescent="0.25">
      <c r="A2" s="387" t="s">
        <v>980</v>
      </c>
    </row>
    <row r="6" spans="1:13" x14ac:dyDescent="0.25">
      <c r="A6" t="s">
        <v>981</v>
      </c>
    </row>
    <row r="7" spans="1:13" x14ac:dyDescent="0.25">
      <c r="A7" s="119"/>
      <c r="B7" s="119"/>
      <c r="C7" s="119">
        <v>2009</v>
      </c>
      <c r="D7" s="119">
        <v>2010</v>
      </c>
      <c r="E7" s="119">
        <v>2011</v>
      </c>
      <c r="F7" s="119">
        <v>2012</v>
      </c>
      <c r="G7" s="119">
        <v>2013</v>
      </c>
      <c r="H7" s="119">
        <v>2014</v>
      </c>
      <c r="I7" s="119">
        <v>2015</v>
      </c>
      <c r="J7" s="119">
        <v>2016</v>
      </c>
      <c r="K7" s="119">
        <v>2017</v>
      </c>
      <c r="L7" s="119">
        <v>2018</v>
      </c>
      <c r="M7" s="119">
        <v>2019</v>
      </c>
    </row>
    <row r="8" spans="1:13" x14ac:dyDescent="0.25">
      <c r="A8" s="376" t="s">
        <v>48</v>
      </c>
      <c r="B8" s="376" t="s">
        <v>48</v>
      </c>
      <c r="C8" s="376">
        <v>0.48</v>
      </c>
      <c r="D8" s="376" t="s">
        <v>202</v>
      </c>
      <c r="E8" s="376">
        <v>0.51</v>
      </c>
      <c r="F8" s="376" t="s">
        <v>202</v>
      </c>
      <c r="G8" s="376">
        <v>0.56000000000000005</v>
      </c>
      <c r="H8" s="376" t="s">
        <v>202</v>
      </c>
      <c r="I8" s="376">
        <v>0.54</v>
      </c>
      <c r="J8" s="376" t="s">
        <v>202</v>
      </c>
      <c r="K8" s="376">
        <v>0.54</v>
      </c>
      <c r="L8" s="376" t="s">
        <v>202</v>
      </c>
      <c r="M8" s="376" t="s">
        <v>202</v>
      </c>
    </row>
    <row r="9" spans="1:13" x14ac:dyDescent="0.25">
      <c r="A9" s="376" t="s">
        <v>29</v>
      </c>
      <c r="B9" s="376" t="s">
        <v>129</v>
      </c>
      <c r="C9" s="376" t="s">
        <v>202</v>
      </c>
      <c r="D9" s="376" t="s">
        <v>202</v>
      </c>
      <c r="E9" s="376" t="s">
        <v>202</v>
      </c>
      <c r="F9" s="376" t="s">
        <v>202</v>
      </c>
      <c r="G9" s="376">
        <v>0.46</v>
      </c>
      <c r="H9" s="376" t="s">
        <v>202</v>
      </c>
      <c r="I9" s="376">
        <v>0.38</v>
      </c>
      <c r="J9" s="376" t="s">
        <v>202</v>
      </c>
      <c r="K9" s="376">
        <v>0.28999999999999998</v>
      </c>
      <c r="L9" s="376" t="s">
        <v>202</v>
      </c>
      <c r="M9" s="376" t="s">
        <v>202</v>
      </c>
    </row>
    <row r="10" spans="1:13" x14ac:dyDescent="0.25">
      <c r="A10" s="376" t="s">
        <v>177</v>
      </c>
      <c r="B10" s="376" t="s">
        <v>178</v>
      </c>
      <c r="C10" s="376">
        <v>0.06</v>
      </c>
      <c r="D10" s="376">
        <v>0.06</v>
      </c>
      <c r="E10" s="376">
        <v>0.08</v>
      </c>
      <c r="F10" s="376">
        <v>0.09</v>
      </c>
      <c r="G10" s="376">
        <v>0.11</v>
      </c>
      <c r="H10" s="376">
        <v>0.11</v>
      </c>
      <c r="I10" s="376">
        <v>0.13</v>
      </c>
      <c r="J10" s="376">
        <v>0.11</v>
      </c>
      <c r="K10" s="376">
        <v>0.11</v>
      </c>
      <c r="L10" s="376">
        <v>0.12</v>
      </c>
      <c r="M10" s="376" t="s">
        <v>202</v>
      </c>
    </row>
    <row r="11" spans="1:13" x14ac:dyDescent="0.25">
      <c r="A11" s="376" t="s">
        <v>154</v>
      </c>
      <c r="B11" s="376" t="s">
        <v>155</v>
      </c>
      <c r="C11" s="376">
        <v>0.43</v>
      </c>
      <c r="D11" s="376">
        <v>0.4</v>
      </c>
      <c r="E11" s="376">
        <v>0.44</v>
      </c>
      <c r="F11" s="376">
        <v>0.53</v>
      </c>
      <c r="G11" s="376">
        <v>0.62</v>
      </c>
      <c r="H11" s="376">
        <v>0.61</v>
      </c>
      <c r="I11" s="376">
        <v>0.61</v>
      </c>
      <c r="J11" s="376">
        <v>0.48</v>
      </c>
      <c r="K11" s="376">
        <v>0.48</v>
      </c>
      <c r="L11" s="376">
        <v>0.49</v>
      </c>
      <c r="M11" s="376">
        <v>0.51</v>
      </c>
    </row>
    <row r="12" spans="1:13" x14ac:dyDescent="0.25">
      <c r="A12" s="376" t="s">
        <v>32</v>
      </c>
      <c r="B12" s="376" t="s">
        <v>169</v>
      </c>
      <c r="C12" s="376">
        <v>0.49</v>
      </c>
      <c r="D12" s="376">
        <v>0.55000000000000004</v>
      </c>
      <c r="E12" s="376">
        <v>0.55000000000000004</v>
      </c>
      <c r="F12" s="376">
        <v>0.55000000000000004</v>
      </c>
      <c r="G12" s="376">
        <v>0.56999999999999995</v>
      </c>
      <c r="H12" s="376">
        <v>0.59</v>
      </c>
      <c r="I12" s="376">
        <v>0.57999999999999996</v>
      </c>
      <c r="J12" s="376" t="s">
        <v>202</v>
      </c>
      <c r="K12" s="376">
        <v>0.56000000000000005</v>
      </c>
      <c r="L12" s="376" t="s">
        <v>202</v>
      </c>
      <c r="M12" s="376" t="s">
        <v>202</v>
      </c>
    </row>
    <row r="13" spans="1:13" x14ac:dyDescent="0.25">
      <c r="A13" s="376" t="s">
        <v>34</v>
      </c>
      <c r="B13" s="376" t="s">
        <v>176</v>
      </c>
      <c r="C13" s="376">
        <v>0.38</v>
      </c>
      <c r="D13" s="376">
        <v>0.43</v>
      </c>
      <c r="E13" s="376">
        <v>0.44</v>
      </c>
      <c r="F13" s="376">
        <v>0.45</v>
      </c>
      <c r="G13" s="376">
        <v>0.46</v>
      </c>
      <c r="H13" s="376">
        <v>0.43</v>
      </c>
      <c r="I13" s="376">
        <v>0.39</v>
      </c>
      <c r="J13" s="376">
        <v>0.34</v>
      </c>
      <c r="K13" s="376">
        <v>0.35</v>
      </c>
      <c r="L13" s="376">
        <v>0.38</v>
      </c>
      <c r="M13" s="376" t="s">
        <v>202</v>
      </c>
    </row>
    <row r="14" spans="1:13" x14ac:dyDescent="0.25">
      <c r="A14" s="376" t="s">
        <v>38</v>
      </c>
      <c r="B14" s="376" t="s">
        <v>134</v>
      </c>
      <c r="C14" s="376">
        <v>0.57999999999999996</v>
      </c>
      <c r="D14" s="376">
        <v>0.55000000000000004</v>
      </c>
      <c r="E14" s="376">
        <v>0.53</v>
      </c>
      <c r="F14" s="376">
        <v>0.54</v>
      </c>
      <c r="G14" s="376">
        <v>0.54</v>
      </c>
      <c r="H14" s="376">
        <v>0.54</v>
      </c>
      <c r="I14" s="376">
        <v>0.54</v>
      </c>
      <c r="J14" s="376">
        <v>0.5</v>
      </c>
      <c r="K14" s="376">
        <v>0.5</v>
      </c>
      <c r="L14" s="376">
        <v>0.5</v>
      </c>
      <c r="M14" s="376" t="s">
        <v>202</v>
      </c>
    </row>
    <row r="15" spans="1:13" x14ac:dyDescent="0.25">
      <c r="A15" s="376" t="s">
        <v>36</v>
      </c>
      <c r="B15" s="376" t="s">
        <v>172</v>
      </c>
      <c r="C15" s="376" t="s">
        <v>202</v>
      </c>
      <c r="D15" s="376" t="s">
        <v>202</v>
      </c>
      <c r="E15" s="376">
        <v>0.2</v>
      </c>
      <c r="F15" s="376" t="s">
        <v>202</v>
      </c>
      <c r="G15" s="376">
        <v>0.28000000000000003</v>
      </c>
      <c r="H15" s="376" t="s">
        <v>202</v>
      </c>
      <c r="I15" s="376">
        <v>0.35</v>
      </c>
      <c r="J15" s="376" t="s">
        <v>202</v>
      </c>
      <c r="K15" s="376">
        <v>0.36</v>
      </c>
      <c r="L15" s="376" t="s">
        <v>202</v>
      </c>
      <c r="M15" s="376" t="s">
        <v>202</v>
      </c>
    </row>
    <row r="16" spans="1:13" x14ac:dyDescent="0.25">
      <c r="A16" s="376" t="s">
        <v>45</v>
      </c>
      <c r="B16" s="376" t="s">
        <v>140</v>
      </c>
      <c r="C16" s="376">
        <v>0.25</v>
      </c>
      <c r="D16" s="376">
        <v>0.25</v>
      </c>
      <c r="E16" s="376">
        <v>0.25</v>
      </c>
      <c r="F16" s="376">
        <v>0.25</v>
      </c>
      <c r="G16" s="376">
        <v>0.27</v>
      </c>
      <c r="H16" s="376">
        <v>0.25</v>
      </c>
      <c r="I16" s="376">
        <v>0.25</v>
      </c>
      <c r="J16" s="376">
        <v>0.22</v>
      </c>
      <c r="K16" s="376">
        <v>0.25</v>
      </c>
      <c r="L16" s="376">
        <v>0.28000000000000003</v>
      </c>
      <c r="M16" s="376" t="s">
        <v>202</v>
      </c>
    </row>
    <row r="17" spans="1:13" x14ac:dyDescent="0.25">
      <c r="A17" s="376" t="s">
        <v>56</v>
      </c>
      <c r="B17" s="376" t="s">
        <v>139</v>
      </c>
      <c r="C17" s="376">
        <v>0.43</v>
      </c>
      <c r="D17" s="376" t="s">
        <v>202</v>
      </c>
      <c r="E17" s="376">
        <v>0.6</v>
      </c>
      <c r="F17" s="376" t="s">
        <v>202</v>
      </c>
      <c r="G17" s="376">
        <v>0.45</v>
      </c>
      <c r="H17" s="376">
        <v>0.45</v>
      </c>
      <c r="I17" s="376">
        <v>0.45</v>
      </c>
      <c r="J17" s="376">
        <v>0.45</v>
      </c>
      <c r="K17" s="376">
        <v>0.44</v>
      </c>
      <c r="L17" s="376">
        <v>0.42</v>
      </c>
      <c r="M17" s="376">
        <v>0.44</v>
      </c>
    </row>
    <row r="18" spans="1:13" x14ac:dyDescent="0.25">
      <c r="A18" s="376" t="s">
        <v>35</v>
      </c>
      <c r="B18" s="376" t="s">
        <v>152</v>
      </c>
      <c r="C18" s="376">
        <v>0.33</v>
      </c>
      <c r="D18" s="376">
        <v>0.31</v>
      </c>
      <c r="E18" s="376">
        <v>0.27</v>
      </c>
      <c r="F18" s="376" t="s">
        <v>202</v>
      </c>
      <c r="G18" s="376">
        <v>0.3</v>
      </c>
      <c r="H18" s="376" t="s">
        <v>202</v>
      </c>
      <c r="I18" s="376">
        <v>0.22</v>
      </c>
      <c r="J18" s="376" t="s">
        <v>202</v>
      </c>
      <c r="K18" s="376">
        <v>0.2</v>
      </c>
      <c r="L18" s="376" t="s">
        <v>202</v>
      </c>
      <c r="M18" s="376" t="s">
        <v>202</v>
      </c>
    </row>
    <row r="19" spans="1:13" x14ac:dyDescent="0.25">
      <c r="A19" s="376" t="s">
        <v>162</v>
      </c>
      <c r="B19" s="376" t="s">
        <v>163</v>
      </c>
      <c r="C19" s="376">
        <v>0.52</v>
      </c>
      <c r="D19" s="376">
        <v>0.51</v>
      </c>
      <c r="E19" s="376">
        <v>0.5</v>
      </c>
      <c r="F19" s="376">
        <v>0.51</v>
      </c>
      <c r="G19" s="376">
        <v>0.52</v>
      </c>
      <c r="H19" s="376">
        <v>0.52</v>
      </c>
      <c r="I19" s="376">
        <v>0.52</v>
      </c>
      <c r="J19" s="376">
        <v>0.52</v>
      </c>
      <c r="K19" s="376">
        <v>0.5</v>
      </c>
      <c r="L19" s="376">
        <v>0.5</v>
      </c>
      <c r="M19" s="376">
        <v>0.49</v>
      </c>
    </row>
    <row r="20" spans="1:13" x14ac:dyDescent="0.25">
      <c r="A20" s="376" t="s">
        <v>40</v>
      </c>
      <c r="B20" s="376" t="s">
        <v>141</v>
      </c>
      <c r="C20" s="376">
        <v>0.33</v>
      </c>
      <c r="D20" s="376">
        <v>0.31</v>
      </c>
      <c r="E20" s="376">
        <v>0.28999999999999998</v>
      </c>
      <c r="F20" s="376">
        <v>0.32</v>
      </c>
      <c r="G20" s="376">
        <v>0.33</v>
      </c>
      <c r="H20" s="376">
        <v>0.32</v>
      </c>
      <c r="I20" s="376">
        <v>0.33</v>
      </c>
      <c r="J20" s="376">
        <v>0.32</v>
      </c>
      <c r="K20" s="376">
        <v>0.3</v>
      </c>
      <c r="L20" s="376">
        <v>0.31</v>
      </c>
      <c r="M20" s="376" t="s">
        <v>202</v>
      </c>
    </row>
    <row r="21" spans="1:13" x14ac:dyDescent="0.25">
      <c r="A21" s="376" t="s">
        <v>92</v>
      </c>
      <c r="B21" s="376" t="s">
        <v>153</v>
      </c>
      <c r="C21" s="376">
        <v>0.4</v>
      </c>
      <c r="D21" s="376">
        <v>0.38</v>
      </c>
      <c r="E21" s="376">
        <v>0.4</v>
      </c>
      <c r="F21" s="376">
        <v>0.4</v>
      </c>
      <c r="G21" s="376">
        <v>0.42</v>
      </c>
      <c r="H21" s="376">
        <v>0.42</v>
      </c>
      <c r="I21" s="376">
        <v>0.39</v>
      </c>
      <c r="J21" s="376">
        <v>0.4</v>
      </c>
      <c r="K21" s="376">
        <v>0.42</v>
      </c>
      <c r="L21" s="376">
        <v>0.41</v>
      </c>
      <c r="M21" s="376">
        <v>0.4</v>
      </c>
    </row>
    <row r="22" spans="1:13" x14ac:dyDescent="0.25">
      <c r="A22" s="376" t="s">
        <v>138</v>
      </c>
      <c r="B22" s="376" t="s">
        <v>138</v>
      </c>
      <c r="C22" s="376">
        <v>0.56999999999999995</v>
      </c>
      <c r="D22" s="376">
        <v>0.6</v>
      </c>
      <c r="E22" s="376">
        <v>0.65</v>
      </c>
      <c r="F22" s="376">
        <v>0.71</v>
      </c>
      <c r="G22" s="376">
        <v>0.71</v>
      </c>
      <c r="H22" s="376">
        <v>0.72</v>
      </c>
      <c r="I22" s="376">
        <v>0.69</v>
      </c>
      <c r="J22" s="376">
        <v>0.64</v>
      </c>
      <c r="K22" s="376">
        <v>0.62</v>
      </c>
      <c r="L22" s="376">
        <v>0.64</v>
      </c>
      <c r="M22" s="376">
        <v>0.68</v>
      </c>
    </row>
    <row r="23" spans="1:13" x14ac:dyDescent="0.25">
      <c r="A23" s="376" t="s">
        <v>43</v>
      </c>
      <c r="B23" s="376" t="s">
        <v>179</v>
      </c>
      <c r="C23" s="376">
        <v>0.28999999999999998</v>
      </c>
      <c r="D23" s="376">
        <v>0.26</v>
      </c>
      <c r="E23" s="376">
        <v>0.34</v>
      </c>
      <c r="F23" s="376">
        <v>0.28000000000000003</v>
      </c>
      <c r="G23" s="376">
        <v>0.28999999999999998</v>
      </c>
      <c r="H23" s="376">
        <v>0.28000000000000003</v>
      </c>
      <c r="I23" s="376">
        <v>0.32</v>
      </c>
      <c r="J23" s="376">
        <v>0.22</v>
      </c>
      <c r="K23" s="376">
        <v>0.24</v>
      </c>
      <c r="L23" s="376">
        <v>0.2</v>
      </c>
      <c r="M23" s="376" t="s">
        <v>202</v>
      </c>
    </row>
    <row r="24" spans="1:13" x14ac:dyDescent="0.25">
      <c r="A24" s="376" t="s">
        <v>42</v>
      </c>
      <c r="B24" s="376" t="s">
        <v>187</v>
      </c>
      <c r="C24" s="376">
        <v>0.13</v>
      </c>
      <c r="D24" s="376">
        <v>0.19</v>
      </c>
      <c r="E24" s="376">
        <v>0.2</v>
      </c>
      <c r="F24" s="376">
        <v>0.21</v>
      </c>
      <c r="G24" s="376">
        <v>0.15</v>
      </c>
      <c r="H24" s="376">
        <v>0.2</v>
      </c>
      <c r="I24" s="376">
        <v>0.21</v>
      </c>
      <c r="J24" s="376">
        <v>0.13</v>
      </c>
      <c r="K24" s="376">
        <v>0.16</v>
      </c>
      <c r="L24" s="376">
        <v>0.23</v>
      </c>
      <c r="M24" s="376" t="s">
        <v>202</v>
      </c>
    </row>
    <row r="25" spans="1:13" x14ac:dyDescent="0.25">
      <c r="A25" s="376" t="s">
        <v>44</v>
      </c>
      <c r="B25" s="376" t="s">
        <v>171</v>
      </c>
      <c r="C25" s="376" t="s">
        <v>202</v>
      </c>
      <c r="D25" s="376" t="s">
        <v>202</v>
      </c>
      <c r="E25" s="376" t="s">
        <v>202</v>
      </c>
      <c r="F25" s="376" t="s">
        <v>202</v>
      </c>
      <c r="G25" s="376" t="s">
        <v>202</v>
      </c>
      <c r="H25" s="376" t="s">
        <v>202</v>
      </c>
      <c r="I25" s="376">
        <v>0.49</v>
      </c>
      <c r="J25" s="376" t="s">
        <v>202</v>
      </c>
      <c r="K25" s="376">
        <v>0.46</v>
      </c>
      <c r="L25" s="376" t="s">
        <v>202</v>
      </c>
      <c r="M25" s="376" t="s">
        <v>202</v>
      </c>
    </row>
    <row r="26" spans="1:13" x14ac:dyDescent="0.25">
      <c r="A26" s="376" t="s">
        <v>183</v>
      </c>
      <c r="B26" s="376" t="s">
        <v>184</v>
      </c>
      <c r="C26" s="376">
        <v>0.12</v>
      </c>
      <c r="D26" s="376">
        <v>0.15</v>
      </c>
      <c r="E26" s="376">
        <v>0.14000000000000001</v>
      </c>
      <c r="F26" s="376">
        <v>0.13</v>
      </c>
      <c r="G26" s="376">
        <v>0.13</v>
      </c>
      <c r="H26" s="376">
        <v>0.14000000000000001</v>
      </c>
      <c r="I26" s="376">
        <v>0.14000000000000001</v>
      </c>
      <c r="J26" s="376">
        <v>0.12</v>
      </c>
      <c r="K26" s="376">
        <v>0.1</v>
      </c>
      <c r="L26" s="376">
        <v>0.09</v>
      </c>
      <c r="M26" s="376">
        <v>0.09</v>
      </c>
    </row>
    <row r="27" spans="1:13" x14ac:dyDescent="0.25">
      <c r="A27" s="376" t="s">
        <v>47</v>
      </c>
      <c r="B27" s="376" t="s">
        <v>146</v>
      </c>
      <c r="C27" s="376" t="s">
        <v>202</v>
      </c>
      <c r="D27" s="376" t="s">
        <v>202</v>
      </c>
      <c r="E27" s="376">
        <v>0.56000000000000005</v>
      </c>
      <c r="F27" s="376">
        <v>0.53</v>
      </c>
      <c r="G27" s="376">
        <v>0.55000000000000004</v>
      </c>
      <c r="H27" s="376">
        <v>0.54</v>
      </c>
      <c r="I27" s="376">
        <v>0.54</v>
      </c>
      <c r="J27" s="376">
        <v>0.53</v>
      </c>
      <c r="K27" s="376">
        <v>0.52</v>
      </c>
      <c r="L27" s="376" t="s">
        <v>202</v>
      </c>
      <c r="M27" s="376" t="s">
        <v>202</v>
      </c>
    </row>
    <row r="28" spans="1:13" x14ac:dyDescent="0.25">
      <c r="A28" s="376" t="s">
        <v>164</v>
      </c>
      <c r="B28" s="376" t="s">
        <v>165</v>
      </c>
      <c r="C28" s="376">
        <v>0.34</v>
      </c>
      <c r="D28" s="376" t="s">
        <v>202</v>
      </c>
      <c r="E28" s="376">
        <v>0.32</v>
      </c>
      <c r="F28" s="376" t="s">
        <v>202</v>
      </c>
      <c r="G28" s="376">
        <v>0.28999999999999998</v>
      </c>
      <c r="H28" s="376" t="s">
        <v>202</v>
      </c>
      <c r="I28" s="376">
        <v>0.28000000000000003</v>
      </c>
      <c r="J28" s="376" t="s">
        <v>202</v>
      </c>
      <c r="K28" s="376">
        <v>0.33</v>
      </c>
      <c r="L28" s="376" t="s">
        <v>202</v>
      </c>
      <c r="M28" s="376" t="s">
        <v>202</v>
      </c>
    </row>
    <row r="29" spans="1:13" x14ac:dyDescent="0.25">
      <c r="A29" s="376" t="s">
        <v>58</v>
      </c>
      <c r="B29" s="376" t="s">
        <v>142</v>
      </c>
      <c r="C29" s="376">
        <v>0.32</v>
      </c>
      <c r="D29" s="376" t="s">
        <v>202</v>
      </c>
      <c r="E29" s="376">
        <v>0.28999999999999998</v>
      </c>
      <c r="F29" s="376" t="s">
        <v>202</v>
      </c>
      <c r="G29" s="376">
        <v>0.28999999999999998</v>
      </c>
      <c r="H29" s="376" t="s">
        <v>202</v>
      </c>
      <c r="I29" s="376">
        <v>0.36</v>
      </c>
      <c r="J29" s="376" t="s">
        <v>202</v>
      </c>
      <c r="K29" s="376">
        <v>0.38</v>
      </c>
      <c r="L29" s="376" t="s">
        <v>202</v>
      </c>
      <c r="M29" s="376" t="s">
        <v>202</v>
      </c>
    </row>
    <row r="30" spans="1:13" x14ac:dyDescent="0.25">
      <c r="A30" s="376" t="s">
        <v>49</v>
      </c>
      <c r="B30" s="376" t="s">
        <v>159</v>
      </c>
      <c r="C30" s="376">
        <v>0.2</v>
      </c>
      <c r="D30" s="376">
        <v>0.21</v>
      </c>
      <c r="E30" s="376">
        <v>0.2</v>
      </c>
      <c r="F30" s="376">
        <v>0.23</v>
      </c>
      <c r="G30" s="376">
        <v>0.31</v>
      </c>
      <c r="H30" s="376">
        <v>0.32</v>
      </c>
      <c r="I30" s="376">
        <v>0.32</v>
      </c>
      <c r="J30" s="376">
        <v>0.28999999999999998</v>
      </c>
      <c r="K30" s="376">
        <v>0.3</v>
      </c>
      <c r="L30" s="376">
        <v>0.39</v>
      </c>
      <c r="M30" s="376" t="s">
        <v>202</v>
      </c>
    </row>
    <row r="31" spans="1:13" x14ac:dyDescent="0.25">
      <c r="A31" s="376" t="s">
        <v>50</v>
      </c>
      <c r="B31" s="376" t="s">
        <v>50</v>
      </c>
      <c r="C31" s="376">
        <v>0.34</v>
      </c>
      <c r="D31" s="376">
        <v>0.35</v>
      </c>
      <c r="E31" s="376">
        <v>0.3</v>
      </c>
      <c r="F31" s="376">
        <v>0.28999999999999998</v>
      </c>
      <c r="G31" s="376">
        <v>0.3</v>
      </c>
      <c r="H31" s="376">
        <v>0.3</v>
      </c>
      <c r="I31" s="376">
        <v>0.28999999999999998</v>
      </c>
      <c r="J31" s="376">
        <v>0.28999999999999998</v>
      </c>
      <c r="K31" s="376">
        <v>0.28999999999999998</v>
      </c>
      <c r="L31" s="376">
        <v>0.28999999999999998</v>
      </c>
      <c r="M31" s="376">
        <v>0.3</v>
      </c>
    </row>
    <row r="32" spans="1:13" x14ac:dyDescent="0.25">
      <c r="A32" s="376" t="s">
        <v>173</v>
      </c>
      <c r="B32" s="376" t="s">
        <v>174</v>
      </c>
      <c r="C32" s="376">
        <v>0.22</v>
      </c>
      <c r="D32" s="376">
        <v>0.28000000000000003</v>
      </c>
      <c r="E32" s="376">
        <v>0.32</v>
      </c>
      <c r="F32" s="376">
        <v>0.38</v>
      </c>
      <c r="G32" s="376">
        <v>0.36</v>
      </c>
      <c r="H32" s="376">
        <v>0.4</v>
      </c>
      <c r="I32" s="376">
        <v>0.5</v>
      </c>
      <c r="J32" s="376">
        <v>0.32</v>
      </c>
      <c r="K32" s="376">
        <v>0.33</v>
      </c>
      <c r="L32" s="376">
        <v>0.34</v>
      </c>
      <c r="M32" s="376">
        <v>0.33</v>
      </c>
    </row>
    <row r="33" spans="1:13" x14ac:dyDescent="0.25">
      <c r="A33" s="376" t="s">
        <v>52</v>
      </c>
      <c r="B33" s="376" t="s">
        <v>131</v>
      </c>
      <c r="C33" s="376">
        <v>0.25</v>
      </c>
      <c r="D33" s="376">
        <v>0.27</v>
      </c>
      <c r="E33" s="376">
        <v>0.32</v>
      </c>
      <c r="F33" s="376">
        <v>0.34</v>
      </c>
      <c r="G33" s="376">
        <v>0.35</v>
      </c>
      <c r="H33" s="376">
        <v>0.43</v>
      </c>
      <c r="I33" s="376">
        <v>0.39</v>
      </c>
      <c r="J33" s="376">
        <v>0.35</v>
      </c>
      <c r="K33" s="376">
        <v>0.33</v>
      </c>
      <c r="L33" s="376">
        <v>0.37</v>
      </c>
      <c r="M33" s="376" t="s">
        <v>202</v>
      </c>
    </row>
    <row r="34" spans="1:13" x14ac:dyDescent="0.25">
      <c r="A34" s="376" t="s">
        <v>37</v>
      </c>
      <c r="B34" s="376" t="s">
        <v>166</v>
      </c>
      <c r="C34" s="376">
        <v>0.26</v>
      </c>
      <c r="D34" s="376">
        <v>0.26</v>
      </c>
      <c r="E34" s="376">
        <v>0.27</v>
      </c>
      <c r="F34" s="376">
        <v>0.27</v>
      </c>
      <c r="G34" s="376">
        <v>0.28999999999999998</v>
      </c>
      <c r="H34" s="376">
        <v>0.28000000000000003</v>
      </c>
      <c r="I34" s="376">
        <v>0.27</v>
      </c>
      <c r="J34" s="376">
        <v>0.26</v>
      </c>
      <c r="K34" s="376">
        <v>0.26</v>
      </c>
      <c r="L34" s="376">
        <v>0.26</v>
      </c>
      <c r="M34" s="376" t="s">
        <v>202</v>
      </c>
    </row>
    <row r="35" spans="1:13" x14ac:dyDescent="0.25">
      <c r="A35" s="376" t="s">
        <v>59</v>
      </c>
      <c r="B35" s="376" t="s">
        <v>180</v>
      </c>
      <c r="C35" s="376" t="s">
        <v>202</v>
      </c>
      <c r="D35" s="376" t="s">
        <v>202</v>
      </c>
      <c r="E35" s="376" t="s">
        <v>202</v>
      </c>
      <c r="F35" s="376">
        <v>0.9</v>
      </c>
      <c r="G35" s="376" t="s">
        <v>202</v>
      </c>
      <c r="H35" s="376" t="s">
        <v>202</v>
      </c>
      <c r="I35" s="376">
        <v>1.25</v>
      </c>
      <c r="J35" s="376" t="s">
        <v>202</v>
      </c>
      <c r="K35" s="376">
        <v>1.36</v>
      </c>
      <c r="L35" s="376" t="s">
        <v>202</v>
      </c>
      <c r="M35" s="376" t="s">
        <v>202</v>
      </c>
    </row>
    <row r="36" spans="1:13" x14ac:dyDescent="0.25">
      <c r="A36" s="376" t="s">
        <v>60</v>
      </c>
      <c r="B36" s="376" t="s">
        <v>137</v>
      </c>
      <c r="C36" s="376">
        <v>0.28000000000000003</v>
      </c>
      <c r="D36" s="376">
        <v>0.28999999999999998</v>
      </c>
      <c r="E36" s="376">
        <v>0.27</v>
      </c>
      <c r="F36" s="376">
        <v>0.26</v>
      </c>
      <c r="G36" s="376">
        <v>0.27</v>
      </c>
      <c r="H36" s="376">
        <v>0.28000000000000003</v>
      </c>
      <c r="I36" s="376">
        <v>0.27</v>
      </c>
      <c r="J36" s="376">
        <v>0.3</v>
      </c>
      <c r="K36" s="376">
        <v>0.28999999999999998</v>
      </c>
      <c r="L36" s="376">
        <v>0.32</v>
      </c>
      <c r="M36" s="376" t="s">
        <v>202</v>
      </c>
    </row>
    <row r="37" spans="1:13" x14ac:dyDescent="0.25">
      <c r="A37" s="376" t="s">
        <v>90</v>
      </c>
      <c r="B37" s="376" t="s">
        <v>145</v>
      </c>
      <c r="C37" s="376">
        <v>0.51</v>
      </c>
      <c r="D37" s="376">
        <v>0.5</v>
      </c>
      <c r="E37" s="376">
        <v>0.48</v>
      </c>
      <c r="F37" s="376">
        <v>0.45</v>
      </c>
      <c r="G37" s="376">
        <v>0.47</v>
      </c>
      <c r="H37" s="376">
        <v>0.47</v>
      </c>
      <c r="I37" s="376">
        <v>0.46</v>
      </c>
      <c r="J37" s="376">
        <v>0.48</v>
      </c>
      <c r="K37" s="376">
        <v>0.48</v>
      </c>
      <c r="L37" s="376">
        <v>0.49</v>
      </c>
      <c r="M37" s="376" t="s">
        <v>202</v>
      </c>
    </row>
    <row r="38" spans="1:13" x14ac:dyDescent="0.25">
      <c r="A38" s="376" t="s">
        <v>191</v>
      </c>
      <c r="B38" s="376" t="s">
        <v>192</v>
      </c>
      <c r="C38" s="376" t="s">
        <v>202</v>
      </c>
      <c r="D38" s="376" t="s">
        <v>202</v>
      </c>
      <c r="E38" s="376" t="s">
        <v>202</v>
      </c>
      <c r="F38" s="376" t="s">
        <v>202</v>
      </c>
      <c r="G38" s="376" t="s">
        <v>202</v>
      </c>
      <c r="H38" s="376" t="s">
        <v>202</v>
      </c>
      <c r="I38" s="376">
        <v>0.21</v>
      </c>
      <c r="J38" s="376">
        <v>0.15</v>
      </c>
      <c r="K38" s="376">
        <v>0.14000000000000001</v>
      </c>
      <c r="L38" s="376" t="s">
        <v>202</v>
      </c>
      <c r="M38" s="376" t="s">
        <v>202</v>
      </c>
    </row>
    <row r="39" spans="1:13" x14ac:dyDescent="0.25">
      <c r="A39" s="376" t="s">
        <v>880</v>
      </c>
      <c r="B39" s="376" t="s">
        <v>881</v>
      </c>
      <c r="C39" s="376">
        <v>0.08</v>
      </c>
      <c r="D39" s="376">
        <v>0.08</v>
      </c>
      <c r="E39" s="376">
        <v>0.08</v>
      </c>
      <c r="F39" s="376">
        <v>0.09</v>
      </c>
      <c r="G39" s="376">
        <v>0.09</v>
      </c>
      <c r="H39" s="376">
        <v>0.1</v>
      </c>
      <c r="I39" s="376">
        <v>0.1</v>
      </c>
      <c r="J39" s="376">
        <v>0.11</v>
      </c>
      <c r="K39" s="376">
        <v>0.12</v>
      </c>
      <c r="L39" s="376">
        <v>0.12</v>
      </c>
      <c r="M39" s="376">
        <v>0.13</v>
      </c>
    </row>
    <row r="40" spans="1:13" x14ac:dyDescent="0.25">
      <c r="A40" s="376" t="s">
        <v>51</v>
      </c>
      <c r="B40" s="376" t="s">
        <v>175</v>
      </c>
      <c r="C40" s="376">
        <v>0.19</v>
      </c>
      <c r="D40" s="376">
        <v>0.2</v>
      </c>
      <c r="E40" s="376">
        <v>0.22</v>
      </c>
      <c r="F40" s="376">
        <v>0.2</v>
      </c>
      <c r="G40" s="376">
        <v>0.15</v>
      </c>
      <c r="H40" s="376">
        <v>0.13</v>
      </c>
      <c r="I40" s="376">
        <v>0.15</v>
      </c>
      <c r="J40" s="376">
        <v>0.12</v>
      </c>
      <c r="K40" s="376">
        <v>0.1</v>
      </c>
      <c r="L40" s="376">
        <v>0.1</v>
      </c>
      <c r="M40" s="376" t="s">
        <v>202</v>
      </c>
    </row>
    <row r="41" spans="1:13" x14ac:dyDescent="0.25">
      <c r="A41" s="376" t="s">
        <v>89</v>
      </c>
      <c r="B41" s="376" t="s">
        <v>136</v>
      </c>
      <c r="C41" s="376">
        <v>0.23</v>
      </c>
      <c r="D41" s="376">
        <v>0.19</v>
      </c>
      <c r="E41" s="376">
        <v>0.18</v>
      </c>
      <c r="F41" s="376">
        <v>0.16</v>
      </c>
      <c r="G41" s="376">
        <v>0.16</v>
      </c>
      <c r="H41" s="376">
        <v>0.17</v>
      </c>
      <c r="I41" s="376">
        <v>0.16</v>
      </c>
      <c r="J41" s="376">
        <v>0.15</v>
      </c>
      <c r="K41" s="376" t="s">
        <v>202</v>
      </c>
      <c r="L41" s="376" t="s">
        <v>202</v>
      </c>
      <c r="M41" s="376" t="s">
        <v>202</v>
      </c>
    </row>
    <row r="42" spans="1:13" x14ac:dyDescent="0.25">
      <c r="A42" s="376" t="s">
        <v>449</v>
      </c>
      <c r="B42" s="376" t="s">
        <v>666</v>
      </c>
      <c r="C42" s="376">
        <v>0.43</v>
      </c>
      <c r="D42" s="376">
        <v>0.41</v>
      </c>
      <c r="E42" s="376">
        <v>0.4</v>
      </c>
      <c r="F42" s="376">
        <v>0.38</v>
      </c>
      <c r="G42" s="376">
        <v>0.4</v>
      </c>
      <c r="H42" s="376">
        <v>0.42</v>
      </c>
      <c r="I42" s="376">
        <v>0.48</v>
      </c>
      <c r="J42" s="376">
        <v>0.49</v>
      </c>
      <c r="K42" s="376">
        <v>0.46</v>
      </c>
      <c r="L42" s="376">
        <v>0.44</v>
      </c>
      <c r="M42" s="376" t="s">
        <v>202</v>
      </c>
    </row>
    <row r="43" spans="1:13" x14ac:dyDescent="0.25">
      <c r="A43" s="376" t="s">
        <v>181</v>
      </c>
      <c r="B43" s="376" t="s">
        <v>982</v>
      </c>
      <c r="C43" s="376">
        <v>0.19</v>
      </c>
      <c r="D43" s="376">
        <v>0.18</v>
      </c>
      <c r="E43" s="376">
        <v>0.18</v>
      </c>
      <c r="F43" s="376">
        <v>0.19</v>
      </c>
      <c r="G43" s="376">
        <v>0.17</v>
      </c>
      <c r="H43" s="376">
        <v>0.19</v>
      </c>
      <c r="I43" s="376">
        <v>0.2</v>
      </c>
      <c r="J43" s="376">
        <v>0.22</v>
      </c>
      <c r="K43" s="376">
        <v>0.22</v>
      </c>
      <c r="L43" s="376" t="s">
        <v>202</v>
      </c>
      <c r="M43" s="376" t="s">
        <v>202</v>
      </c>
    </row>
    <row r="44" spans="1:13" x14ac:dyDescent="0.25">
      <c r="A44" s="376" t="s">
        <v>480</v>
      </c>
      <c r="B44" s="376" t="s">
        <v>933</v>
      </c>
      <c r="C44" s="376">
        <v>0.31</v>
      </c>
      <c r="D44" s="376">
        <v>0.3</v>
      </c>
      <c r="E44" s="376">
        <v>0.31</v>
      </c>
      <c r="F44" s="376">
        <v>0.3</v>
      </c>
      <c r="G44" s="376">
        <v>0.28999999999999998</v>
      </c>
      <c r="H44" s="376">
        <v>0.28000000000000003</v>
      </c>
      <c r="I44" s="376">
        <v>0.28000000000000003</v>
      </c>
      <c r="J44" s="376">
        <v>0.27</v>
      </c>
      <c r="K44" s="376">
        <v>0.26</v>
      </c>
      <c r="L44" s="376">
        <v>0.24</v>
      </c>
      <c r="M44" s="376">
        <v>0.24</v>
      </c>
    </row>
    <row r="46" spans="1:13" s="116" customFormat="1" x14ac:dyDescent="0.25">
      <c r="A46" s="116" t="s">
        <v>989</v>
      </c>
    </row>
    <row r="49" spans="1:9" ht="18.75" x14ac:dyDescent="0.3">
      <c r="A49" s="390" t="s">
        <v>984</v>
      </c>
      <c r="B49" s="391"/>
      <c r="C49" s="391"/>
      <c r="D49" s="391"/>
      <c r="E49" s="391"/>
      <c r="F49" s="391"/>
      <c r="G49" s="391"/>
    </row>
    <row r="50" spans="1:9" x14ac:dyDescent="0.25">
      <c r="A50" t="s">
        <v>986</v>
      </c>
    </row>
    <row r="51" spans="1:9" ht="120" x14ac:dyDescent="0.25">
      <c r="A51" s="392"/>
      <c r="B51" s="392"/>
      <c r="C51" s="221" t="s">
        <v>605</v>
      </c>
      <c r="D51" s="221" t="s">
        <v>859</v>
      </c>
      <c r="E51" s="221" t="s">
        <v>860</v>
      </c>
      <c r="F51" s="221" t="s">
        <v>861</v>
      </c>
      <c r="G51" s="221" t="s">
        <v>862</v>
      </c>
      <c r="H51" s="221" t="s">
        <v>987</v>
      </c>
      <c r="I51" s="221" t="s">
        <v>988</v>
      </c>
    </row>
    <row r="52" spans="1:9" ht="30" x14ac:dyDescent="0.25">
      <c r="A52" s="221" t="s">
        <v>979</v>
      </c>
      <c r="B52" s="222" t="s">
        <v>82</v>
      </c>
      <c r="C52" s="223">
        <v>197397.5</v>
      </c>
      <c r="D52" s="223">
        <v>83220.800000000003</v>
      </c>
      <c r="E52" s="223">
        <v>21685.599999999999</v>
      </c>
      <c r="F52" s="223">
        <v>4284.5</v>
      </c>
      <c r="G52" s="223">
        <v>88206.6</v>
      </c>
    </row>
    <row r="53" spans="1:9" x14ac:dyDescent="0.25">
      <c r="A53" s="220"/>
      <c r="B53" s="222" t="s">
        <v>83</v>
      </c>
      <c r="C53" s="223">
        <v>232759.6</v>
      </c>
      <c r="D53" s="223">
        <v>88533.3</v>
      </c>
      <c r="E53" s="223">
        <v>24560.6</v>
      </c>
      <c r="F53" s="223">
        <v>2902.5</v>
      </c>
      <c r="G53" s="223">
        <v>116763.2</v>
      </c>
    </row>
    <row r="54" spans="1:9" x14ac:dyDescent="0.25">
      <c r="A54" s="220"/>
      <c r="B54" s="222" t="s">
        <v>10</v>
      </c>
      <c r="C54" s="223">
        <v>384446.5</v>
      </c>
      <c r="D54" s="223">
        <v>107006.9</v>
      </c>
      <c r="E54" s="223">
        <v>31097.4</v>
      </c>
      <c r="F54" s="223">
        <v>3497.6</v>
      </c>
      <c r="G54" s="223">
        <v>242844.7</v>
      </c>
    </row>
    <row r="55" spans="1:9" x14ac:dyDescent="0.25">
      <c r="A55" s="220"/>
      <c r="B55" s="222" t="s">
        <v>12</v>
      </c>
      <c r="C55" s="223">
        <v>380694.7</v>
      </c>
      <c r="D55" s="223">
        <v>122322.4</v>
      </c>
      <c r="E55" s="223">
        <v>35363.4</v>
      </c>
      <c r="F55" s="223">
        <v>4011.8</v>
      </c>
      <c r="G55" s="223">
        <v>218997.1</v>
      </c>
    </row>
    <row r="56" spans="1:9" x14ac:dyDescent="0.25">
      <c r="A56" s="220"/>
      <c r="B56" s="222" t="s">
        <v>13</v>
      </c>
      <c r="C56" s="223">
        <v>326044.7</v>
      </c>
      <c r="D56" s="223">
        <v>137926.6</v>
      </c>
      <c r="E56" s="223">
        <v>29117.4</v>
      </c>
      <c r="F56" s="223">
        <v>3444</v>
      </c>
      <c r="G56" s="223">
        <v>155556.6</v>
      </c>
    </row>
    <row r="57" spans="1:9" x14ac:dyDescent="0.25">
      <c r="A57" s="220"/>
      <c r="B57" s="222" t="s">
        <v>14</v>
      </c>
      <c r="C57" s="223">
        <v>286736</v>
      </c>
      <c r="D57" s="223">
        <v>127001.2</v>
      </c>
      <c r="E57" s="223">
        <v>31481.599999999999</v>
      </c>
      <c r="F57" s="223">
        <v>3424.4</v>
      </c>
      <c r="G57" s="223">
        <v>124828.8</v>
      </c>
    </row>
    <row r="58" spans="1:9" x14ac:dyDescent="0.25">
      <c r="A58" s="220"/>
      <c r="B58" s="222" t="s">
        <v>15</v>
      </c>
      <c r="C58" s="223">
        <v>302815.8</v>
      </c>
      <c r="D58" s="223">
        <v>125217.2</v>
      </c>
      <c r="E58" s="223">
        <v>32712.400000000001</v>
      </c>
      <c r="F58" s="223">
        <v>5436</v>
      </c>
      <c r="G58" s="223">
        <v>139450.20000000001</v>
      </c>
    </row>
    <row r="59" spans="1:9" x14ac:dyDescent="0.25">
      <c r="A59" s="220"/>
      <c r="B59" s="222" t="s">
        <v>16</v>
      </c>
      <c r="C59" s="223">
        <v>270336.5</v>
      </c>
      <c r="D59" s="223">
        <v>96054.7</v>
      </c>
      <c r="E59" s="223">
        <v>30900.3</v>
      </c>
      <c r="F59" s="223">
        <v>4170.1000000000004</v>
      </c>
      <c r="G59" s="223">
        <v>139211.4</v>
      </c>
    </row>
    <row r="60" spans="1:9" x14ac:dyDescent="0.25">
      <c r="A60" s="220"/>
      <c r="B60" s="222" t="s">
        <v>17</v>
      </c>
      <c r="C60" s="223">
        <v>304318.8</v>
      </c>
      <c r="D60" s="223">
        <v>120602.5</v>
      </c>
      <c r="E60" s="223">
        <v>35801.9</v>
      </c>
      <c r="F60" s="223">
        <v>4295.6000000000004</v>
      </c>
      <c r="G60" s="223">
        <v>143618.79999999999</v>
      </c>
    </row>
    <row r="61" spans="1:9" x14ac:dyDescent="0.25">
      <c r="A61" s="220"/>
      <c r="B61" s="222" t="s">
        <v>18</v>
      </c>
      <c r="C61" s="223">
        <v>365643</v>
      </c>
      <c r="D61" s="223">
        <v>162859.29999999999</v>
      </c>
      <c r="E61" s="223">
        <v>41798.9</v>
      </c>
      <c r="F61" s="223">
        <v>6145.3</v>
      </c>
      <c r="G61" s="223">
        <v>154839.5</v>
      </c>
    </row>
    <row r="62" spans="1:9" x14ac:dyDescent="0.25">
      <c r="A62" s="220"/>
      <c r="B62" s="222" t="s">
        <v>19</v>
      </c>
      <c r="C62" s="223">
        <v>452972.5</v>
      </c>
      <c r="D62" s="223">
        <v>159804.6</v>
      </c>
      <c r="E62" s="223">
        <v>46406.400000000001</v>
      </c>
      <c r="F62" s="223">
        <v>5254.2</v>
      </c>
      <c r="G62" s="223">
        <v>241507.3</v>
      </c>
    </row>
    <row r="63" spans="1:9" x14ac:dyDescent="0.25">
      <c r="A63" s="220"/>
      <c r="B63" s="222" t="s">
        <v>20</v>
      </c>
      <c r="C63" s="298" t="s">
        <v>202</v>
      </c>
      <c r="D63" s="223">
        <v>161473.70000000001</v>
      </c>
      <c r="E63" s="223">
        <v>47263.6</v>
      </c>
      <c r="F63" s="223">
        <v>7866.2</v>
      </c>
      <c r="G63" s="298" t="s">
        <v>202</v>
      </c>
    </row>
    <row r="64" spans="1:9" x14ac:dyDescent="0.25">
      <c r="A64" s="222" t="s">
        <v>985</v>
      </c>
      <c r="B64" s="222" t="s">
        <v>82</v>
      </c>
      <c r="C64" s="223">
        <v>53843.6</v>
      </c>
      <c r="D64" s="223">
        <v>41826.699999999997</v>
      </c>
      <c r="E64" s="223">
        <v>9764.2000000000007</v>
      </c>
      <c r="F64" s="223">
        <v>305.8</v>
      </c>
      <c r="G64" s="223">
        <v>1946.9</v>
      </c>
      <c r="H64" s="378">
        <f>(D64+E64)/(D52+E52)</f>
        <v>0.49178029176484939</v>
      </c>
      <c r="I64" s="378">
        <f>(F64+G64)/(F52+G52)</f>
        <v>2.4355856941911169E-2</v>
      </c>
    </row>
    <row r="65" spans="1:9" x14ac:dyDescent="0.25">
      <c r="A65" s="220"/>
      <c r="B65" s="222" t="s">
        <v>83</v>
      </c>
      <c r="C65" s="223">
        <v>63302.2</v>
      </c>
      <c r="D65" s="223">
        <v>50308.6</v>
      </c>
      <c r="E65" s="223">
        <v>10728.3</v>
      </c>
      <c r="F65" s="223">
        <v>220.4</v>
      </c>
      <c r="G65" s="223">
        <v>2044.9</v>
      </c>
      <c r="H65" s="378">
        <f t="shared" ref="H65:H75" si="0">(D65+E65)/(D53+E53)</f>
        <v>0.53970108025278107</v>
      </c>
      <c r="I65" s="378">
        <f t="shared" ref="I65:I74" si="1">(F65+G65)/(F53+G53)</f>
        <v>1.8930236483804468E-2</v>
      </c>
    </row>
    <row r="66" spans="1:9" x14ac:dyDescent="0.25">
      <c r="A66" s="220"/>
      <c r="B66" s="222" t="s">
        <v>10</v>
      </c>
      <c r="C66" s="223">
        <v>73697.899999999994</v>
      </c>
      <c r="D66" s="223">
        <v>54010.7</v>
      </c>
      <c r="E66" s="223">
        <v>16967.7</v>
      </c>
      <c r="F66" s="223">
        <v>111.9</v>
      </c>
      <c r="G66" s="223">
        <v>2607.6</v>
      </c>
      <c r="H66" s="378">
        <f t="shared" si="0"/>
        <v>0.51394779163284565</v>
      </c>
      <c r="I66" s="378">
        <f t="shared" si="1"/>
        <v>1.1039516964808723E-2</v>
      </c>
    </row>
    <row r="67" spans="1:9" x14ac:dyDescent="0.25">
      <c r="A67" s="220"/>
      <c r="B67" s="222" t="s">
        <v>12</v>
      </c>
      <c r="C67" s="223">
        <v>80985.2</v>
      </c>
      <c r="D67" s="223">
        <v>56120.1</v>
      </c>
      <c r="E67" s="223">
        <v>18669.5</v>
      </c>
      <c r="F67" s="223">
        <v>181.9</v>
      </c>
      <c r="G67" s="223">
        <v>6013.8</v>
      </c>
      <c r="H67" s="378">
        <f t="shared" si="0"/>
        <v>0.47429508554353028</v>
      </c>
      <c r="I67" s="378">
        <f t="shared" si="1"/>
        <v>2.7782299271464053E-2</v>
      </c>
    </row>
    <row r="68" spans="1:9" x14ac:dyDescent="0.25">
      <c r="A68" s="220"/>
      <c r="B68" s="222" t="s">
        <v>13</v>
      </c>
      <c r="C68" s="223">
        <v>88363.1</v>
      </c>
      <c r="D68" s="223">
        <v>67933.600000000006</v>
      </c>
      <c r="E68" s="223">
        <v>14001.7</v>
      </c>
      <c r="F68" s="223">
        <v>10.199999999999999</v>
      </c>
      <c r="G68" s="223">
        <v>6417.5</v>
      </c>
      <c r="H68" s="378">
        <f t="shared" si="0"/>
        <v>0.49050130504537726</v>
      </c>
      <c r="I68" s="378">
        <f t="shared" si="1"/>
        <v>4.0425633613961204E-2</v>
      </c>
    </row>
    <row r="69" spans="1:9" x14ac:dyDescent="0.25">
      <c r="A69" s="220"/>
      <c r="B69" s="222" t="s">
        <v>14</v>
      </c>
      <c r="C69" s="223">
        <v>86950.2</v>
      </c>
      <c r="D69" s="223">
        <v>68904.899999999994</v>
      </c>
      <c r="E69" s="223">
        <v>14320.8</v>
      </c>
      <c r="F69" s="223">
        <v>145.9</v>
      </c>
      <c r="G69" s="223">
        <v>3578.6</v>
      </c>
      <c r="H69" s="378">
        <f t="shared" si="0"/>
        <v>0.52514026758739751</v>
      </c>
      <c r="I69" s="378">
        <f t="shared" si="1"/>
        <v>2.9040211082452524E-2</v>
      </c>
    </row>
    <row r="70" spans="1:9" x14ac:dyDescent="0.25">
      <c r="A70" s="220"/>
      <c r="B70" s="222" t="s">
        <v>15</v>
      </c>
      <c r="C70" s="223">
        <v>80796</v>
      </c>
      <c r="D70" s="223">
        <v>61692.800000000003</v>
      </c>
      <c r="E70" s="223">
        <v>15843.6</v>
      </c>
      <c r="F70" s="223">
        <v>124.4</v>
      </c>
      <c r="G70" s="223">
        <v>3135.3</v>
      </c>
      <c r="H70" s="378">
        <f t="shared" si="0"/>
        <v>0.4909554637002817</v>
      </c>
      <c r="I70" s="378">
        <f t="shared" si="1"/>
        <v>2.2498346978525215E-2</v>
      </c>
    </row>
    <row r="71" spans="1:9" x14ac:dyDescent="0.25">
      <c r="A71" s="220"/>
      <c r="B71" s="222" t="s">
        <v>16</v>
      </c>
      <c r="C71" s="223">
        <v>74727.3</v>
      </c>
      <c r="D71" s="223">
        <v>56315.6</v>
      </c>
      <c r="E71" s="223">
        <v>12357.7</v>
      </c>
      <c r="F71" s="223">
        <v>208.7</v>
      </c>
      <c r="G71" s="223">
        <v>5845.4</v>
      </c>
      <c r="H71" s="378">
        <f t="shared" si="0"/>
        <v>0.54092631247292355</v>
      </c>
      <c r="I71" s="378">
        <f t="shared" si="1"/>
        <v>4.2223717843654862E-2</v>
      </c>
    </row>
    <row r="72" spans="1:9" x14ac:dyDescent="0.25">
      <c r="A72" s="220"/>
      <c r="B72" s="222" t="s">
        <v>17</v>
      </c>
      <c r="C72" s="223">
        <v>82610.2</v>
      </c>
      <c r="D72" s="223">
        <v>63066.8</v>
      </c>
      <c r="E72" s="223">
        <v>13565.8</v>
      </c>
      <c r="F72" s="223">
        <v>856.6</v>
      </c>
      <c r="G72" s="223">
        <v>5120.8999999999996</v>
      </c>
      <c r="H72" s="378">
        <f t="shared" si="0"/>
        <v>0.48996447670270149</v>
      </c>
      <c r="I72" s="378">
        <f t="shared" si="1"/>
        <v>4.0411886875111554E-2</v>
      </c>
    </row>
    <row r="73" spans="1:9" x14ac:dyDescent="0.25">
      <c r="A73" s="220"/>
      <c r="B73" s="222" t="s">
        <v>18</v>
      </c>
      <c r="C73" s="223">
        <v>98018.7</v>
      </c>
      <c r="D73" s="223">
        <v>77458.899999999994</v>
      </c>
      <c r="E73" s="223">
        <v>14106.8</v>
      </c>
      <c r="F73" s="223">
        <v>1284.9000000000001</v>
      </c>
      <c r="G73" s="223">
        <v>5168.1000000000004</v>
      </c>
      <c r="H73" s="378">
        <f t="shared" si="0"/>
        <v>0.44740792208667918</v>
      </c>
      <c r="I73" s="378">
        <f t="shared" si="1"/>
        <v>4.0084529719576011E-2</v>
      </c>
    </row>
    <row r="74" spans="1:9" x14ac:dyDescent="0.25">
      <c r="A74" s="220"/>
      <c r="B74" s="222" t="s">
        <v>19</v>
      </c>
      <c r="C74" s="223">
        <v>108676.7</v>
      </c>
      <c r="D74" s="223">
        <v>78702</v>
      </c>
      <c r="E74" s="223">
        <v>16818.5</v>
      </c>
      <c r="F74" s="223">
        <v>1160.0999999999999</v>
      </c>
      <c r="G74" s="223">
        <v>11996.1</v>
      </c>
      <c r="H74" s="378">
        <f t="shared" si="0"/>
        <v>0.46321728714763033</v>
      </c>
      <c r="I74" s="378">
        <f t="shared" si="1"/>
        <v>5.3315448317504961E-2</v>
      </c>
    </row>
    <row r="75" spans="1:9" x14ac:dyDescent="0.25">
      <c r="A75" s="220"/>
      <c r="B75" s="222" t="s">
        <v>20</v>
      </c>
      <c r="C75" s="298" t="s">
        <v>202</v>
      </c>
      <c r="D75" s="223">
        <v>68995.7</v>
      </c>
      <c r="E75" s="223">
        <v>15389.3</v>
      </c>
      <c r="F75" s="223">
        <v>1331.6</v>
      </c>
      <c r="G75" s="298" t="s">
        <v>202</v>
      </c>
      <c r="H75" s="378">
        <f t="shared" si="0"/>
        <v>0.40426411570907544</v>
      </c>
      <c r="I75" s="378"/>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EC473-3A88-4C52-A83D-361CFD85C077}">
  <dimension ref="A1:D7"/>
  <sheetViews>
    <sheetView workbookViewId="0">
      <selection activeCell="D13" sqref="D13"/>
    </sheetView>
  </sheetViews>
  <sheetFormatPr defaultRowHeight="15" x14ac:dyDescent="0.25"/>
  <cols>
    <col min="1" max="1" width="14.7109375" customWidth="1"/>
    <col min="2" max="2" width="12.5703125" customWidth="1"/>
    <col min="4" max="4" width="15.5703125" customWidth="1"/>
  </cols>
  <sheetData>
    <row r="1" spans="1:4" x14ac:dyDescent="0.25">
      <c r="A1" s="387" t="s">
        <v>1868</v>
      </c>
    </row>
    <row r="2" spans="1:4" s="437" customFormat="1" x14ac:dyDescent="0.25">
      <c r="A2" s="387" t="s">
        <v>1861</v>
      </c>
    </row>
    <row r="4" spans="1:4" ht="30" x14ac:dyDescent="0.25">
      <c r="A4" s="724" t="s">
        <v>1782</v>
      </c>
      <c r="B4" s="724" t="s">
        <v>1783</v>
      </c>
      <c r="C4" s="724" t="s">
        <v>1784</v>
      </c>
      <c r="D4" s="724" t="s">
        <v>1796</v>
      </c>
    </row>
    <row r="5" spans="1:4" x14ac:dyDescent="0.25">
      <c r="A5" s="962">
        <v>2019</v>
      </c>
      <c r="B5" s="963">
        <v>59</v>
      </c>
      <c r="C5" s="963">
        <v>8</v>
      </c>
      <c r="D5" s="965">
        <v>760000</v>
      </c>
    </row>
    <row r="6" spans="1:4" ht="15.75" customHeight="1" x14ac:dyDescent="0.25">
      <c r="A6" s="962">
        <v>2021</v>
      </c>
      <c r="B6" s="963">
        <v>76</v>
      </c>
      <c r="C6" s="963">
        <v>12</v>
      </c>
      <c r="D6" s="964" t="s">
        <v>1613</v>
      </c>
    </row>
    <row r="7" spans="1:4" x14ac:dyDescent="0.25">
      <c r="A7" t="s">
        <v>1869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8D28-DADC-45C2-A579-9235D4F8532E}">
  <sheetPr>
    <tabColor rgb="FFFFC000"/>
  </sheetPr>
  <dimension ref="A1:T170"/>
  <sheetViews>
    <sheetView topLeftCell="B7" zoomScale="120" zoomScaleNormal="120" workbookViewId="0">
      <selection activeCell="J24" sqref="J24"/>
    </sheetView>
  </sheetViews>
  <sheetFormatPr defaultRowHeight="15" x14ac:dyDescent="0.25"/>
  <cols>
    <col min="1" max="1" width="30.28515625" customWidth="1"/>
    <col min="2" max="2" width="15.5703125" customWidth="1"/>
    <col min="4" max="4" width="11.7109375" customWidth="1"/>
    <col min="5" max="5" width="13.28515625" customWidth="1"/>
    <col min="6" max="6" width="13.42578125" customWidth="1"/>
  </cols>
  <sheetData>
    <row r="1" spans="1:9" x14ac:dyDescent="0.25">
      <c r="A1" s="54" t="s">
        <v>930</v>
      </c>
    </row>
    <row r="8" spans="1:9" ht="75" x14ac:dyDescent="0.25">
      <c r="A8" s="113"/>
      <c r="B8" s="113"/>
      <c r="C8" s="143" t="s">
        <v>911</v>
      </c>
      <c r="D8" s="143" t="s">
        <v>912</v>
      </c>
      <c r="E8" s="143" t="s">
        <v>913</v>
      </c>
      <c r="F8" s="143" t="s">
        <v>914</v>
      </c>
      <c r="G8" s="113"/>
      <c r="H8" s="113"/>
      <c r="I8" s="233" t="s">
        <v>958</v>
      </c>
    </row>
    <row r="9" spans="1:9" ht="105" x14ac:dyDescent="0.25">
      <c r="A9" s="113" t="s">
        <v>198</v>
      </c>
      <c r="B9" s="113" t="s">
        <v>199</v>
      </c>
      <c r="C9" s="143" t="s">
        <v>927</v>
      </c>
      <c r="D9" s="143" t="s">
        <v>924</v>
      </c>
      <c r="E9" s="143" t="s">
        <v>925</v>
      </c>
      <c r="F9" s="143" t="s">
        <v>926</v>
      </c>
      <c r="G9" s="312" t="s">
        <v>931</v>
      </c>
      <c r="H9" s="312" t="s">
        <v>932</v>
      </c>
      <c r="I9" s="233" t="s">
        <v>959</v>
      </c>
    </row>
    <row r="10" spans="1:9" x14ac:dyDescent="0.25">
      <c r="A10" s="113" t="s">
        <v>162</v>
      </c>
      <c r="B10" s="113" t="s">
        <v>163</v>
      </c>
      <c r="C10" s="113">
        <v>4.93</v>
      </c>
      <c r="D10" s="113">
        <v>4.3899999999999997</v>
      </c>
      <c r="E10" s="113">
        <v>0.43</v>
      </c>
      <c r="F10" s="113">
        <v>7.0000000000000007E-2</v>
      </c>
      <c r="G10" s="113">
        <f t="shared" ref="G10:G29" si="0">C10-H10</f>
        <v>4.43</v>
      </c>
      <c r="H10" s="113">
        <f t="shared" ref="H10:H28" si="1">E10+F10</f>
        <v>0.5</v>
      </c>
      <c r="I10" s="113"/>
    </row>
    <row r="11" spans="1:9" x14ac:dyDescent="0.25">
      <c r="A11" s="113" t="s">
        <v>138</v>
      </c>
      <c r="B11" s="113" t="s">
        <v>138</v>
      </c>
      <c r="C11" s="113">
        <v>4.6399999999999997</v>
      </c>
      <c r="D11" s="113">
        <v>3.73</v>
      </c>
      <c r="E11" s="113">
        <v>0.38</v>
      </c>
      <c r="F11" s="113">
        <v>0.46</v>
      </c>
      <c r="G11" s="113">
        <f t="shared" si="0"/>
        <v>3.8</v>
      </c>
      <c r="H11" s="113">
        <f t="shared" si="1"/>
        <v>0.84000000000000008</v>
      </c>
      <c r="I11" s="113"/>
    </row>
    <row r="12" spans="1:9" x14ac:dyDescent="0.25">
      <c r="A12" s="113" t="s">
        <v>480</v>
      </c>
      <c r="B12" s="113" t="s">
        <v>933</v>
      </c>
      <c r="C12" s="113">
        <v>3.5</v>
      </c>
      <c r="D12" s="113">
        <v>2.83</v>
      </c>
      <c r="E12" s="113">
        <v>0.28999999999999998</v>
      </c>
      <c r="F12" s="113">
        <v>0.37</v>
      </c>
      <c r="G12" s="113">
        <f t="shared" si="0"/>
        <v>2.84</v>
      </c>
      <c r="H12" s="113">
        <f t="shared" si="1"/>
        <v>0.65999999999999992</v>
      </c>
      <c r="I12" s="113"/>
    </row>
    <row r="13" spans="1:9" x14ac:dyDescent="0.25">
      <c r="A13" s="113" t="s">
        <v>55</v>
      </c>
      <c r="B13" s="113" t="s">
        <v>158</v>
      </c>
      <c r="C13" s="113">
        <v>3.4</v>
      </c>
      <c r="D13" s="113">
        <v>2.44</v>
      </c>
      <c r="E13" s="113">
        <v>0.81</v>
      </c>
      <c r="F13" s="113">
        <v>0.15</v>
      </c>
      <c r="G13" s="113">
        <f t="shared" si="0"/>
        <v>2.44</v>
      </c>
      <c r="H13" s="113">
        <f t="shared" si="1"/>
        <v>0.96000000000000008</v>
      </c>
      <c r="I13" s="113">
        <v>4</v>
      </c>
    </row>
    <row r="14" spans="1:9" x14ac:dyDescent="0.25">
      <c r="A14" s="113" t="s">
        <v>92</v>
      </c>
      <c r="B14" s="113" t="s">
        <v>153</v>
      </c>
      <c r="C14" s="113">
        <v>3.24</v>
      </c>
      <c r="D14" s="113">
        <v>2.57</v>
      </c>
      <c r="E14" s="113">
        <v>0.38</v>
      </c>
      <c r="F14" s="113">
        <v>0.25</v>
      </c>
      <c r="G14" s="113">
        <f t="shared" si="0"/>
        <v>2.6100000000000003</v>
      </c>
      <c r="H14" s="113">
        <f t="shared" si="1"/>
        <v>0.63</v>
      </c>
      <c r="I14" s="113"/>
    </row>
    <row r="15" spans="1:9" x14ac:dyDescent="0.25">
      <c r="A15" s="113" t="s">
        <v>48</v>
      </c>
      <c r="B15" s="113" t="s">
        <v>48</v>
      </c>
      <c r="C15" s="113">
        <v>3.19</v>
      </c>
      <c r="D15" s="113">
        <v>2.23</v>
      </c>
      <c r="E15" s="113">
        <v>0.72</v>
      </c>
      <c r="F15" s="113">
        <v>0.23</v>
      </c>
      <c r="G15" s="113">
        <f t="shared" si="0"/>
        <v>2.2400000000000002</v>
      </c>
      <c r="H15" s="113">
        <f t="shared" si="1"/>
        <v>0.95</v>
      </c>
      <c r="I15" s="113">
        <v>3.76</v>
      </c>
    </row>
    <row r="16" spans="1:9" x14ac:dyDescent="0.25">
      <c r="A16" s="113" t="s">
        <v>167</v>
      </c>
      <c r="B16" s="113" t="s">
        <v>168</v>
      </c>
      <c r="C16" s="113">
        <v>3.18</v>
      </c>
      <c r="D16" s="113">
        <v>2.19</v>
      </c>
      <c r="E16" s="113">
        <v>0.55000000000000004</v>
      </c>
      <c r="F16" s="113">
        <v>0.44</v>
      </c>
      <c r="G16" s="113">
        <f t="shared" si="0"/>
        <v>2.1900000000000004</v>
      </c>
      <c r="H16" s="113">
        <f t="shared" si="1"/>
        <v>0.99</v>
      </c>
      <c r="I16" s="113">
        <v>3</v>
      </c>
    </row>
    <row r="17" spans="1:10" x14ac:dyDescent="0.25">
      <c r="A17" s="113" t="s">
        <v>32</v>
      </c>
      <c r="B17" s="113" t="s">
        <v>169</v>
      </c>
      <c r="C17" s="113">
        <v>2.96</v>
      </c>
      <c r="D17" s="113">
        <v>1.86</v>
      </c>
      <c r="E17" s="113">
        <v>1</v>
      </c>
      <c r="F17" s="113">
        <v>0.08</v>
      </c>
      <c r="G17" s="113">
        <f t="shared" si="0"/>
        <v>1.88</v>
      </c>
      <c r="H17" s="113">
        <f t="shared" si="1"/>
        <v>1.08</v>
      </c>
      <c r="I17" s="113">
        <v>3</v>
      </c>
    </row>
    <row r="18" spans="1:10" x14ac:dyDescent="0.25">
      <c r="A18" s="113" t="s">
        <v>29</v>
      </c>
      <c r="B18" s="113" t="s">
        <v>129</v>
      </c>
      <c r="C18" s="113">
        <v>2.89</v>
      </c>
      <c r="D18" s="113">
        <v>2.04</v>
      </c>
      <c r="E18" s="113">
        <v>0.56000000000000005</v>
      </c>
      <c r="F18" s="113">
        <v>0.28000000000000003</v>
      </c>
      <c r="G18" s="113">
        <f t="shared" si="0"/>
        <v>2.0499999999999998</v>
      </c>
      <c r="H18" s="113">
        <f t="shared" si="1"/>
        <v>0.84000000000000008</v>
      </c>
      <c r="I18" s="113">
        <v>3</v>
      </c>
    </row>
    <row r="19" spans="1:10" x14ac:dyDescent="0.25">
      <c r="A19" s="113" t="s">
        <v>54</v>
      </c>
      <c r="B19" s="113" t="s">
        <v>170</v>
      </c>
      <c r="C19" s="113">
        <v>2.79</v>
      </c>
      <c r="D19" s="113">
        <v>1.83</v>
      </c>
      <c r="E19" s="113">
        <v>0.71</v>
      </c>
      <c r="F19" s="113">
        <v>0.23</v>
      </c>
      <c r="G19" s="113">
        <f t="shared" si="0"/>
        <v>1.85</v>
      </c>
      <c r="H19" s="113">
        <f t="shared" si="1"/>
        <v>0.94</v>
      </c>
      <c r="I19" s="113">
        <v>4</v>
      </c>
    </row>
    <row r="20" spans="1:10" x14ac:dyDescent="0.25">
      <c r="A20" s="113" t="s">
        <v>204</v>
      </c>
      <c r="B20" s="113" t="s">
        <v>206</v>
      </c>
      <c r="C20" s="113">
        <v>2.4700000000000002</v>
      </c>
      <c r="D20" s="113">
        <v>1.76</v>
      </c>
      <c r="E20" s="113">
        <v>0.41</v>
      </c>
      <c r="F20" s="113">
        <v>0.24</v>
      </c>
      <c r="G20" s="113">
        <f t="shared" si="0"/>
        <v>1.8200000000000003</v>
      </c>
      <c r="H20" s="113">
        <f t="shared" si="1"/>
        <v>0.64999999999999991</v>
      </c>
      <c r="I20" s="113"/>
    </row>
    <row r="21" spans="1:10" x14ac:dyDescent="0.25">
      <c r="A21" s="113" t="s">
        <v>56</v>
      </c>
      <c r="B21" s="113" t="s">
        <v>139</v>
      </c>
      <c r="C21" s="113">
        <v>2.35</v>
      </c>
      <c r="D21" s="113">
        <v>1.61</v>
      </c>
      <c r="E21" s="113">
        <v>0.66</v>
      </c>
      <c r="F21" s="113">
        <v>7.0000000000000007E-2</v>
      </c>
      <c r="G21" s="113">
        <f t="shared" si="0"/>
        <v>1.62</v>
      </c>
      <c r="H21" s="113">
        <f t="shared" si="1"/>
        <v>0.73</v>
      </c>
      <c r="I21" s="113"/>
    </row>
    <row r="22" spans="1:10" x14ac:dyDescent="0.25">
      <c r="A22" s="113" t="s">
        <v>880</v>
      </c>
      <c r="B22" s="113" t="s">
        <v>881</v>
      </c>
      <c r="C22" s="113">
        <v>2.23</v>
      </c>
      <c r="D22" s="113">
        <v>1.71</v>
      </c>
      <c r="E22" s="113">
        <v>0.18</v>
      </c>
      <c r="F22" s="113">
        <v>0.35</v>
      </c>
      <c r="G22" s="113">
        <f t="shared" si="0"/>
        <v>1.7</v>
      </c>
      <c r="H22" s="113">
        <f t="shared" si="1"/>
        <v>0.53</v>
      </c>
      <c r="I22" s="113"/>
    </row>
    <row r="23" spans="1:10" x14ac:dyDescent="0.25">
      <c r="A23" s="113" t="s">
        <v>38</v>
      </c>
      <c r="B23" s="113" t="s">
        <v>134</v>
      </c>
      <c r="C23" s="113">
        <v>2.19</v>
      </c>
      <c r="D23" s="113">
        <v>1.44</v>
      </c>
      <c r="E23" s="113">
        <v>0.45</v>
      </c>
      <c r="F23" s="113">
        <v>0.27</v>
      </c>
      <c r="G23" s="113">
        <f t="shared" si="0"/>
        <v>1.47</v>
      </c>
      <c r="H23" s="113">
        <f t="shared" si="1"/>
        <v>0.72</v>
      </c>
      <c r="I23" s="113">
        <v>3</v>
      </c>
    </row>
    <row r="24" spans="1:10" x14ac:dyDescent="0.25">
      <c r="A24" s="113" t="s">
        <v>47</v>
      </c>
      <c r="B24" s="113" t="s">
        <v>146</v>
      </c>
      <c r="C24" s="113">
        <v>2.16</v>
      </c>
      <c r="D24" s="113">
        <v>1.46</v>
      </c>
      <c r="E24" s="113">
        <v>0.57999999999999996</v>
      </c>
      <c r="F24" s="113">
        <v>0.12</v>
      </c>
      <c r="G24" s="113">
        <f t="shared" si="0"/>
        <v>1.4600000000000002</v>
      </c>
      <c r="H24" s="113">
        <f t="shared" si="1"/>
        <v>0.7</v>
      </c>
      <c r="I24" s="113">
        <v>2.5</v>
      </c>
    </row>
    <row r="25" spans="1:10" x14ac:dyDescent="0.25">
      <c r="A25" s="113" t="s">
        <v>58</v>
      </c>
      <c r="B25" s="113" t="s">
        <v>142</v>
      </c>
      <c r="C25" s="113">
        <v>2.15</v>
      </c>
      <c r="D25" s="113">
        <v>1.1399999999999999</v>
      </c>
      <c r="E25" s="113">
        <v>0.74</v>
      </c>
      <c r="F25" s="113">
        <v>0.27</v>
      </c>
      <c r="G25" s="113">
        <f t="shared" si="0"/>
        <v>1.1399999999999999</v>
      </c>
      <c r="H25" s="113">
        <f t="shared" si="1"/>
        <v>1.01</v>
      </c>
      <c r="I25" s="113"/>
    </row>
    <row r="26" spans="1:10" x14ac:dyDescent="0.25">
      <c r="A26" s="113" t="s">
        <v>203</v>
      </c>
      <c r="B26" s="113" t="s">
        <v>928</v>
      </c>
      <c r="C26" s="113">
        <v>2.1</v>
      </c>
      <c r="D26" s="113">
        <v>1.39</v>
      </c>
      <c r="E26" s="113">
        <v>0.46</v>
      </c>
      <c r="F26" s="113">
        <v>0.24</v>
      </c>
      <c r="G26" s="113">
        <f t="shared" si="0"/>
        <v>1.4000000000000001</v>
      </c>
      <c r="H26" s="113">
        <f t="shared" si="1"/>
        <v>0.7</v>
      </c>
      <c r="I26" s="113"/>
    </row>
    <row r="27" spans="1:10" x14ac:dyDescent="0.25">
      <c r="A27" s="113" t="s">
        <v>52</v>
      </c>
      <c r="B27" s="113" t="s">
        <v>131</v>
      </c>
      <c r="C27" s="113">
        <v>2.04</v>
      </c>
      <c r="D27" s="113">
        <v>1.51</v>
      </c>
      <c r="E27" s="113">
        <v>0.24</v>
      </c>
      <c r="F27" s="113">
        <v>0.28000000000000003</v>
      </c>
      <c r="G27" s="113">
        <f t="shared" si="0"/>
        <v>1.52</v>
      </c>
      <c r="H27" s="113">
        <f t="shared" si="1"/>
        <v>0.52</v>
      </c>
      <c r="I27" s="113">
        <v>3</v>
      </c>
    </row>
    <row r="28" spans="1:10" x14ac:dyDescent="0.25">
      <c r="A28" s="113" t="s">
        <v>154</v>
      </c>
      <c r="B28" s="113" t="s">
        <v>155</v>
      </c>
      <c r="C28" s="113">
        <v>1.94</v>
      </c>
      <c r="D28" s="113">
        <v>1.2</v>
      </c>
      <c r="E28" s="113">
        <v>0.42</v>
      </c>
      <c r="F28" s="113">
        <v>0.32</v>
      </c>
      <c r="G28" s="113">
        <f t="shared" si="0"/>
        <v>1.2</v>
      </c>
      <c r="H28" s="113">
        <f t="shared" si="1"/>
        <v>0.74</v>
      </c>
      <c r="I28" s="113"/>
    </row>
    <row r="29" spans="1:10" x14ac:dyDescent="0.25">
      <c r="A29" s="113" t="s">
        <v>60</v>
      </c>
      <c r="B29" s="113" t="s">
        <v>137</v>
      </c>
      <c r="C29" s="113">
        <v>1.76</v>
      </c>
      <c r="D29" s="113">
        <v>1.19</v>
      </c>
      <c r="E29" s="113">
        <v>0.41</v>
      </c>
      <c r="F29" s="113">
        <v>0.12</v>
      </c>
      <c r="G29" s="113">
        <f t="shared" si="0"/>
        <v>1.23</v>
      </c>
      <c r="H29" s="113">
        <f>E29+F29</f>
        <v>0.53</v>
      </c>
      <c r="I29" s="113">
        <v>3</v>
      </c>
    </row>
    <row r="30" spans="1:10" x14ac:dyDescent="0.25">
      <c r="A30" s="113" t="s">
        <v>34</v>
      </c>
      <c r="B30" s="113" t="s">
        <v>176</v>
      </c>
      <c r="C30" s="113">
        <v>1.61</v>
      </c>
      <c r="D30" s="113">
        <v>0.86</v>
      </c>
      <c r="E30" s="113">
        <v>0.56999999999999995</v>
      </c>
      <c r="F30" s="113">
        <v>0.17</v>
      </c>
      <c r="G30" s="356">
        <v>0.89</v>
      </c>
      <c r="H30" s="356">
        <v>0.74</v>
      </c>
      <c r="I30" s="113">
        <v>3</v>
      </c>
      <c r="J30" t="s">
        <v>962</v>
      </c>
    </row>
    <row r="31" spans="1:10" x14ac:dyDescent="0.25">
      <c r="A31" s="113" t="s">
        <v>143</v>
      </c>
      <c r="B31" s="113" t="s">
        <v>144</v>
      </c>
      <c r="C31" s="113">
        <v>1.54</v>
      </c>
      <c r="D31" s="113">
        <v>0.79</v>
      </c>
      <c r="E31" s="113">
        <v>0.63</v>
      </c>
      <c r="F31" s="113">
        <v>0.11</v>
      </c>
      <c r="G31" s="113">
        <f t="shared" ref="G31:G47" si="2">C31-H31</f>
        <v>0.8</v>
      </c>
      <c r="H31" s="113">
        <f t="shared" ref="H31:H47" si="3">E31+F31</f>
        <v>0.74</v>
      </c>
      <c r="I31" s="113"/>
    </row>
    <row r="32" spans="1:10" x14ac:dyDescent="0.25">
      <c r="A32" s="113" t="s">
        <v>45</v>
      </c>
      <c r="B32" s="113" t="s">
        <v>140</v>
      </c>
      <c r="C32" s="113">
        <v>1.48</v>
      </c>
      <c r="D32" s="113">
        <v>1.1100000000000001</v>
      </c>
      <c r="E32" s="113">
        <v>0.21</v>
      </c>
      <c r="F32" s="113">
        <v>0.15</v>
      </c>
      <c r="G32" s="113">
        <f t="shared" si="2"/>
        <v>1.1200000000000001</v>
      </c>
      <c r="H32" s="113">
        <f t="shared" si="3"/>
        <v>0.36</v>
      </c>
      <c r="I32" s="113" t="e">
        <v>#N/A</v>
      </c>
    </row>
    <row r="33" spans="1:10" x14ac:dyDescent="0.25">
      <c r="A33" s="113" t="s">
        <v>40</v>
      </c>
      <c r="B33" s="113" t="s">
        <v>141</v>
      </c>
      <c r="C33" s="113">
        <v>1.45</v>
      </c>
      <c r="D33" s="113">
        <v>0.91</v>
      </c>
      <c r="E33" s="113">
        <v>0.33</v>
      </c>
      <c r="F33" s="113">
        <v>0.18</v>
      </c>
      <c r="G33" s="113">
        <f t="shared" si="2"/>
        <v>0.94</v>
      </c>
      <c r="H33" s="113">
        <f t="shared" si="3"/>
        <v>0.51</v>
      </c>
      <c r="I33" s="113">
        <v>1.53</v>
      </c>
    </row>
    <row r="34" spans="1:10" x14ac:dyDescent="0.25">
      <c r="A34" s="113" t="s">
        <v>50</v>
      </c>
      <c r="B34" s="113" t="s">
        <v>50</v>
      </c>
      <c r="C34" s="113">
        <v>1.4</v>
      </c>
      <c r="D34" s="113">
        <v>0.74</v>
      </c>
      <c r="E34" s="113">
        <v>0.56999999999999995</v>
      </c>
      <c r="F34" s="113">
        <v>7.0000000000000007E-2</v>
      </c>
      <c r="G34" s="113">
        <f t="shared" si="2"/>
        <v>0.76</v>
      </c>
      <c r="H34" s="113">
        <f t="shared" si="3"/>
        <v>0.6399999999999999</v>
      </c>
      <c r="I34" s="113">
        <v>3</v>
      </c>
    </row>
    <row r="35" spans="1:10" x14ac:dyDescent="0.25">
      <c r="A35" s="113" t="s">
        <v>49</v>
      </c>
      <c r="B35" s="113" t="s">
        <v>159</v>
      </c>
      <c r="C35" s="113">
        <v>1.32</v>
      </c>
      <c r="D35" s="113">
        <v>0.83</v>
      </c>
      <c r="E35" s="113">
        <v>0.47</v>
      </c>
      <c r="F35" s="113">
        <v>0.02</v>
      </c>
      <c r="G35" s="113">
        <f t="shared" si="2"/>
        <v>0.83000000000000007</v>
      </c>
      <c r="H35" s="113">
        <f t="shared" si="3"/>
        <v>0.49</v>
      </c>
      <c r="I35" s="113">
        <v>1.7</v>
      </c>
      <c r="J35" t="s">
        <v>962</v>
      </c>
    </row>
    <row r="36" spans="1:10" x14ac:dyDescent="0.25">
      <c r="A36" s="113" t="s">
        <v>36</v>
      </c>
      <c r="B36" s="113" t="s">
        <v>172</v>
      </c>
      <c r="C36" s="113">
        <v>1.27</v>
      </c>
      <c r="D36" s="113">
        <v>0.59</v>
      </c>
      <c r="E36" s="113">
        <v>0.39</v>
      </c>
      <c r="F36" s="113">
        <v>0.28999999999999998</v>
      </c>
      <c r="G36" s="113">
        <f t="shared" si="2"/>
        <v>0.59000000000000008</v>
      </c>
      <c r="H36" s="113">
        <f t="shared" si="3"/>
        <v>0.67999999999999994</v>
      </c>
      <c r="I36" s="113">
        <v>1.3</v>
      </c>
    </row>
    <row r="37" spans="1:10" x14ac:dyDescent="0.25">
      <c r="A37" s="113" t="s">
        <v>37</v>
      </c>
      <c r="B37" s="113" t="s">
        <v>929</v>
      </c>
      <c r="C37" s="113">
        <v>1.25</v>
      </c>
      <c r="D37" s="113">
        <v>0.7</v>
      </c>
      <c r="E37" s="113">
        <v>0.33</v>
      </c>
      <c r="F37" s="113">
        <v>0.21</v>
      </c>
      <c r="G37" s="113">
        <f t="shared" si="2"/>
        <v>0.71</v>
      </c>
      <c r="H37" s="113">
        <f t="shared" si="3"/>
        <v>0.54</v>
      </c>
      <c r="I37" s="113">
        <v>2</v>
      </c>
    </row>
    <row r="38" spans="1:10" x14ac:dyDescent="0.25">
      <c r="A38" s="113" t="s">
        <v>35</v>
      </c>
      <c r="B38" s="113" t="s">
        <v>152</v>
      </c>
      <c r="C38" s="113">
        <v>1.23</v>
      </c>
      <c r="D38" s="113">
        <v>0.91</v>
      </c>
      <c r="E38" s="113">
        <v>0.27</v>
      </c>
      <c r="F38" s="113">
        <v>0.05</v>
      </c>
      <c r="G38" s="113">
        <f t="shared" si="2"/>
        <v>0.90999999999999992</v>
      </c>
      <c r="H38" s="113">
        <f t="shared" si="3"/>
        <v>0.32</v>
      </c>
      <c r="I38" s="113"/>
    </row>
    <row r="39" spans="1:10" x14ac:dyDescent="0.25">
      <c r="A39" s="113" t="s">
        <v>44</v>
      </c>
      <c r="B39" s="113" t="s">
        <v>171</v>
      </c>
      <c r="C39" s="113">
        <v>1.19</v>
      </c>
      <c r="D39" s="113">
        <v>0.6</v>
      </c>
      <c r="E39" s="113">
        <v>0.26</v>
      </c>
      <c r="F39" s="113">
        <v>0.33</v>
      </c>
      <c r="G39" s="113">
        <f t="shared" si="2"/>
        <v>0.59999999999999987</v>
      </c>
      <c r="H39" s="113">
        <f t="shared" si="3"/>
        <v>0.59000000000000008</v>
      </c>
      <c r="I39" s="113">
        <v>2.4500000000000002</v>
      </c>
    </row>
    <row r="40" spans="1:10" x14ac:dyDescent="0.25">
      <c r="A40" s="113" t="s">
        <v>65</v>
      </c>
      <c r="B40" s="113" t="s">
        <v>151</v>
      </c>
      <c r="C40" s="113">
        <v>1.06</v>
      </c>
      <c r="D40" s="113">
        <v>0.68</v>
      </c>
      <c r="E40" s="113">
        <v>0.31</v>
      </c>
      <c r="F40" s="113">
        <v>7.0000000000000007E-2</v>
      </c>
      <c r="G40" s="113">
        <f t="shared" si="2"/>
        <v>0.68</v>
      </c>
      <c r="H40" s="113">
        <f t="shared" si="3"/>
        <v>0.38</v>
      </c>
      <c r="I40" s="113"/>
    </row>
    <row r="41" spans="1:10" x14ac:dyDescent="0.25">
      <c r="A41" s="113" t="s">
        <v>89</v>
      </c>
      <c r="B41" s="113" t="s">
        <v>136</v>
      </c>
      <c r="C41" s="113">
        <v>1.03</v>
      </c>
      <c r="D41" s="113">
        <v>0.63</v>
      </c>
      <c r="E41" s="113">
        <v>0.11</v>
      </c>
      <c r="F41" s="113">
        <v>0.28999999999999998</v>
      </c>
      <c r="G41" s="113">
        <f t="shared" si="2"/>
        <v>0.63000000000000012</v>
      </c>
      <c r="H41" s="113">
        <f t="shared" si="3"/>
        <v>0.39999999999999997</v>
      </c>
      <c r="I41" s="113"/>
    </row>
    <row r="42" spans="1:10" x14ac:dyDescent="0.25">
      <c r="A42" s="113" t="s">
        <v>43</v>
      </c>
      <c r="B42" s="113" t="s">
        <v>179</v>
      </c>
      <c r="C42" s="113">
        <v>0.99</v>
      </c>
      <c r="D42" s="113">
        <v>0.43</v>
      </c>
      <c r="E42" s="113">
        <v>0.36</v>
      </c>
      <c r="F42" s="113">
        <v>0.2</v>
      </c>
      <c r="G42" s="113">
        <f t="shared" si="2"/>
        <v>0.42999999999999994</v>
      </c>
      <c r="H42" s="113">
        <f t="shared" si="3"/>
        <v>0.56000000000000005</v>
      </c>
      <c r="I42" s="113">
        <v>1.9</v>
      </c>
    </row>
    <row r="43" spans="1:10" x14ac:dyDescent="0.25">
      <c r="A43" s="113" t="s">
        <v>173</v>
      </c>
      <c r="B43" s="113" t="s">
        <v>174</v>
      </c>
      <c r="C43" s="113">
        <v>0.83</v>
      </c>
      <c r="D43" s="113">
        <v>0.45</v>
      </c>
      <c r="E43" s="113">
        <v>0.21</v>
      </c>
      <c r="F43" s="113">
        <v>0.17</v>
      </c>
      <c r="G43" s="113">
        <f t="shared" si="2"/>
        <v>0.44999999999999996</v>
      </c>
      <c r="H43" s="113">
        <f t="shared" si="3"/>
        <v>0.38</v>
      </c>
      <c r="I43" s="113">
        <v>1.2</v>
      </c>
    </row>
    <row r="44" spans="1:10" x14ac:dyDescent="0.25">
      <c r="A44" s="113" t="s">
        <v>42</v>
      </c>
      <c r="B44" s="113" t="s">
        <v>187</v>
      </c>
      <c r="C44" s="113">
        <v>0.64</v>
      </c>
      <c r="D44" s="113">
        <v>0.17</v>
      </c>
      <c r="E44" s="113">
        <v>0.35</v>
      </c>
      <c r="F44" s="113">
        <v>0.12</v>
      </c>
      <c r="G44" s="113">
        <f t="shared" si="2"/>
        <v>0.17000000000000004</v>
      </c>
      <c r="H44" s="113">
        <f t="shared" si="3"/>
        <v>0.47</v>
      </c>
      <c r="I44" s="113">
        <v>1.5</v>
      </c>
    </row>
    <row r="45" spans="1:10" x14ac:dyDescent="0.25">
      <c r="A45" s="113" t="s">
        <v>51</v>
      </c>
      <c r="B45" s="113" t="s">
        <v>175</v>
      </c>
      <c r="C45" s="113">
        <v>0.48</v>
      </c>
      <c r="D45" s="113">
        <v>0.28000000000000003</v>
      </c>
      <c r="E45" s="113">
        <v>0.05</v>
      </c>
      <c r="F45" s="113">
        <v>0.15</v>
      </c>
      <c r="G45" s="113">
        <f t="shared" si="2"/>
        <v>0.27999999999999997</v>
      </c>
      <c r="H45" s="113">
        <f t="shared" si="3"/>
        <v>0.2</v>
      </c>
      <c r="I45" s="113">
        <v>2</v>
      </c>
    </row>
    <row r="46" spans="1:10" x14ac:dyDescent="0.25">
      <c r="A46" s="113" t="s">
        <v>185</v>
      </c>
      <c r="B46" s="113" t="s">
        <v>186</v>
      </c>
      <c r="C46" s="113">
        <v>0.28000000000000003</v>
      </c>
      <c r="D46" s="113">
        <v>0.11</v>
      </c>
      <c r="E46" s="113">
        <v>0.08</v>
      </c>
      <c r="F46" s="113">
        <v>0.02</v>
      </c>
      <c r="G46" s="113">
        <f t="shared" si="2"/>
        <v>0.18000000000000002</v>
      </c>
      <c r="H46" s="113">
        <f t="shared" si="3"/>
        <v>0.1</v>
      </c>
      <c r="I46" s="113"/>
    </row>
    <row r="47" spans="1:10" x14ac:dyDescent="0.25">
      <c r="A47" s="113" t="s">
        <v>183</v>
      </c>
      <c r="B47" s="113" t="s">
        <v>184</v>
      </c>
      <c r="C47" s="113">
        <v>0.28000000000000003</v>
      </c>
      <c r="D47" s="113">
        <v>0.06</v>
      </c>
      <c r="E47" s="113">
        <v>0.14000000000000001</v>
      </c>
      <c r="F47" s="113">
        <v>7.0000000000000007E-2</v>
      </c>
      <c r="G47" s="113">
        <f t="shared" si="2"/>
        <v>7.0000000000000007E-2</v>
      </c>
      <c r="H47" s="113">
        <f t="shared" si="3"/>
        <v>0.21000000000000002</v>
      </c>
      <c r="I47" s="113"/>
    </row>
    <row r="50" spans="1:6" x14ac:dyDescent="0.25">
      <c r="A50" t="s">
        <v>915</v>
      </c>
    </row>
    <row r="51" spans="1:6" x14ac:dyDescent="0.25">
      <c r="A51" t="s">
        <v>856</v>
      </c>
    </row>
    <row r="52" spans="1:6" x14ac:dyDescent="0.25">
      <c r="A52" t="s">
        <v>916</v>
      </c>
      <c r="B52" t="s">
        <v>917</v>
      </c>
    </row>
    <row r="53" spans="1:6" x14ac:dyDescent="0.25">
      <c r="A53" t="s">
        <v>918</v>
      </c>
      <c r="B53" t="s">
        <v>919</v>
      </c>
    </row>
    <row r="54" spans="1:6" x14ac:dyDescent="0.25">
      <c r="A54" t="s">
        <v>920</v>
      </c>
      <c r="B54" t="s">
        <v>921</v>
      </c>
    </row>
    <row r="55" spans="1:6" x14ac:dyDescent="0.25">
      <c r="A55" t="s">
        <v>922</v>
      </c>
      <c r="B55" t="s">
        <v>923</v>
      </c>
    </row>
    <row r="60" spans="1:6" s="172" customFormat="1" x14ac:dyDescent="0.25"/>
    <row r="63" spans="1:6" ht="17.25" x14ac:dyDescent="0.25">
      <c r="A63" s="314" t="s">
        <v>934</v>
      </c>
      <c r="B63" s="315"/>
      <c r="C63" s="315"/>
      <c r="D63" s="315"/>
      <c r="E63" s="315"/>
      <c r="F63" s="313"/>
    </row>
    <row r="64" spans="1:6" ht="15.75" thickBot="1" x14ac:dyDescent="0.3">
      <c r="A64" s="313"/>
      <c r="B64" s="313"/>
      <c r="C64" s="313"/>
      <c r="D64" s="313"/>
      <c r="E64" s="313"/>
      <c r="F64" s="313"/>
    </row>
    <row r="65" spans="1:8" x14ac:dyDescent="0.25">
      <c r="A65" s="322" t="s">
        <v>935</v>
      </c>
      <c r="B65" s="323" t="s">
        <v>936</v>
      </c>
      <c r="C65" s="323" t="s">
        <v>936</v>
      </c>
      <c r="D65" s="323" t="s">
        <v>936</v>
      </c>
      <c r="E65" s="323" t="s">
        <v>936</v>
      </c>
      <c r="F65" s="323" t="s">
        <v>936</v>
      </c>
    </row>
    <row r="66" spans="1:8" x14ac:dyDescent="0.25">
      <c r="A66" s="324"/>
      <c r="B66" s="325">
        <v>2018</v>
      </c>
      <c r="C66" s="326" t="s">
        <v>937</v>
      </c>
      <c r="D66" s="325" t="s">
        <v>938</v>
      </c>
      <c r="E66" s="325" t="s">
        <v>938</v>
      </c>
      <c r="F66" s="325" t="s">
        <v>938</v>
      </c>
    </row>
    <row r="67" spans="1:8" x14ac:dyDescent="0.25">
      <c r="A67" s="324"/>
      <c r="B67" s="326" t="s">
        <v>935</v>
      </c>
      <c r="C67" s="327">
        <v>2020</v>
      </c>
      <c r="D67" s="325" t="s">
        <v>939</v>
      </c>
      <c r="E67" s="325" t="s">
        <v>939</v>
      </c>
      <c r="F67" s="325" t="s">
        <v>939</v>
      </c>
    </row>
    <row r="68" spans="1:8" x14ac:dyDescent="0.25">
      <c r="A68" s="324"/>
      <c r="B68" s="326"/>
      <c r="C68" s="326"/>
      <c r="D68" s="325" t="s">
        <v>940</v>
      </c>
      <c r="E68" s="325" t="s">
        <v>940</v>
      </c>
      <c r="F68" s="325" t="s">
        <v>940</v>
      </c>
    </row>
    <row r="69" spans="1:8" x14ac:dyDescent="0.25">
      <c r="A69" s="324"/>
      <c r="B69" s="328"/>
      <c r="C69" s="328"/>
      <c r="D69" s="325" t="s">
        <v>941</v>
      </c>
      <c r="E69" s="325" t="s">
        <v>942</v>
      </c>
      <c r="F69" s="325" t="s">
        <v>943</v>
      </c>
    </row>
    <row r="70" spans="1:8" x14ac:dyDescent="0.25">
      <c r="A70" s="324"/>
      <c r="B70" s="328"/>
      <c r="C70" s="328"/>
      <c r="D70" s="329"/>
      <c r="E70" s="329"/>
      <c r="F70" s="325" t="s">
        <v>944</v>
      </c>
    </row>
    <row r="71" spans="1:8" ht="15.75" thickBot="1" x14ac:dyDescent="0.3">
      <c r="A71" s="330"/>
      <c r="B71" s="331"/>
      <c r="C71" s="331"/>
      <c r="D71" s="332"/>
      <c r="E71" s="332"/>
      <c r="F71" s="333" t="s">
        <v>945</v>
      </c>
    </row>
    <row r="72" spans="1:8" x14ac:dyDescent="0.25">
      <c r="A72" s="218" t="s">
        <v>29</v>
      </c>
      <c r="B72" s="334">
        <v>2.7640475681995427</v>
      </c>
      <c r="C72" s="335">
        <v>3</v>
      </c>
      <c r="D72" s="336">
        <v>1.9972999864264374</v>
      </c>
      <c r="E72" s="336">
        <v>3.7314290048761078</v>
      </c>
      <c r="F72" s="337">
        <v>4.1808438791212321</v>
      </c>
    </row>
    <row r="73" spans="1:8" x14ac:dyDescent="0.25">
      <c r="A73" s="218" t="s">
        <v>30</v>
      </c>
      <c r="B73" s="338">
        <v>0.7544756440452226</v>
      </c>
      <c r="C73" s="339">
        <v>1.5</v>
      </c>
      <c r="D73" s="340">
        <v>2.3671604910003197</v>
      </c>
      <c r="E73" s="340">
        <v>3.6437283022765721</v>
      </c>
      <c r="F73" s="341">
        <v>41.001267704559893</v>
      </c>
      <c r="H73" s="218"/>
    </row>
    <row r="74" spans="1:8" ht="15.75" x14ac:dyDescent="0.25">
      <c r="A74" s="218" t="s">
        <v>960</v>
      </c>
      <c r="B74" s="338">
        <v>1.9282936520923857</v>
      </c>
      <c r="C74" s="342" t="s">
        <v>946</v>
      </c>
      <c r="D74" s="340">
        <v>3.0993116237428397</v>
      </c>
      <c r="E74" s="340">
        <v>4.6851049886095675</v>
      </c>
      <c r="F74" s="343" t="s">
        <v>24</v>
      </c>
      <c r="H74" s="218"/>
    </row>
    <row r="75" spans="1:8" x14ac:dyDescent="0.25">
      <c r="A75" s="218" t="s">
        <v>32</v>
      </c>
      <c r="B75" s="338">
        <v>3.0329205229027987</v>
      </c>
      <c r="C75" s="339">
        <v>3</v>
      </c>
      <c r="D75" s="340">
        <v>1.6705134445973879</v>
      </c>
      <c r="E75" s="340">
        <v>0.48803196373066182</v>
      </c>
      <c r="F75" s="344" t="s">
        <v>947</v>
      </c>
      <c r="H75" s="218"/>
    </row>
    <row r="76" spans="1:8" x14ac:dyDescent="0.25">
      <c r="A76" s="218" t="s">
        <v>961</v>
      </c>
      <c r="B76" s="338">
        <v>3.1326677371223877</v>
      </c>
      <c r="C76" s="339">
        <v>3</v>
      </c>
      <c r="D76" s="340">
        <v>1.4680830865723138</v>
      </c>
      <c r="E76" s="340">
        <v>1.733559549479935</v>
      </c>
      <c r="F76" s="344" t="s">
        <v>947</v>
      </c>
      <c r="H76" s="218"/>
    </row>
    <row r="77" spans="1:8" x14ac:dyDescent="0.25">
      <c r="A77" s="218" t="s">
        <v>34</v>
      </c>
      <c r="B77" s="352">
        <v>1.4044069918842828</v>
      </c>
      <c r="C77" s="353">
        <v>3</v>
      </c>
      <c r="D77" s="354">
        <v>4.845733075888714</v>
      </c>
      <c r="E77" s="354">
        <v>-1.3523476388691891</v>
      </c>
      <c r="F77" s="355">
        <v>46.155154339105934</v>
      </c>
      <c r="H77" s="218"/>
    </row>
    <row r="78" spans="1:8" ht="15.75" x14ac:dyDescent="0.25">
      <c r="A78" s="218" t="s">
        <v>35</v>
      </c>
      <c r="B78" s="345">
        <v>1.1464697680705547</v>
      </c>
      <c r="C78" s="346" t="s">
        <v>948</v>
      </c>
      <c r="D78" s="340">
        <v>0.30675128345396541</v>
      </c>
      <c r="E78" s="340">
        <v>-4.0171654441863218</v>
      </c>
      <c r="F78" s="341">
        <v>32.078976333225874</v>
      </c>
      <c r="H78" s="218"/>
    </row>
    <row r="79" spans="1:8" x14ac:dyDescent="0.25">
      <c r="A79" s="218" t="s">
        <v>36</v>
      </c>
      <c r="B79" s="338">
        <v>1.1773199158047918</v>
      </c>
      <c r="C79" s="339">
        <v>1.3</v>
      </c>
      <c r="D79" s="340">
        <v>4.5986400631224722</v>
      </c>
      <c r="E79" s="340">
        <v>8.8278241609010202</v>
      </c>
      <c r="F79" s="341">
        <v>5.0810565501470784</v>
      </c>
      <c r="H79" s="218"/>
    </row>
    <row r="80" spans="1:8" x14ac:dyDescent="0.25">
      <c r="A80" s="218" t="s">
        <v>37</v>
      </c>
      <c r="B80" s="338">
        <v>1.2432280008284859</v>
      </c>
      <c r="C80" s="339">
        <v>2</v>
      </c>
      <c r="D80" s="340">
        <v>1.9204838255879597</v>
      </c>
      <c r="E80" s="340">
        <v>-1.1155673952606859</v>
      </c>
      <c r="F80" s="341">
        <v>26.835144000046963</v>
      </c>
      <c r="H80" s="218"/>
    </row>
    <row r="81" spans="1:8" x14ac:dyDescent="0.25">
      <c r="A81" s="218" t="s">
        <v>38</v>
      </c>
      <c r="B81" s="338">
        <v>2.2000246059436743</v>
      </c>
      <c r="C81" s="339">
        <v>3</v>
      </c>
      <c r="D81" s="340">
        <v>0.4819324062438346</v>
      </c>
      <c r="E81" s="340">
        <v>0.12255459042125327</v>
      </c>
      <c r="F81" s="341">
        <v>16.774188594439131</v>
      </c>
      <c r="H81" s="218"/>
    </row>
    <row r="82" spans="1:8" x14ac:dyDescent="0.25">
      <c r="A82" s="218" t="s">
        <v>39</v>
      </c>
      <c r="B82" s="345">
        <v>0.9727893662355489</v>
      </c>
      <c r="C82" s="339">
        <v>1.4</v>
      </c>
      <c r="D82" s="340">
        <v>0.14610672557040516</v>
      </c>
      <c r="E82" s="340">
        <v>3.4271815933178518</v>
      </c>
      <c r="F82" s="341">
        <v>19.965014418156791</v>
      </c>
      <c r="H82" s="218"/>
    </row>
    <row r="83" spans="1:8" x14ac:dyDescent="0.25">
      <c r="A83" s="218" t="s">
        <v>40</v>
      </c>
      <c r="B83" s="338">
        <v>1.3923973618989778</v>
      </c>
      <c r="C83" s="339">
        <v>1.53</v>
      </c>
      <c r="D83" s="340">
        <v>1.8201074435120645</v>
      </c>
      <c r="E83" s="340">
        <v>1.6285809686997332</v>
      </c>
      <c r="F83" s="341">
        <v>4.8248185982197933</v>
      </c>
      <c r="H83" s="218"/>
    </row>
    <row r="84" spans="1:8" x14ac:dyDescent="0.25">
      <c r="A84" s="218" t="s">
        <v>41</v>
      </c>
      <c r="B84" s="338">
        <v>0.54783373861045148</v>
      </c>
      <c r="C84" s="339">
        <v>0.5</v>
      </c>
      <c r="D84" s="340">
        <v>5.0188124755158325</v>
      </c>
      <c r="E84" s="347">
        <v>2.6590261553518069</v>
      </c>
      <c r="F84" s="344" t="s">
        <v>947</v>
      </c>
      <c r="H84" s="218"/>
    </row>
    <row r="85" spans="1:8" x14ac:dyDescent="0.25">
      <c r="A85" s="218" t="s">
        <v>42</v>
      </c>
      <c r="B85" s="338">
        <v>0.63874309629172232</v>
      </c>
      <c r="C85" s="339">
        <v>1.5</v>
      </c>
      <c r="D85" s="340">
        <v>2.1420534796250834</v>
      </c>
      <c r="E85" s="340">
        <v>0.58171027343452142</v>
      </c>
      <c r="F85" s="341">
        <v>53.243661414412038</v>
      </c>
      <c r="H85" s="218"/>
    </row>
    <row r="86" spans="1:8" x14ac:dyDescent="0.25">
      <c r="A86" s="218" t="s">
        <v>43</v>
      </c>
      <c r="B86" s="345">
        <v>0.87665582665405928</v>
      </c>
      <c r="C86" s="339">
        <v>1.9</v>
      </c>
      <c r="D86" s="340">
        <v>2.2746297518280167</v>
      </c>
      <c r="E86" s="340">
        <v>1.3818216078056</v>
      </c>
      <c r="F86" s="341">
        <v>47.21844922770655</v>
      </c>
      <c r="H86" s="218"/>
    </row>
    <row r="87" spans="1:8" ht="15.75" x14ac:dyDescent="0.25">
      <c r="A87" s="218" t="s">
        <v>44</v>
      </c>
      <c r="B87" s="338">
        <v>1.2112613670235175</v>
      </c>
      <c r="C87" s="346" t="s">
        <v>949</v>
      </c>
      <c r="D87" s="340">
        <v>-1.1025537025420529</v>
      </c>
      <c r="E87" s="340">
        <v>-1.08410144456296</v>
      </c>
      <c r="F87" s="341">
        <v>42.221124886692877</v>
      </c>
      <c r="H87" s="218"/>
    </row>
    <row r="88" spans="1:8" x14ac:dyDescent="0.25">
      <c r="A88" s="218" t="s">
        <v>45</v>
      </c>
      <c r="B88" s="345">
        <v>1.5333691627137243</v>
      </c>
      <c r="C88" s="339">
        <v>1.8</v>
      </c>
      <c r="D88" s="340">
        <v>4.3662973273366656</v>
      </c>
      <c r="E88" s="340">
        <v>3.8023493662138197</v>
      </c>
      <c r="F88" s="341">
        <v>8.346001924766334</v>
      </c>
      <c r="H88" s="218"/>
    </row>
    <row r="89" spans="1:8" x14ac:dyDescent="0.25">
      <c r="A89" s="218" t="s">
        <v>46</v>
      </c>
      <c r="B89" s="345">
        <v>0.55041464483357405</v>
      </c>
      <c r="C89" s="339">
        <v>2</v>
      </c>
      <c r="D89" s="340">
        <v>0.77478510628306019</v>
      </c>
      <c r="E89" s="340">
        <v>-1.2089876767447993</v>
      </c>
      <c r="F89" s="341">
        <v>90.620676951438554</v>
      </c>
      <c r="H89" s="218"/>
    </row>
    <row r="90" spans="1:8" x14ac:dyDescent="0.25">
      <c r="A90" s="218" t="s">
        <v>47</v>
      </c>
      <c r="B90" s="338">
        <v>2.1637411034844498</v>
      </c>
      <c r="C90" s="339">
        <v>2.5</v>
      </c>
      <c r="D90" s="340">
        <v>0.45325302921022104</v>
      </c>
      <c r="E90" s="340">
        <v>2.0448968706953341</v>
      </c>
      <c r="F90" s="341">
        <v>7.4898252213771555</v>
      </c>
      <c r="H90" s="218"/>
    </row>
    <row r="91" spans="1:8" x14ac:dyDescent="0.25">
      <c r="A91" s="218" t="s">
        <v>48</v>
      </c>
      <c r="B91" s="338">
        <v>3.1749111188946979</v>
      </c>
      <c r="C91" s="339">
        <v>3.76</v>
      </c>
      <c r="D91" s="340">
        <v>2.9356465554007283</v>
      </c>
      <c r="E91" s="340">
        <v>1.9233535961399095</v>
      </c>
      <c r="F91" s="341">
        <v>8.8248648719379208</v>
      </c>
      <c r="H91" s="218"/>
    </row>
    <row r="92" spans="1:8" x14ac:dyDescent="0.25">
      <c r="A92" s="218" t="s">
        <v>49</v>
      </c>
      <c r="B92" s="338">
        <v>1.2125227833215708</v>
      </c>
      <c r="C92" s="339">
        <v>1.7</v>
      </c>
      <c r="D92" s="340">
        <v>3.5955634764587519</v>
      </c>
      <c r="E92" s="340">
        <v>6.7191236389970266</v>
      </c>
      <c r="F92" s="341">
        <v>18.407580454398076</v>
      </c>
      <c r="H92" s="218"/>
    </row>
    <row r="93" spans="1:8" ht="15.75" x14ac:dyDescent="0.25">
      <c r="A93" s="218" t="s">
        <v>50</v>
      </c>
      <c r="B93" s="338">
        <v>1.3502291852422945</v>
      </c>
      <c r="C93" s="346" t="s">
        <v>950</v>
      </c>
      <c r="D93" s="340">
        <v>2.2405651705891039</v>
      </c>
      <c r="E93" s="340">
        <v>-1.5927785959304885</v>
      </c>
      <c r="F93" s="341">
        <v>49.05854643727865</v>
      </c>
      <c r="H93" s="218"/>
    </row>
    <row r="94" spans="1:8" x14ac:dyDescent="0.25">
      <c r="A94" s="218" t="s">
        <v>51</v>
      </c>
      <c r="B94" s="345">
        <v>0.50510243311928604</v>
      </c>
      <c r="C94" s="339">
        <v>2</v>
      </c>
      <c r="D94" s="340">
        <v>1.3896090585967746</v>
      </c>
      <c r="E94" s="340">
        <v>0.19330485366959582</v>
      </c>
      <c r="F94" s="341">
        <v>98.987257990479264</v>
      </c>
      <c r="H94" s="218"/>
    </row>
    <row r="95" spans="1:8" x14ac:dyDescent="0.25">
      <c r="A95" s="218" t="s">
        <v>52</v>
      </c>
      <c r="B95" s="338">
        <v>1.9503942755732731</v>
      </c>
      <c r="C95" s="339">
        <v>3</v>
      </c>
      <c r="D95" s="340">
        <v>0.42185767999469714</v>
      </c>
      <c r="E95" s="340">
        <v>-2.9946297669689481</v>
      </c>
      <c r="F95" s="341">
        <v>24.022197037584014</v>
      </c>
      <c r="H95" s="218"/>
    </row>
    <row r="96" spans="1:8" x14ac:dyDescent="0.25">
      <c r="A96" s="218" t="s">
        <v>53</v>
      </c>
      <c r="B96" s="345">
        <v>0.83698019415744362</v>
      </c>
      <c r="C96" s="339">
        <v>1.2</v>
      </c>
      <c r="D96" s="340">
        <v>1.5188598880835791</v>
      </c>
      <c r="E96" s="340">
        <v>4.0021716419331055</v>
      </c>
      <c r="F96" s="341">
        <v>19.738284703419961</v>
      </c>
      <c r="H96" s="218"/>
    </row>
    <row r="97" spans="1:11" x14ac:dyDescent="0.25">
      <c r="A97" s="218" t="s">
        <v>54</v>
      </c>
      <c r="B97" s="345">
        <v>2.7459234899958624</v>
      </c>
      <c r="C97" s="339">
        <v>4</v>
      </c>
      <c r="D97" s="340">
        <v>-0.91733955852431048</v>
      </c>
      <c r="E97" s="340">
        <v>-3.6763717790856854</v>
      </c>
      <c r="F97" s="341">
        <v>20.694027445764384</v>
      </c>
      <c r="H97" s="218"/>
    </row>
    <row r="98" spans="1:11" x14ac:dyDescent="0.25">
      <c r="A98" s="218" t="s">
        <v>55</v>
      </c>
      <c r="B98" s="345">
        <v>3.3090992669295725</v>
      </c>
      <c r="C98" s="339">
        <v>4</v>
      </c>
      <c r="D98" s="340">
        <v>-0.59853140347564393</v>
      </c>
      <c r="E98" s="340">
        <v>0.53435654390587839</v>
      </c>
      <c r="F98" s="341">
        <v>9.944902370697184</v>
      </c>
      <c r="H98" s="218"/>
    </row>
    <row r="99" spans="1:11" ht="15.75" thickBot="1" x14ac:dyDescent="0.3">
      <c r="A99" s="218" t="s">
        <v>197</v>
      </c>
      <c r="B99" s="348">
        <v>2.1893820605886924</v>
      </c>
      <c r="C99" s="349">
        <v>3</v>
      </c>
      <c r="D99" s="350">
        <v>1.0665321549970352</v>
      </c>
      <c r="E99" s="350">
        <v>1.3291437474472145</v>
      </c>
      <c r="F99" s="351">
        <v>17.057663097202802</v>
      </c>
      <c r="H99" s="218"/>
    </row>
    <row r="101" spans="1:11" x14ac:dyDescent="0.25">
      <c r="A101" s="316"/>
      <c r="B101" s="316"/>
      <c r="C101" s="316"/>
      <c r="D101" s="316"/>
      <c r="E101" s="316"/>
      <c r="F101" s="317" t="s">
        <v>951</v>
      </c>
    </row>
    <row r="102" spans="1:11" x14ac:dyDescent="0.25">
      <c r="A102" s="318" t="s">
        <v>952</v>
      </c>
      <c r="B102" s="316"/>
      <c r="C102" s="316"/>
      <c r="D102" s="316"/>
      <c r="E102" s="316"/>
      <c r="F102" s="316"/>
    </row>
    <row r="103" spans="1:11" x14ac:dyDescent="0.25">
      <c r="A103" s="319" t="s">
        <v>953</v>
      </c>
      <c r="B103" s="320"/>
      <c r="C103" s="320"/>
      <c r="D103" s="320"/>
      <c r="E103" s="320"/>
      <c r="F103" s="320"/>
    </row>
    <row r="104" spans="1:11" x14ac:dyDescent="0.25">
      <c r="A104" s="321" t="s">
        <v>954</v>
      </c>
      <c r="B104" s="320"/>
      <c r="C104" s="320"/>
      <c r="D104" s="320"/>
      <c r="E104" s="320"/>
      <c r="F104" s="320"/>
    </row>
    <row r="105" spans="1:11" x14ac:dyDescent="0.25">
      <c r="A105" s="321" t="s">
        <v>955</v>
      </c>
      <c r="B105" s="320"/>
      <c r="C105" s="320"/>
      <c r="D105" s="320"/>
      <c r="E105" s="320"/>
      <c r="F105" s="313"/>
    </row>
    <row r="106" spans="1:11" x14ac:dyDescent="0.25">
      <c r="A106" s="321" t="s">
        <v>956</v>
      </c>
      <c r="B106" s="320"/>
      <c r="C106" s="320"/>
      <c r="D106" s="320"/>
      <c r="E106" s="320"/>
      <c r="F106" s="320"/>
    </row>
    <row r="107" spans="1:11" x14ac:dyDescent="0.25">
      <c r="A107" s="321" t="s">
        <v>957</v>
      </c>
      <c r="B107" s="320"/>
      <c r="C107" s="320"/>
      <c r="D107" s="320"/>
      <c r="E107" s="320"/>
      <c r="F107" s="320"/>
    </row>
    <row r="109" spans="1:11" s="116" customFormat="1" x14ac:dyDescent="0.25">
      <c r="A109" s="116" t="s">
        <v>989</v>
      </c>
    </row>
    <row r="111" spans="1:11" x14ac:dyDescent="0.25">
      <c r="A111" s="634" t="s">
        <v>85</v>
      </c>
      <c r="B111" s="633"/>
      <c r="C111" s="633"/>
      <c r="D111" s="633"/>
      <c r="E111" s="633"/>
      <c r="F111" s="633"/>
      <c r="G111" s="633"/>
      <c r="H111" s="633"/>
      <c r="I111" s="633"/>
      <c r="J111" s="633"/>
      <c r="K111" s="633"/>
    </row>
    <row r="113" spans="1:11" x14ac:dyDescent="0.25">
      <c r="A113" s="634" t="s">
        <v>75</v>
      </c>
      <c r="B113" s="635">
        <v>44490.577615740738</v>
      </c>
      <c r="C113" s="633"/>
      <c r="D113" s="633"/>
      <c r="E113" s="633"/>
      <c r="F113" s="633"/>
      <c r="G113" s="633"/>
      <c r="H113" s="633"/>
      <c r="I113" s="633"/>
      <c r="J113" s="633"/>
      <c r="K113" s="633"/>
    </row>
    <row r="114" spans="1:11" x14ac:dyDescent="0.25">
      <c r="A114" s="634" t="s">
        <v>76</v>
      </c>
      <c r="B114" s="635">
        <v>44495.591776921297</v>
      </c>
      <c r="C114" s="633"/>
      <c r="D114" s="633"/>
      <c r="E114" s="633"/>
      <c r="F114" s="633"/>
      <c r="G114" s="633"/>
      <c r="H114" s="633"/>
      <c r="I114" s="633"/>
      <c r="J114" s="633"/>
      <c r="K114" s="633"/>
    </row>
    <row r="115" spans="1:11" x14ac:dyDescent="0.25">
      <c r="A115" s="634" t="s">
        <v>77</v>
      </c>
      <c r="B115" s="634" t="s">
        <v>73</v>
      </c>
      <c r="C115" s="633"/>
      <c r="D115" s="633"/>
      <c r="E115" s="633"/>
      <c r="F115" s="633"/>
      <c r="G115" s="633"/>
      <c r="H115" s="633"/>
      <c r="I115" s="633"/>
      <c r="J115" s="633"/>
      <c r="K115" s="633"/>
    </row>
    <row r="117" spans="1:11" x14ac:dyDescent="0.25">
      <c r="A117" s="634" t="s">
        <v>86</v>
      </c>
      <c r="B117" s="634" t="s">
        <v>87</v>
      </c>
      <c r="C117" s="633"/>
      <c r="D117" s="633"/>
      <c r="E117" s="633"/>
      <c r="F117" s="633"/>
      <c r="G117" s="633"/>
      <c r="H117" s="633"/>
      <c r="I117" s="633"/>
      <c r="J117" s="633"/>
      <c r="K117" s="633"/>
    </row>
    <row r="118" spans="1:11" x14ac:dyDescent="0.25">
      <c r="A118" s="634" t="s">
        <v>78</v>
      </c>
      <c r="B118" s="634" t="s">
        <v>88</v>
      </c>
      <c r="C118" s="633"/>
      <c r="D118" s="633"/>
      <c r="E118" s="633"/>
      <c r="F118" s="633"/>
      <c r="G118" s="633"/>
      <c r="H118" s="633"/>
      <c r="I118" s="633"/>
      <c r="J118" s="633"/>
      <c r="K118" s="633"/>
    </row>
    <row r="120" spans="1:11" x14ac:dyDescent="0.25">
      <c r="A120" s="636" t="s">
        <v>80</v>
      </c>
      <c r="B120" s="636" t="s">
        <v>83</v>
      </c>
      <c r="C120" s="636" t="s">
        <v>10</v>
      </c>
      <c r="D120" s="636" t="s">
        <v>12</v>
      </c>
      <c r="E120" s="636" t="s">
        <v>13</v>
      </c>
      <c r="F120" s="636" t="s">
        <v>14</v>
      </c>
      <c r="G120" s="636" t="s">
        <v>15</v>
      </c>
      <c r="H120" s="636" t="s">
        <v>16</v>
      </c>
      <c r="I120" s="636" t="s">
        <v>17</v>
      </c>
      <c r="J120" s="636" t="s">
        <v>18</v>
      </c>
      <c r="K120" s="636" t="s">
        <v>19</v>
      </c>
    </row>
    <row r="121" spans="1:11" x14ac:dyDescent="0.25">
      <c r="A121" s="636" t="s">
        <v>22</v>
      </c>
      <c r="B121" s="637">
        <v>1.97</v>
      </c>
      <c r="C121" s="637">
        <v>2.02</v>
      </c>
      <c r="D121" s="637">
        <v>2.08</v>
      </c>
      <c r="E121" s="638">
        <v>2.1</v>
      </c>
      <c r="F121" s="637">
        <v>2.11</v>
      </c>
      <c r="G121" s="637">
        <v>2.13</v>
      </c>
      <c r="H121" s="637">
        <v>2.12</v>
      </c>
      <c r="I121" s="637">
        <v>2.15</v>
      </c>
      <c r="J121" s="637">
        <v>2.1800000000000002</v>
      </c>
      <c r="K121" s="637">
        <v>2.23</v>
      </c>
    </row>
    <row r="122" spans="1:11" x14ac:dyDescent="0.25">
      <c r="A122" s="636" t="s">
        <v>23</v>
      </c>
      <c r="B122" s="637">
        <v>1.92</v>
      </c>
      <c r="C122" s="637">
        <v>1.96</v>
      </c>
      <c r="D122" s="639">
        <v>2</v>
      </c>
      <c r="E122" s="637">
        <v>2.02</v>
      </c>
      <c r="F122" s="637">
        <v>2.0299999999999998</v>
      </c>
      <c r="G122" s="637">
        <v>2.04</v>
      </c>
      <c r="H122" s="637">
        <v>2.04</v>
      </c>
      <c r="I122" s="637">
        <v>2.08</v>
      </c>
      <c r="J122" s="637">
        <v>2.11</v>
      </c>
      <c r="K122" s="637">
        <v>2.15</v>
      </c>
    </row>
    <row r="123" spans="1:11" x14ac:dyDescent="0.25">
      <c r="A123" s="636" t="s">
        <v>34</v>
      </c>
      <c r="B123" s="637">
        <v>1.58</v>
      </c>
      <c r="C123" s="637">
        <v>2.31</v>
      </c>
      <c r="D123" s="637">
        <v>2.12</v>
      </c>
      <c r="E123" s="637">
        <v>1.72</v>
      </c>
      <c r="F123" s="637">
        <v>1.43</v>
      </c>
      <c r="G123" s="637">
        <v>1.47</v>
      </c>
      <c r="H123" s="637">
        <v>1.24</v>
      </c>
      <c r="I123" s="637">
        <v>1.28</v>
      </c>
      <c r="J123" s="637">
        <v>1.42</v>
      </c>
      <c r="K123" s="637">
        <v>1.63</v>
      </c>
    </row>
    <row r="125" spans="1:11" x14ac:dyDescent="0.25">
      <c r="A125" s="634" t="s">
        <v>84</v>
      </c>
      <c r="B125" s="633"/>
      <c r="C125" s="633"/>
      <c r="D125" s="633"/>
      <c r="E125" s="633"/>
      <c r="F125" s="633"/>
      <c r="G125" s="633"/>
      <c r="H125" s="633"/>
      <c r="I125" s="633"/>
      <c r="J125" s="633"/>
      <c r="K125" s="633"/>
    </row>
    <row r="126" spans="1:11" x14ac:dyDescent="0.25">
      <c r="A126" s="634" t="s">
        <v>24</v>
      </c>
      <c r="B126" s="634" t="s">
        <v>69</v>
      </c>
      <c r="C126" s="633"/>
      <c r="D126" s="633"/>
      <c r="E126" s="633"/>
      <c r="F126" s="633"/>
      <c r="G126" s="633"/>
      <c r="H126" s="633"/>
      <c r="I126" s="633"/>
      <c r="J126" s="633"/>
      <c r="K126" s="633"/>
    </row>
    <row r="128" spans="1:11" x14ac:dyDescent="0.25">
      <c r="A128" s="634" t="s">
        <v>86</v>
      </c>
      <c r="B128" s="634" t="s">
        <v>1238</v>
      </c>
      <c r="C128" s="633"/>
      <c r="D128" s="633"/>
      <c r="E128" s="633"/>
      <c r="F128" s="633"/>
      <c r="G128" s="633"/>
      <c r="H128" s="633"/>
      <c r="I128" s="633"/>
      <c r="J128" s="633"/>
      <c r="K128" s="633"/>
    </row>
    <row r="129" spans="1:20" x14ac:dyDescent="0.25">
      <c r="A129" s="634" t="s">
        <v>78</v>
      </c>
      <c r="B129" s="634" t="s">
        <v>88</v>
      </c>
      <c r="C129" s="633"/>
      <c r="D129" s="633"/>
      <c r="E129" s="633"/>
      <c r="F129" s="633"/>
      <c r="G129" s="633"/>
      <c r="H129" s="633"/>
      <c r="I129" s="633"/>
      <c r="J129" s="633"/>
      <c r="K129" s="633"/>
    </row>
    <row r="130" spans="1:20" x14ac:dyDescent="0.25">
      <c r="M130" s="387" t="s">
        <v>1542</v>
      </c>
    </row>
    <row r="131" spans="1:20" x14ac:dyDescent="0.25">
      <c r="A131" s="636" t="s">
        <v>80</v>
      </c>
      <c r="B131" s="636" t="s">
        <v>83</v>
      </c>
      <c r="C131" s="636" t="s">
        <v>10</v>
      </c>
      <c r="D131" s="636" t="s">
        <v>12</v>
      </c>
      <c r="E131" s="636" t="s">
        <v>13</v>
      </c>
      <c r="F131" s="636" t="s">
        <v>14</v>
      </c>
      <c r="G131" s="636" t="s">
        <v>15</v>
      </c>
      <c r="H131" s="636" t="s">
        <v>16</v>
      </c>
      <c r="I131" s="636" t="s">
        <v>17</v>
      </c>
      <c r="J131" s="636" t="s">
        <v>18</v>
      </c>
      <c r="K131" s="636" t="s">
        <v>19</v>
      </c>
      <c r="O131">
        <v>2014</v>
      </c>
      <c r="P131" s="437">
        <v>2015</v>
      </c>
      <c r="Q131" s="437">
        <v>2016</v>
      </c>
      <c r="R131" s="437">
        <v>2017</v>
      </c>
      <c r="S131" s="437">
        <v>2018</v>
      </c>
      <c r="T131" s="437">
        <v>2019</v>
      </c>
    </row>
    <row r="132" spans="1:20" x14ac:dyDescent="0.25">
      <c r="A132" s="636" t="s">
        <v>22</v>
      </c>
      <c r="B132" s="637">
        <v>1.22</v>
      </c>
      <c r="C132" s="637">
        <v>1.27</v>
      </c>
      <c r="D132" s="637">
        <v>1.32</v>
      </c>
      <c r="E132" s="637">
        <v>1.34</v>
      </c>
      <c r="F132" s="637">
        <v>1.36</v>
      </c>
      <c r="G132" s="637">
        <v>1.37</v>
      </c>
      <c r="H132" s="637">
        <v>1.39</v>
      </c>
      <c r="I132" s="637">
        <v>1.43</v>
      </c>
      <c r="J132" s="637">
        <v>1.45</v>
      </c>
      <c r="K132" s="637">
        <v>1.48</v>
      </c>
      <c r="N132" s="387" t="s">
        <v>1543</v>
      </c>
      <c r="O132" s="642">
        <f>F132+F165</f>
        <v>1.37</v>
      </c>
      <c r="P132" s="642">
        <f t="shared" ref="P132:S132" si="4">G132+G165</f>
        <v>1.3800000000000001</v>
      </c>
      <c r="Q132" s="642">
        <f t="shared" si="4"/>
        <v>1.4</v>
      </c>
      <c r="R132" s="642">
        <f t="shared" si="4"/>
        <v>1.44</v>
      </c>
      <c r="S132" s="642">
        <f t="shared" si="4"/>
        <v>1.46</v>
      </c>
      <c r="T132" s="642">
        <f>K132+K165</f>
        <v>1.49</v>
      </c>
    </row>
    <row r="133" spans="1:20" x14ac:dyDescent="0.25">
      <c r="A133" s="636" t="s">
        <v>23</v>
      </c>
      <c r="B133" s="637">
        <v>1.19</v>
      </c>
      <c r="C133" s="637">
        <v>1.24</v>
      </c>
      <c r="D133" s="637">
        <v>1.27</v>
      </c>
      <c r="E133" s="637">
        <v>1.29</v>
      </c>
      <c r="F133" s="637">
        <v>1.31</v>
      </c>
      <c r="G133" s="637">
        <v>1.32</v>
      </c>
      <c r="H133" s="637">
        <v>1.34</v>
      </c>
      <c r="I133" s="637">
        <v>1.38</v>
      </c>
      <c r="J133" s="638">
        <v>1.4</v>
      </c>
      <c r="K133" s="637">
        <v>1.44</v>
      </c>
      <c r="N133" t="s">
        <v>1048</v>
      </c>
      <c r="O133" s="641">
        <f>F133+F166</f>
        <v>1.33</v>
      </c>
      <c r="P133" s="641">
        <f t="shared" ref="P133:S133" si="5">G133+G166</f>
        <v>1.34</v>
      </c>
      <c r="Q133" s="641">
        <f t="shared" si="5"/>
        <v>1.36</v>
      </c>
      <c r="R133" s="641">
        <f t="shared" si="5"/>
        <v>1.4</v>
      </c>
      <c r="S133" s="641">
        <f t="shared" si="5"/>
        <v>1.42</v>
      </c>
      <c r="T133" s="641">
        <f>K133+K166</f>
        <v>1.46</v>
      </c>
    </row>
    <row r="134" spans="1:20" x14ac:dyDescent="0.25">
      <c r="A134" s="636" t="s">
        <v>34</v>
      </c>
      <c r="B134" s="637">
        <v>0.79</v>
      </c>
      <c r="C134" s="637">
        <v>1.46</v>
      </c>
      <c r="D134" s="637">
        <v>1.22</v>
      </c>
      <c r="E134" s="637">
        <v>0.82</v>
      </c>
      <c r="F134" s="637">
        <v>0.62</v>
      </c>
      <c r="G134" s="637">
        <v>0.68</v>
      </c>
      <c r="H134" s="637">
        <v>0.64</v>
      </c>
      <c r="I134" s="638">
        <v>0.6</v>
      </c>
      <c r="J134" s="638">
        <v>0.6</v>
      </c>
      <c r="K134" s="637">
        <v>0.87</v>
      </c>
      <c r="N134" t="s">
        <v>34</v>
      </c>
      <c r="O134" s="640">
        <f>F134+F167</f>
        <v>0.64</v>
      </c>
      <c r="P134" s="640">
        <f t="shared" ref="P134:S134" si="6">G134+G167</f>
        <v>0.71000000000000008</v>
      </c>
      <c r="Q134" s="640">
        <f t="shared" si="6"/>
        <v>0.66</v>
      </c>
      <c r="R134" s="640">
        <f t="shared" si="6"/>
        <v>0.62</v>
      </c>
      <c r="S134" s="640">
        <f t="shared" si="6"/>
        <v>0.62</v>
      </c>
      <c r="T134" s="640">
        <f>K134+K167</f>
        <v>0.89</v>
      </c>
    </row>
    <row r="136" spans="1:20" x14ac:dyDescent="0.25">
      <c r="A136" s="634" t="s">
        <v>84</v>
      </c>
      <c r="B136" s="633"/>
      <c r="C136" s="633"/>
      <c r="D136" s="633"/>
      <c r="E136" s="633"/>
      <c r="F136" s="633"/>
      <c r="G136" s="633"/>
      <c r="H136" s="633"/>
      <c r="I136" s="633"/>
      <c r="J136" s="633"/>
      <c r="K136" s="633"/>
    </row>
    <row r="137" spans="1:20" x14ac:dyDescent="0.25">
      <c r="A137" s="634" t="s">
        <v>24</v>
      </c>
      <c r="B137" s="634" t="s">
        <v>69</v>
      </c>
      <c r="C137" s="633"/>
      <c r="D137" s="633"/>
      <c r="E137" s="633"/>
      <c r="F137" s="633"/>
      <c r="G137" s="633"/>
      <c r="H137" s="633"/>
      <c r="I137" s="633"/>
      <c r="J137" s="633"/>
      <c r="K137" s="633"/>
      <c r="M137" t="s">
        <v>1011</v>
      </c>
      <c r="O137">
        <v>2014</v>
      </c>
      <c r="P137">
        <v>2015</v>
      </c>
      <c r="Q137" s="437">
        <v>2016</v>
      </c>
      <c r="R137" s="437">
        <v>2017</v>
      </c>
      <c r="S137" s="437">
        <v>2018</v>
      </c>
      <c r="T137" s="437">
        <v>2019</v>
      </c>
    </row>
    <row r="138" spans="1:20" x14ac:dyDescent="0.25">
      <c r="N138" s="387" t="s">
        <v>1543</v>
      </c>
      <c r="O138" s="225">
        <f>F143+F154</f>
        <v>0.74</v>
      </c>
      <c r="P138" s="225">
        <f t="shared" ref="P138:T138" si="7">G143+G154</f>
        <v>0.74</v>
      </c>
      <c r="Q138" s="225">
        <f t="shared" si="7"/>
        <v>0.72</v>
      </c>
      <c r="R138" s="225">
        <f t="shared" si="7"/>
        <v>0.72</v>
      </c>
      <c r="S138" s="225">
        <f t="shared" si="7"/>
        <v>0.72</v>
      </c>
      <c r="T138" s="225">
        <f t="shared" si="7"/>
        <v>0.73</v>
      </c>
    </row>
    <row r="139" spans="1:20" x14ac:dyDescent="0.25">
      <c r="A139" s="634" t="s">
        <v>86</v>
      </c>
      <c r="B139" s="634" t="s">
        <v>1239</v>
      </c>
      <c r="C139" s="633"/>
      <c r="D139" s="633"/>
      <c r="E139" s="633"/>
      <c r="F139" s="633"/>
      <c r="G139" s="633"/>
      <c r="H139" s="633"/>
      <c r="I139" s="633"/>
      <c r="J139" s="633"/>
      <c r="K139" s="633"/>
      <c r="N139" s="437" t="s">
        <v>1048</v>
      </c>
      <c r="O139" s="225">
        <f>F144+F155</f>
        <v>0.71</v>
      </c>
      <c r="P139" s="225">
        <f t="shared" ref="P139:T139" si="8">G144+G155</f>
        <v>0.7</v>
      </c>
      <c r="Q139" s="225">
        <f t="shared" si="8"/>
        <v>0.68</v>
      </c>
      <c r="R139" s="225">
        <f t="shared" si="8"/>
        <v>0.68</v>
      </c>
      <c r="S139" s="225">
        <f t="shared" si="8"/>
        <v>0.69000000000000006</v>
      </c>
      <c r="T139" s="225">
        <f t="shared" si="8"/>
        <v>0.7</v>
      </c>
    </row>
    <row r="140" spans="1:20" x14ac:dyDescent="0.25">
      <c r="A140" s="634" t="s">
        <v>78</v>
      </c>
      <c r="B140" s="634" t="s">
        <v>88</v>
      </c>
      <c r="C140" s="633"/>
      <c r="D140" s="633"/>
      <c r="E140" s="633"/>
      <c r="F140" s="633"/>
      <c r="G140" s="633"/>
      <c r="H140" s="633"/>
      <c r="I140" s="633"/>
      <c r="J140" s="633"/>
      <c r="K140" s="633"/>
      <c r="N140" s="437" t="s">
        <v>34</v>
      </c>
      <c r="O140" s="225">
        <f>F145+F156</f>
        <v>0.79</v>
      </c>
      <c r="P140" s="225">
        <f t="shared" ref="P140:T140" si="9">G145+G156</f>
        <v>0.77</v>
      </c>
      <c r="Q140" s="225">
        <f t="shared" si="9"/>
        <v>0.58000000000000007</v>
      </c>
      <c r="R140" s="225">
        <f t="shared" si="9"/>
        <v>0.66</v>
      </c>
      <c r="S140" s="225">
        <f t="shared" si="9"/>
        <v>0.79</v>
      </c>
      <c r="T140" s="225">
        <f t="shared" si="9"/>
        <v>0.75</v>
      </c>
    </row>
    <row r="142" spans="1:20" x14ac:dyDescent="0.25">
      <c r="A142" s="636" t="s">
        <v>80</v>
      </c>
      <c r="B142" s="636" t="s">
        <v>83</v>
      </c>
      <c r="C142" s="636" t="s">
        <v>10</v>
      </c>
      <c r="D142" s="636" t="s">
        <v>12</v>
      </c>
      <c r="E142" s="636" t="s">
        <v>13</v>
      </c>
      <c r="F142" s="636" t="s">
        <v>14</v>
      </c>
      <c r="G142" s="636" t="s">
        <v>15</v>
      </c>
      <c r="H142" s="636" t="s">
        <v>16</v>
      </c>
      <c r="I142" s="636" t="s">
        <v>17</v>
      </c>
      <c r="J142" s="636" t="s">
        <v>18</v>
      </c>
      <c r="K142" s="636" t="s">
        <v>19</v>
      </c>
    </row>
    <row r="143" spans="1:20" x14ac:dyDescent="0.25">
      <c r="A143" s="636" t="s">
        <v>22</v>
      </c>
      <c r="B143" s="637">
        <v>0.26</v>
      </c>
      <c r="C143" s="637">
        <v>0.26</v>
      </c>
      <c r="D143" s="637">
        <v>0.27</v>
      </c>
      <c r="E143" s="637">
        <v>0.26</v>
      </c>
      <c r="F143" s="637">
        <v>0.26</v>
      </c>
      <c r="G143" s="637">
        <v>0.26</v>
      </c>
      <c r="H143" s="637">
        <v>0.25</v>
      </c>
      <c r="I143" s="637">
        <v>0.25</v>
      </c>
      <c r="J143" s="637">
        <v>0.25</v>
      </c>
      <c r="K143" s="637">
        <v>0.25</v>
      </c>
    </row>
    <row r="144" spans="1:20" x14ac:dyDescent="0.25">
      <c r="A144" s="636" t="s">
        <v>23</v>
      </c>
      <c r="B144" s="637">
        <v>0.25</v>
      </c>
      <c r="C144" s="637">
        <v>0.24</v>
      </c>
      <c r="D144" s="637">
        <v>0.25</v>
      </c>
      <c r="E144" s="637">
        <v>0.24</v>
      </c>
      <c r="F144" s="637">
        <v>0.24</v>
      </c>
      <c r="G144" s="637">
        <v>0.23</v>
      </c>
      <c r="H144" s="637">
        <v>0.22</v>
      </c>
      <c r="I144" s="637">
        <v>0.22</v>
      </c>
      <c r="J144" s="637">
        <v>0.23</v>
      </c>
      <c r="K144" s="637">
        <v>0.23</v>
      </c>
    </row>
    <row r="145" spans="1:11" x14ac:dyDescent="0.25">
      <c r="A145" s="636" t="s">
        <v>34</v>
      </c>
      <c r="B145" s="637">
        <v>0.17</v>
      </c>
      <c r="C145" s="637">
        <v>0.19</v>
      </c>
      <c r="D145" s="638">
        <v>0.2</v>
      </c>
      <c r="E145" s="637">
        <v>0.15</v>
      </c>
      <c r="F145" s="637">
        <v>0.16</v>
      </c>
      <c r="G145" s="637">
        <v>0.16</v>
      </c>
      <c r="H145" s="637">
        <v>0.14000000000000001</v>
      </c>
      <c r="I145" s="637">
        <v>0.15</v>
      </c>
      <c r="J145" s="637">
        <v>0.16</v>
      </c>
      <c r="K145" s="637">
        <v>0.17</v>
      </c>
    </row>
    <row r="147" spans="1:11" x14ac:dyDescent="0.25">
      <c r="A147" s="634" t="s">
        <v>84</v>
      </c>
      <c r="B147" s="633"/>
      <c r="C147" s="633"/>
      <c r="D147" s="633"/>
      <c r="E147" s="633"/>
      <c r="F147" s="633"/>
      <c r="G147" s="633"/>
      <c r="H147" s="633"/>
      <c r="I147" s="633"/>
      <c r="J147" s="633"/>
      <c r="K147" s="633"/>
    </row>
    <row r="148" spans="1:11" x14ac:dyDescent="0.25">
      <c r="A148" s="634" t="s">
        <v>24</v>
      </c>
      <c r="B148" s="634" t="s">
        <v>69</v>
      </c>
      <c r="C148" s="633"/>
      <c r="D148" s="633"/>
      <c r="E148" s="633"/>
      <c r="F148" s="633"/>
      <c r="G148" s="633"/>
      <c r="H148" s="633"/>
      <c r="I148" s="633"/>
      <c r="J148" s="633"/>
      <c r="K148" s="633"/>
    </row>
    <row r="150" spans="1:11" x14ac:dyDescent="0.25">
      <c r="A150" s="634" t="s">
        <v>86</v>
      </c>
      <c r="B150" s="634" t="s">
        <v>1240</v>
      </c>
      <c r="C150" s="633"/>
      <c r="D150" s="633"/>
      <c r="E150" s="633"/>
      <c r="F150" s="633"/>
      <c r="G150" s="633"/>
      <c r="H150" s="633"/>
      <c r="I150" s="633"/>
      <c r="J150" s="633"/>
      <c r="K150" s="633"/>
    </row>
    <row r="151" spans="1:11" x14ac:dyDescent="0.25">
      <c r="A151" s="634" t="s">
        <v>78</v>
      </c>
      <c r="B151" s="634" t="s">
        <v>88</v>
      </c>
      <c r="C151" s="633"/>
      <c r="D151" s="633"/>
      <c r="E151" s="633"/>
      <c r="F151" s="633"/>
      <c r="G151" s="633"/>
      <c r="H151" s="633"/>
      <c r="I151" s="633"/>
      <c r="J151" s="633"/>
      <c r="K151" s="633"/>
    </row>
    <row r="153" spans="1:11" x14ac:dyDescent="0.25">
      <c r="A153" s="636" t="s">
        <v>80</v>
      </c>
      <c r="B153" s="636" t="s">
        <v>83</v>
      </c>
      <c r="C153" s="636" t="s">
        <v>10</v>
      </c>
      <c r="D153" s="636" t="s">
        <v>12</v>
      </c>
      <c r="E153" s="636" t="s">
        <v>13</v>
      </c>
      <c r="F153" s="636" t="s">
        <v>14</v>
      </c>
      <c r="G153" s="636" t="s">
        <v>15</v>
      </c>
      <c r="H153" s="636" t="s">
        <v>16</v>
      </c>
      <c r="I153" s="636" t="s">
        <v>17</v>
      </c>
      <c r="J153" s="636" t="s">
        <v>18</v>
      </c>
      <c r="K153" s="636" t="s">
        <v>19</v>
      </c>
    </row>
    <row r="154" spans="1:11" x14ac:dyDescent="0.25">
      <c r="A154" s="636" t="s">
        <v>22</v>
      </c>
      <c r="B154" s="637">
        <v>0.47</v>
      </c>
      <c r="C154" s="637">
        <v>0.47</v>
      </c>
      <c r="D154" s="637">
        <v>0.48</v>
      </c>
      <c r="E154" s="637">
        <v>0.48</v>
      </c>
      <c r="F154" s="637">
        <v>0.48</v>
      </c>
      <c r="G154" s="637">
        <v>0.48</v>
      </c>
      <c r="H154" s="637">
        <v>0.47</v>
      </c>
      <c r="I154" s="637">
        <v>0.47</v>
      </c>
      <c r="J154" s="637">
        <v>0.47</v>
      </c>
      <c r="K154" s="637">
        <v>0.48</v>
      </c>
    </row>
    <row r="155" spans="1:11" x14ac:dyDescent="0.25">
      <c r="A155" s="636" t="s">
        <v>23</v>
      </c>
      <c r="B155" s="637">
        <v>0.47</v>
      </c>
      <c r="C155" s="637">
        <v>0.46</v>
      </c>
      <c r="D155" s="637">
        <v>0.47</v>
      </c>
      <c r="E155" s="637">
        <v>0.47</v>
      </c>
      <c r="F155" s="637">
        <v>0.47</v>
      </c>
      <c r="G155" s="637">
        <v>0.47</v>
      </c>
      <c r="H155" s="637">
        <v>0.46</v>
      </c>
      <c r="I155" s="637">
        <v>0.46</v>
      </c>
      <c r="J155" s="637">
        <v>0.46</v>
      </c>
      <c r="K155" s="637">
        <v>0.47</v>
      </c>
    </row>
    <row r="156" spans="1:11" x14ac:dyDescent="0.25">
      <c r="A156" s="636" t="s">
        <v>34</v>
      </c>
      <c r="B156" s="638">
        <v>0.6</v>
      </c>
      <c r="C156" s="637">
        <v>0.64</v>
      </c>
      <c r="D156" s="637">
        <v>0.68</v>
      </c>
      <c r="E156" s="637">
        <v>0.73</v>
      </c>
      <c r="F156" s="637">
        <v>0.63</v>
      </c>
      <c r="G156" s="637">
        <v>0.61</v>
      </c>
      <c r="H156" s="637">
        <v>0.44</v>
      </c>
      <c r="I156" s="637">
        <v>0.51</v>
      </c>
      <c r="J156" s="637">
        <v>0.63</v>
      </c>
      <c r="K156" s="637">
        <v>0.57999999999999996</v>
      </c>
    </row>
    <row r="158" spans="1:11" x14ac:dyDescent="0.25">
      <c r="A158" s="634" t="s">
        <v>84</v>
      </c>
      <c r="B158" s="633"/>
      <c r="C158" s="633"/>
      <c r="D158" s="633"/>
      <c r="E158" s="633"/>
      <c r="F158" s="633"/>
      <c r="G158" s="633"/>
      <c r="H158" s="633"/>
      <c r="I158" s="633"/>
      <c r="J158" s="633"/>
      <c r="K158" s="633"/>
    </row>
    <row r="159" spans="1:11" x14ac:dyDescent="0.25">
      <c r="A159" s="634" t="s">
        <v>24</v>
      </c>
      <c r="B159" s="634" t="s">
        <v>69</v>
      </c>
      <c r="C159" s="633"/>
      <c r="D159" s="633"/>
      <c r="E159" s="633"/>
      <c r="F159" s="633"/>
      <c r="G159" s="633"/>
      <c r="H159" s="633"/>
      <c r="I159" s="633"/>
      <c r="J159" s="633"/>
      <c r="K159" s="633"/>
    </row>
    <row r="161" spans="1:11" x14ac:dyDescent="0.25">
      <c r="A161" s="634" t="s">
        <v>86</v>
      </c>
      <c r="B161" s="634" t="s">
        <v>1241</v>
      </c>
      <c r="C161" s="633"/>
      <c r="D161" s="633"/>
      <c r="E161" s="633"/>
      <c r="F161" s="633"/>
      <c r="G161" s="633"/>
      <c r="H161" s="633"/>
      <c r="I161" s="633"/>
      <c r="J161" s="633"/>
      <c r="K161" s="633"/>
    </row>
    <row r="162" spans="1:11" x14ac:dyDescent="0.25">
      <c r="A162" s="634" t="s">
        <v>78</v>
      </c>
      <c r="B162" s="634" t="s">
        <v>88</v>
      </c>
      <c r="C162" s="633"/>
      <c r="D162" s="633"/>
      <c r="E162" s="633"/>
      <c r="F162" s="633"/>
      <c r="G162" s="633"/>
      <c r="H162" s="633"/>
      <c r="I162" s="633"/>
      <c r="J162" s="633"/>
      <c r="K162" s="633"/>
    </row>
    <row r="164" spans="1:11" x14ac:dyDescent="0.25">
      <c r="A164" s="636" t="s">
        <v>80</v>
      </c>
      <c r="B164" s="636" t="s">
        <v>83</v>
      </c>
      <c r="C164" s="636" t="s">
        <v>10</v>
      </c>
      <c r="D164" s="636" t="s">
        <v>12</v>
      </c>
      <c r="E164" s="636" t="s">
        <v>13</v>
      </c>
      <c r="F164" s="636" t="s">
        <v>14</v>
      </c>
      <c r="G164" s="636" t="s">
        <v>15</v>
      </c>
      <c r="H164" s="636" t="s">
        <v>16</v>
      </c>
      <c r="I164" s="636" t="s">
        <v>17</v>
      </c>
      <c r="J164" s="636" t="s">
        <v>18</v>
      </c>
      <c r="K164" s="636" t="s">
        <v>19</v>
      </c>
    </row>
    <row r="165" spans="1:11" x14ac:dyDescent="0.25">
      <c r="A165" s="636" t="s">
        <v>22</v>
      </c>
      <c r="B165" s="637">
        <v>0.02</v>
      </c>
      <c r="C165" s="637">
        <v>0.02</v>
      </c>
      <c r="D165" s="637">
        <v>0.02</v>
      </c>
      <c r="E165" s="637">
        <v>0.01</v>
      </c>
      <c r="F165" s="637">
        <v>0.01</v>
      </c>
      <c r="G165" s="637">
        <v>0.01</v>
      </c>
      <c r="H165" s="637">
        <v>0.01</v>
      </c>
      <c r="I165" s="637">
        <v>0.01</v>
      </c>
      <c r="J165" s="637">
        <v>0.01</v>
      </c>
      <c r="K165" s="637">
        <v>0.01</v>
      </c>
    </row>
    <row r="166" spans="1:11" x14ac:dyDescent="0.25">
      <c r="A166" s="636" t="s">
        <v>23</v>
      </c>
      <c r="B166" s="637">
        <v>0.02</v>
      </c>
      <c r="C166" s="637">
        <v>0.02</v>
      </c>
      <c r="D166" s="637">
        <v>0.02</v>
      </c>
      <c r="E166" s="637">
        <v>0.02</v>
      </c>
      <c r="F166" s="637">
        <v>0.02</v>
      </c>
      <c r="G166" s="637">
        <v>0.02</v>
      </c>
      <c r="H166" s="637">
        <v>0.02</v>
      </c>
      <c r="I166" s="637">
        <v>0.02</v>
      </c>
      <c r="J166" s="637">
        <v>0.02</v>
      </c>
      <c r="K166" s="637">
        <v>0.02</v>
      </c>
    </row>
    <row r="167" spans="1:11" x14ac:dyDescent="0.25">
      <c r="A167" s="636" t="s">
        <v>34</v>
      </c>
      <c r="B167" s="637">
        <v>0.02</v>
      </c>
      <c r="C167" s="637">
        <v>0.02</v>
      </c>
      <c r="D167" s="637">
        <v>0.02</v>
      </c>
      <c r="E167" s="637">
        <v>0.02</v>
      </c>
      <c r="F167" s="637">
        <v>0.02</v>
      </c>
      <c r="G167" s="637">
        <v>0.03</v>
      </c>
      <c r="H167" s="637">
        <v>0.02</v>
      </c>
      <c r="I167" s="637">
        <v>0.02</v>
      </c>
      <c r="J167" s="637">
        <v>0.02</v>
      </c>
      <c r="K167" s="637">
        <v>0.02</v>
      </c>
    </row>
    <row r="169" spans="1:11" x14ac:dyDescent="0.25">
      <c r="A169" s="634" t="s">
        <v>84</v>
      </c>
      <c r="B169" s="633"/>
      <c r="C169" s="633"/>
      <c r="D169" s="633"/>
      <c r="E169" s="633"/>
      <c r="F169" s="633"/>
      <c r="G169" s="633"/>
      <c r="H169" s="633"/>
      <c r="I169" s="633"/>
      <c r="J169" s="633"/>
      <c r="K169" s="633"/>
    </row>
    <row r="170" spans="1:11" x14ac:dyDescent="0.25">
      <c r="A170" s="634" t="s">
        <v>24</v>
      </c>
      <c r="B170" s="634" t="s">
        <v>69</v>
      </c>
      <c r="C170" s="633"/>
      <c r="D170" s="633"/>
      <c r="E170" s="633"/>
      <c r="F170" s="633"/>
      <c r="G170" s="633"/>
      <c r="H170" s="633"/>
      <c r="I170" s="633"/>
      <c r="J170" s="633"/>
      <c r="K170" s="633"/>
    </row>
  </sheetData>
  <autoFilter ref="A9:I9" xr:uid="{D78A99B3-5F5F-4DF0-98A6-3AEDC2B9D3BE}">
    <sortState xmlns:xlrd2="http://schemas.microsoft.com/office/spreadsheetml/2017/richdata2" ref="A10:I47">
      <sortCondition descending="1" ref="C9"/>
    </sortState>
  </autoFilter>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AC2C-31D1-4814-A3F5-E8844D1207A0}">
  <dimension ref="A1:H11"/>
  <sheetViews>
    <sheetView workbookViewId="0">
      <selection activeCell="A2" sqref="A2"/>
    </sheetView>
  </sheetViews>
  <sheetFormatPr defaultRowHeight="15" x14ac:dyDescent="0.25"/>
  <cols>
    <col min="1" max="1" width="27.5703125" customWidth="1"/>
    <col min="2" max="2" width="14.5703125" customWidth="1"/>
    <col min="3" max="3" width="10.42578125" customWidth="1"/>
    <col min="4" max="4" width="10.28515625" customWidth="1"/>
    <col min="6" max="6" width="11.7109375" customWidth="1"/>
    <col min="7" max="7" width="14.140625" customWidth="1"/>
    <col min="8" max="8" width="10.7109375" customWidth="1"/>
  </cols>
  <sheetData>
    <row r="1" spans="1:8" x14ac:dyDescent="0.25">
      <c r="A1" s="387" t="s">
        <v>1870</v>
      </c>
    </row>
    <row r="2" spans="1:8" x14ac:dyDescent="0.25">
      <c r="A2" s="387" t="s">
        <v>1861</v>
      </c>
    </row>
    <row r="3" spans="1:8" x14ac:dyDescent="0.25">
      <c r="A3" s="375"/>
      <c r="B3" s="375"/>
      <c r="C3" s="375"/>
      <c r="D3" s="375"/>
    </row>
    <row r="4" spans="1:8" x14ac:dyDescent="0.25">
      <c r="A4" s="375"/>
      <c r="B4" s="387" t="s">
        <v>1807</v>
      </c>
      <c r="C4" s="387"/>
      <c r="D4" s="387"/>
      <c r="E4" s="387"/>
      <c r="F4" s="387" t="s">
        <v>1779</v>
      </c>
      <c r="G4" s="387"/>
      <c r="H4" s="387"/>
    </row>
    <row r="5" spans="1:8" ht="60" x14ac:dyDescent="0.25">
      <c r="A5" s="843" t="s">
        <v>1797</v>
      </c>
      <c r="B5" s="726" t="s">
        <v>1798</v>
      </c>
      <c r="C5" s="726" t="s">
        <v>1799</v>
      </c>
      <c r="D5" s="726" t="s">
        <v>127</v>
      </c>
      <c r="E5" s="726" t="s">
        <v>126</v>
      </c>
      <c r="F5" s="726" t="s">
        <v>105</v>
      </c>
      <c r="G5" s="726" t="s">
        <v>1800</v>
      </c>
      <c r="H5" s="726" t="s">
        <v>1801</v>
      </c>
    </row>
    <row r="6" spans="1:8" x14ac:dyDescent="0.25">
      <c r="A6" s="376" t="s">
        <v>1802</v>
      </c>
      <c r="B6" s="376">
        <v>6</v>
      </c>
      <c r="C6" s="376">
        <v>8</v>
      </c>
      <c r="D6" s="376"/>
      <c r="E6" s="376">
        <v>14</v>
      </c>
      <c r="F6" s="378">
        <v>0.42857142857142855</v>
      </c>
      <c r="G6" s="378">
        <v>0.5714285714285714</v>
      </c>
      <c r="H6" s="378">
        <v>0</v>
      </c>
    </row>
    <row r="7" spans="1:8" x14ac:dyDescent="0.25">
      <c r="A7" s="376" t="s">
        <v>1803</v>
      </c>
      <c r="B7" s="376">
        <v>20</v>
      </c>
      <c r="C7" s="376"/>
      <c r="D7" s="376"/>
      <c r="E7" s="376">
        <v>20</v>
      </c>
      <c r="F7" s="378">
        <v>1</v>
      </c>
      <c r="G7" s="378">
        <v>0</v>
      </c>
      <c r="H7" s="378">
        <v>0</v>
      </c>
    </row>
    <row r="8" spans="1:8" x14ac:dyDescent="0.25">
      <c r="A8" s="376" t="s">
        <v>1804</v>
      </c>
      <c r="B8" s="376"/>
      <c r="C8" s="376">
        <v>66</v>
      </c>
      <c r="D8" s="376">
        <v>161</v>
      </c>
      <c r="E8" s="376">
        <v>227</v>
      </c>
      <c r="F8" s="378">
        <v>0</v>
      </c>
      <c r="G8" s="378">
        <v>0.29074889867841408</v>
      </c>
      <c r="H8" s="378">
        <v>0.70925110132158586</v>
      </c>
    </row>
    <row r="9" spans="1:8" x14ac:dyDescent="0.25">
      <c r="A9" s="376" t="s">
        <v>1805</v>
      </c>
      <c r="B9" s="376"/>
      <c r="C9" s="376">
        <v>45</v>
      </c>
      <c r="D9" s="376">
        <v>64</v>
      </c>
      <c r="E9" s="376">
        <v>109</v>
      </c>
      <c r="F9" s="378">
        <v>0</v>
      </c>
      <c r="G9" s="378">
        <v>0.41284403669724773</v>
      </c>
      <c r="H9" s="378">
        <v>0.58715596330275233</v>
      </c>
    </row>
    <row r="10" spans="1:8" x14ac:dyDescent="0.25">
      <c r="A10" s="376" t="s">
        <v>1806</v>
      </c>
      <c r="B10" s="376"/>
      <c r="C10" s="376">
        <v>21</v>
      </c>
      <c r="D10" s="376">
        <v>46</v>
      </c>
      <c r="E10" s="376">
        <v>67</v>
      </c>
      <c r="F10" s="378">
        <v>0</v>
      </c>
      <c r="G10" s="378">
        <v>0.31343283582089554</v>
      </c>
      <c r="H10" s="378">
        <v>0.68656716417910446</v>
      </c>
    </row>
    <row r="11" spans="1:8" x14ac:dyDescent="0.25">
      <c r="A11" s="376" t="s">
        <v>105</v>
      </c>
      <c r="B11" s="376">
        <v>26</v>
      </c>
      <c r="C11" s="376">
        <v>140</v>
      </c>
      <c r="D11" s="376">
        <v>271</v>
      </c>
      <c r="E11" s="376">
        <v>437</v>
      </c>
      <c r="F11" s="378">
        <v>5.9496567505720827E-2</v>
      </c>
      <c r="G11" s="378">
        <v>0.32036613272311215</v>
      </c>
      <c r="H11" s="378">
        <v>0.62013729977116705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A96F-8334-4FC9-B3A8-57ADEA9BF127}">
  <dimension ref="A1:D11"/>
  <sheetViews>
    <sheetView workbookViewId="0">
      <selection activeCell="D18" sqref="D18"/>
    </sheetView>
  </sheetViews>
  <sheetFormatPr defaultRowHeight="15" x14ac:dyDescent="0.25"/>
  <cols>
    <col min="1" max="1" width="13.28515625" customWidth="1"/>
    <col min="2" max="2" width="46" customWidth="1"/>
    <col min="3" max="3" width="13.28515625" customWidth="1"/>
    <col min="4" max="4" width="10.28515625" customWidth="1"/>
  </cols>
  <sheetData>
    <row r="1" spans="1:4" x14ac:dyDescent="0.25">
      <c r="A1" s="387" t="s">
        <v>1871</v>
      </c>
    </row>
    <row r="2" spans="1:4" x14ac:dyDescent="0.25">
      <c r="A2" s="387" t="s">
        <v>1861</v>
      </c>
    </row>
    <row r="4" spans="1:4" ht="45" x14ac:dyDescent="0.25">
      <c r="A4" s="843" t="s">
        <v>1808</v>
      </c>
      <c r="B4" s="843" t="s">
        <v>1809</v>
      </c>
      <c r="C4" s="843" t="s">
        <v>1810</v>
      </c>
      <c r="D4" s="794" t="s">
        <v>1811</v>
      </c>
    </row>
    <row r="5" spans="1:4" ht="33.75" customHeight="1" x14ac:dyDescent="0.25">
      <c r="A5" s="869" t="s">
        <v>1603</v>
      </c>
      <c r="B5" s="869" t="s">
        <v>1812</v>
      </c>
      <c r="C5" s="870" t="s">
        <v>1609</v>
      </c>
      <c r="D5" s="870">
        <v>35.200000000000003</v>
      </c>
    </row>
    <row r="6" spans="1:4" x14ac:dyDescent="0.25">
      <c r="A6" s="883" t="s">
        <v>1604</v>
      </c>
      <c r="B6" s="869" t="s">
        <v>1813</v>
      </c>
      <c r="C6" s="870" t="s">
        <v>1609</v>
      </c>
      <c r="D6" s="870">
        <v>32</v>
      </c>
    </row>
    <row r="7" spans="1:4" ht="30" x14ac:dyDescent="0.25">
      <c r="A7" s="883" t="s">
        <v>594</v>
      </c>
      <c r="B7" s="869" t="s">
        <v>1814</v>
      </c>
      <c r="C7" s="870" t="s">
        <v>1609</v>
      </c>
      <c r="D7" s="870" t="s">
        <v>1605</v>
      </c>
    </row>
    <row r="8" spans="1:4" x14ac:dyDescent="0.25">
      <c r="A8" s="883" t="s">
        <v>602</v>
      </c>
      <c r="B8" s="869" t="s">
        <v>1815</v>
      </c>
      <c r="C8" s="870" t="s">
        <v>1610</v>
      </c>
      <c r="D8" s="870">
        <v>5.0999999999999996</v>
      </c>
    </row>
    <row r="9" spans="1:4" ht="30" x14ac:dyDescent="0.25">
      <c r="A9" s="883" t="s">
        <v>1606</v>
      </c>
      <c r="B9" s="869" t="s">
        <v>1816</v>
      </c>
      <c r="C9" s="870" t="s">
        <v>1611</v>
      </c>
      <c r="D9" s="870">
        <v>10.8</v>
      </c>
    </row>
    <row r="10" spans="1:4" x14ac:dyDescent="0.25">
      <c r="A10" s="883" t="s">
        <v>1607</v>
      </c>
      <c r="B10" s="869" t="s">
        <v>1817</v>
      </c>
      <c r="C10" s="870" t="s">
        <v>1611</v>
      </c>
      <c r="D10" s="870" t="s">
        <v>1608</v>
      </c>
    </row>
    <row r="11" spans="1:4" x14ac:dyDescent="0.25">
      <c r="A11" s="966" t="s">
        <v>1872</v>
      </c>
      <c r="B11" s="384"/>
      <c r="C11" s="384"/>
      <c r="D11" s="38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3FC8-C503-4DB1-8E37-6EFCE059ABC2}">
  <dimension ref="A1:C18"/>
  <sheetViews>
    <sheetView workbookViewId="0">
      <selection activeCell="I9" sqref="I9"/>
    </sheetView>
  </sheetViews>
  <sheetFormatPr defaultRowHeight="15" x14ac:dyDescent="0.25"/>
  <cols>
    <col min="1" max="1" width="36.7109375" customWidth="1"/>
    <col min="2" max="2" width="12.42578125" customWidth="1"/>
    <col min="3" max="3" width="32.140625" customWidth="1"/>
  </cols>
  <sheetData>
    <row r="1" spans="1:3" x14ac:dyDescent="0.25">
      <c r="A1" s="387" t="s">
        <v>1873</v>
      </c>
    </row>
    <row r="2" spans="1:3" x14ac:dyDescent="0.25">
      <c r="A2" s="743" t="s">
        <v>1874</v>
      </c>
    </row>
    <row r="4" spans="1:3" ht="30" x14ac:dyDescent="0.25">
      <c r="A4" s="967" t="s">
        <v>1818</v>
      </c>
      <c r="B4" s="935" t="s">
        <v>1819</v>
      </c>
      <c r="C4" s="967" t="s">
        <v>1820</v>
      </c>
    </row>
    <row r="5" spans="1:3" ht="30" customHeight="1" x14ac:dyDescent="0.25">
      <c r="A5" s="744" t="s">
        <v>1821</v>
      </c>
      <c r="B5" s="746">
        <v>4.2147560000000004</v>
      </c>
      <c r="C5" s="745" t="s">
        <v>1822</v>
      </c>
    </row>
    <row r="6" spans="1:3" ht="29.25" customHeight="1" x14ac:dyDescent="0.25">
      <c r="A6" s="744" t="s">
        <v>1823</v>
      </c>
      <c r="B6" s="746">
        <v>3.8139759999999998</v>
      </c>
      <c r="C6" s="745" t="s">
        <v>1824</v>
      </c>
    </row>
    <row r="7" spans="1:3" ht="30.75" customHeight="1" x14ac:dyDescent="0.25">
      <c r="A7" s="744" t="s">
        <v>1825</v>
      </c>
      <c r="B7" s="746">
        <v>3.6581329999999999</v>
      </c>
      <c r="C7" s="745" t="s">
        <v>1824</v>
      </c>
    </row>
    <row r="8" spans="1:3" ht="43.5" customHeight="1" x14ac:dyDescent="0.25">
      <c r="A8" s="744" t="s">
        <v>1826</v>
      </c>
      <c r="B8" s="746">
        <v>4.5013909999999999</v>
      </c>
      <c r="C8" s="745" t="s">
        <v>1827</v>
      </c>
    </row>
    <row r="9" spans="1:3" ht="30" customHeight="1" x14ac:dyDescent="0.25">
      <c r="A9" s="744" t="s">
        <v>1828</v>
      </c>
      <c r="B9" s="746">
        <v>4.8185370000000001</v>
      </c>
      <c r="C9" s="745" t="s">
        <v>1827</v>
      </c>
    </row>
    <row r="10" spans="1:3" ht="32.25" customHeight="1" x14ac:dyDescent="0.25">
      <c r="A10" s="744" t="s">
        <v>1829</v>
      </c>
      <c r="B10" s="746">
        <v>4.5704960000000003</v>
      </c>
      <c r="C10" s="745" t="s">
        <v>1827</v>
      </c>
    </row>
    <row r="11" spans="1:3" ht="17.25" customHeight="1" x14ac:dyDescent="0.25">
      <c r="A11" s="744" t="s">
        <v>1830</v>
      </c>
      <c r="B11" s="746">
        <v>4.5784659999999997</v>
      </c>
      <c r="C11" s="745" t="s">
        <v>1831</v>
      </c>
    </row>
    <row r="12" spans="1:3" ht="28.5" customHeight="1" x14ac:dyDescent="0.25">
      <c r="A12" s="744" t="s">
        <v>1832</v>
      </c>
      <c r="B12" s="746">
        <v>4.143275</v>
      </c>
      <c r="C12" s="745" t="s">
        <v>1833</v>
      </c>
    </row>
    <row r="13" spans="1:3" ht="29.25" customHeight="1" x14ac:dyDescent="0.25">
      <c r="A13" s="744" t="s">
        <v>1834</v>
      </c>
      <c r="B13" s="746">
        <v>4.8186169999999997</v>
      </c>
      <c r="C13" s="745" t="s">
        <v>1833</v>
      </c>
    </row>
    <row r="14" spans="1:3" x14ac:dyDescent="0.25">
      <c r="A14" s="981" t="s">
        <v>105</v>
      </c>
      <c r="B14" s="982">
        <v>39.117647000000005</v>
      </c>
      <c r="C14" s="968"/>
    </row>
    <row r="15" spans="1:3" x14ac:dyDescent="0.25">
      <c r="A15" t="s">
        <v>1872</v>
      </c>
    </row>
    <row r="16" spans="1:3" x14ac:dyDescent="0.25">
      <c r="B16" s="96"/>
      <c r="C16" s="96"/>
    </row>
    <row r="18" spans="1:1" x14ac:dyDescent="0.25">
      <c r="A18" s="38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3EA4-11CC-4720-9C0A-599436A0DD1C}">
  <dimension ref="A1:B14"/>
  <sheetViews>
    <sheetView workbookViewId="0">
      <selection activeCell="G10" sqref="G10"/>
    </sheetView>
  </sheetViews>
  <sheetFormatPr defaultRowHeight="15" x14ac:dyDescent="0.25"/>
  <cols>
    <col min="1" max="1" width="78.42578125" customWidth="1"/>
    <col min="2" max="2" width="15" customWidth="1"/>
  </cols>
  <sheetData>
    <row r="1" spans="1:2" s="437" customFormat="1" x14ac:dyDescent="0.25">
      <c r="A1" s="387" t="s">
        <v>1875</v>
      </c>
    </row>
    <row r="2" spans="1:2" x14ac:dyDescent="0.25">
      <c r="A2" s="387" t="s">
        <v>1876</v>
      </c>
    </row>
    <row r="4" spans="1:2" x14ac:dyDescent="0.25">
      <c r="A4" s="501"/>
    </row>
    <row r="5" spans="1:2" ht="30" x14ac:dyDescent="0.25">
      <c r="A5" s="799" t="s">
        <v>1835</v>
      </c>
      <c r="B5" s="726" t="s">
        <v>1836</v>
      </c>
    </row>
    <row r="6" spans="1:2" x14ac:dyDescent="0.25">
      <c r="A6" s="734" t="s">
        <v>1837</v>
      </c>
      <c r="B6" s="987">
        <v>1.2589870000000001</v>
      </c>
    </row>
    <row r="7" spans="1:2" x14ac:dyDescent="0.25">
      <c r="A7" s="734" t="s">
        <v>1838</v>
      </c>
      <c r="B7" s="987">
        <v>0.66042299999999998</v>
      </c>
    </row>
    <row r="8" spans="1:2" ht="30" x14ac:dyDescent="0.25">
      <c r="A8" s="734" t="s">
        <v>1839</v>
      </c>
      <c r="B8" s="987">
        <v>0.94616800000000001</v>
      </c>
    </row>
    <row r="9" spans="1:2" ht="30" x14ac:dyDescent="0.25">
      <c r="A9" s="734" t="s">
        <v>1840</v>
      </c>
      <c r="B9" s="987">
        <v>0.30304999999999999</v>
      </c>
    </row>
    <row r="10" spans="1:2" x14ac:dyDescent="0.25">
      <c r="A10" s="734" t="s">
        <v>1841</v>
      </c>
      <c r="B10" s="987">
        <v>1.557418</v>
      </c>
    </row>
    <row r="11" spans="1:2" x14ac:dyDescent="0.25">
      <c r="A11" s="734" t="s">
        <v>1842</v>
      </c>
      <c r="B11" s="987">
        <v>1.7967150000000001</v>
      </c>
    </row>
    <row r="12" spans="1:2" ht="45" x14ac:dyDescent="0.25">
      <c r="A12" s="734" t="s">
        <v>1843</v>
      </c>
      <c r="B12" s="987">
        <v>0.71191000000000004</v>
      </c>
    </row>
    <row r="13" spans="1:2" x14ac:dyDescent="0.25">
      <c r="A13" s="734" t="s">
        <v>1844</v>
      </c>
      <c r="B13" s="987">
        <v>0.69825000000000004</v>
      </c>
    </row>
    <row r="14" spans="1:2" ht="16.5" customHeight="1" x14ac:dyDescent="0.25"/>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76102-EA4B-4777-BCFF-92CAD56480BB}">
  <sheetPr>
    <tabColor theme="5" tint="0.59999389629810485"/>
  </sheetPr>
  <dimension ref="A1"/>
  <sheetViews>
    <sheetView workbookViewId="0">
      <selection activeCell="J5" sqref="J5"/>
    </sheetView>
  </sheetViews>
  <sheetFormatPr defaultRowHeight="15" x14ac:dyDescent="0.25"/>
  <sheetData>
    <row r="1" spans="1:1" x14ac:dyDescent="0.25">
      <c r="A1" t="s">
        <v>975</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DF928-3736-47BD-ABB1-7572152CAD60}">
  <dimension ref="A1:Q34"/>
  <sheetViews>
    <sheetView zoomScaleNormal="100" workbookViewId="0">
      <selection activeCell="B21" sqref="B21"/>
    </sheetView>
  </sheetViews>
  <sheetFormatPr defaultRowHeight="15" x14ac:dyDescent="0.25"/>
  <cols>
    <col min="1" max="1" width="25" customWidth="1"/>
  </cols>
  <sheetData>
    <row r="1" spans="1:17" s="380" customFormat="1" x14ac:dyDescent="0.25">
      <c r="A1" s="236" t="s">
        <v>1878</v>
      </c>
    </row>
    <row r="2" spans="1:17" x14ac:dyDescent="0.25">
      <c r="A2" s="54" t="s">
        <v>1877</v>
      </c>
    </row>
    <row r="4" spans="1:17" x14ac:dyDescent="0.25">
      <c r="A4" s="294"/>
      <c r="B4" s="749">
        <v>2005</v>
      </c>
      <c r="C4" s="749">
        <v>2006</v>
      </c>
      <c r="D4" s="725">
        <v>2007</v>
      </c>
      <c r="E4" s="725">
        <v>2008</v>
      </c>
      <c r="F4" s="725">
        <v>2009</v>
      </c>
      <c r="G4" s="725">
        <v>2010</v>
      </c>
      <c r="H4" s="725">
        <v>2011</v>
      </c>
      <c r="I4" s="725">
        <v>2012</v>
      </c>
      <c r="J4" s="725">
        <v>2013</v>
      </c>
      <c r="K4" s="725">
        <v>2014</v>
      </c>
      <c r="L4" s="725">
        <v>2015</v>
      </c>
      <c r="M4" s="725">
        <v>2016</v>
      </c>
      <c r="N4" s="725">
        <v>2017</v>
      </c>
      <c r="O4" s="725">
        <v>2018</v>
      </c>
      <c r="P4" s="725">
        <v>2019</v>
      </c>
      <c r="Q4" s="725">
        <v>2020</v>
      </c>
    </row>
    <row r="5" spans="1:17" s="218" customFormat="1" x14ac:dyDescent="0.25">
      <c r="A5" s="294"/>
      <c r="B5" s="749" t="s">
        <v>835</v>
      </c>
      <c r="C5" s="749" t="s">
        <v>818</v>
      </c>
      <c r="D5" s="725" t="s">
        <v>799</v>
      </c>
      <c r="E5" s="725" t="s">
        <v>800</v>
      </c>
      <c r="F5" s="725" t="s">
        <v>801</v>
      </c>
      <c r="G5" s="725" t="s">
        <v>802</v>
      </c>
      <c r="H5" s="725" t="s">
        <v>803</v>
      </c>
      <c r="I5" s="725" t="s">
        <v>804</v>
      </c>
      <c r="J5" s="725" t="s">
        <v>805</v>
      </c>
      <c r="K5" s="725" t="s">
        <v>806</v>
      </c>
      <c r="L5" s="725" t="s">
        <v>807</v>
      </c>
      <c r="M5" s="725" t="s">
        <v>808</v>
      </c>
      <c r="N5" s="725" t="s">
        <v>809</v>
      </c>
      <c r="O5" s="725" t="s">
        <v>810</v>
      </c>
      <c r="P5" s="725" t="s">
        <v>811</v>
      </c>
      <c r="Q5" s="725" t="s">
        <v>812</v>
      </c>
    </row>
    <row r="6" spans="1:17" x14ac:dyDescent="0.25">
      <c r="A6" s="113" t="s">
        <v>1960</v>
      </c>
      <c r="B6" s="748">
        <v>440</v>
      </c>
      <c r="C6" s="748">
        <v>444</v>
      </c>
      <c r="D6" s="113">
        <v>458</v>
      </c>
      <c r="E6" s="113">
        <v>548</v>
      </c>
      <c r="F6" s="113">
        <v>482</v>
      </c>
      <c r="G6" s="113">
        <v>562</v>
      </c>
      <c r="H6" s="113">
        <v>605</v>
      </c>
      <c r="I6" s="113">
        <v>531</v>
      </c>
      <c r="J6" s="113">
        <v>405</v>
      </c>
      <c r="K6" s="113">
        <v>396</v>
      </c>
      <c r="L6" s="113">
        <v>374</v>
      </c>
      <c r="M6" s="113">
        <v>380</v>
      </c>
      <c r="N6" s="113">
        <v>364</v>
      </c>
      <c r="O6" s="113">
        <v>361</v>
      </c>
      <c r="P6" s="113">
        <v>397</v>
      </c>
      <c r="Q6" s="113">
        <v>343</v>
      </c>
    </row>
    <row r="7" spans="1:17" x14ac:dyDescent="0.25">
      <c r="A7" s="113" t="s">
        <v>1961</v>
      </c>
      <c r="B7" s="748">
        <v>1971</v>
      </c>
      <c r="C7" s="748">
        <v>2142</v>
      </c>
      <c r="D7" s="113">
        <v>2381</v>
      </c>
      <c r="E7" s="113">
        <v>2465</v>
      </c>
      <c r="F7" s="113">
        <v>2653</v>
      </c>
      <c r="G7" s="113">
        <v>2928</v>
      </c>
      <c r="H7" s="113">
        <v>3051</v>
      </c>
      <c r="I7" s="113">
        <v>3044</v>
      </c>
      <c r="J7" s="113">
        <v>2982</v>
      </c>
      <c r="K7" s="113">
        <v>2903</v>
      </c>
      <c r="L7" s="113">
        <v>2833</v>
      </c>
      <c r="M7" s="113">
        <v>2635</v>
      </c>
      <c r="N7" s="113">
        <v>2490</v>
      </c>
      <c r="O7" s="113">
        <v>2412</v>
      </c>
      <c r="P7" s="113">
        <v>2316</v>
      </c>
      <c r="Q7" s="113">
        <v>2317</v>
      </c>
    </row>
    <row r="8" spans="1:17" x14ac:dyDescent="0.25">
      <c r="A8" s="113" t="s">
        <v>1962</v>
      </c>
      <c r="B8" s="748">
        <v>124</v>
      </c>
      <c r="C8" s="748">
        <v>143</v>
      </c>
      <c r="D8" s="113">
        <v>153</v>
      </c>
      <c r="E8" s="113">
        <v>161</v>
      </c>
      <c r="F8" s="113">
        <v>160</v>
      </c>
      <c r="G8" s="113">
        <v>175</v>
      </c>
      <c r="H8" s="113">
        <v>250</v>
      </c>
      <c r="I8" s="113">
        <v>190</v>
      </c>
      <c r="J8" s="113">
        <v>233</v>
      </c>
      <c r="K8" s="113">
        <v>213</v>
      </c>
      <c r="L8" s="113">
        <v>208</v>
      </c>
      <c r="M8" s="113">
        <v>239</v>
      </c>
      <c r="N8" s="113">
        <v>253</v>
      </c>
      <c r="O8" s="113">
        <v>244</v>
      </c>
      <c r="P8" s="113">
        <v>235</v>
      </c>
      <c r="Q8" s="113">
        <v>221</v>
      </c>
    </row>
    <row r="9" spans="1:17" x14ac:dyDescent="0.25">
      <c r="A9" s="113" t="s">
        <v>1963</v>
      </c>
      <c r="B9" s="748">
        <v>144</v>
      </c>
      <c r="C9" s="748">
        <v>200</v>
      </c>
      <c r="D9" s="113">
        <v>183</v>
      </c>
      <c r="E9" s="113">
        <v>276</v>
      </c>
      <c r="F9" s="113">
        <v>242</v>
      </c>
      <c r="G9" s="113">
        <v>242</v>
      </c>
      <c r="H9" s="113">
        <v>273</v>
      </c>
      <c r="I9" s="113">
        <v>262</v>
      </c>
      <c r="J9" s="113">
        <v>282</v>
      </c>
      <c r="K9" s="113">
        <v>275</v>
      </c>
      <c r="L9" s="113">
        <v>287</v>
      </c>
      <c r="M9" s="113">
        <v>355</v>
      </c>
      <c r="N9" s="113">
        <v>316</v>
      </c>
      <c r="O9" s="113">
        <v>301</v>
      </c>
      <c r="P9" s="113">
        <v>267</v>
      </c>
      <c r="Q9" s="113">
        <v>233</v>
      </c>
    </row>
    <row r="10" spans="1:17" x14ac:dyDescent="0.25">
      <c r="A10" s="113" t="s">
        <v>1964</v>
      </c>
      <c r="B10" s="181">
        <f>B8/B7</f>
        <v>6.2912227295788936E-2</v>
      </c>
      <c r="C10" s="181">
        <f t="shared" ref="C10:P10" si="0">C8/C7</f>
        <v>6.6760037348272641E-2</v>
      </c>
      <c r="D10" s="181">
        <f t="shared" si="0"/>
        <v>6.4258714825703486E-2</v>
      </c>
      <c r="E10" s="181">
        <f t="shared" si="0"/>
        <v>6.5314401622718052E-2</v>
      </c>
      <c r="F10" s="181">
        <f t="shared" si="0"/>
        <v>6.0309084055785903E-2</v>
      </c>
      <c r="G10" s="181">
        <f t="shared" si="0"/>
        <v>5.9767759562841527E-2</v>
      </c>
      <c r="H10" s="181">
        <f t="shared" si="0"/>
        <v>8.1940347427073096E-2</v>
      </c>
      <c r="I10" s="181">
        <f t="shared" si="0"/>
        <v>6.2417871222076218E-2</v>
      </c>
      <c r="J10" s="181">
        <f t="shared" si="0"/>
        <v>7.8135479543930242E-2</v>
      </c>
      <c r="K10" s="181">
        <f t="shared" si="0"/>
        <v>7.3372373406820526E-2</v>
      </c>
      <c r="L10" s="181">
        <f t="shared" si="0"/>
        <v>7.3420402400282386E-2</v>
      </c>
      <c r="M10" s="181">
        <f t="shared" si="0"/>
        <v>9.0702087286527511E-2</v>
      </c>
      <c r="N10" s="181">
        <f t="shared" si="0"/>
        <v>0.10160642570281124</v>
      </c>
      <c r="O10" s="181">
        <f t="shared" si="0"/>
        <v>0.1011608623548922</v>
      </c>
      <c r="P10" s="181">
        <f t="shared" si="0"/>
        <v>0.10146804835924007</v>
      </c>
      <c r="Q10" s="181">
        <f>Q8/Q7</f>
        <v>9.53819594302978E-2</v>
      </c>
    </row>
    <row r="11" spans="1:17" x14ac:dyDescent="0.25">
      <c r="A11" s="113" t="s">
        <v>1965</v>
      </c>
      <c r="B11" s="181">
        <f>B9/B7</f>
        <v>7.3059360730593603E-2</v>
      </c>
      <c r="C11" s="181">
        <f t="shared" ref="C11:Q11" si="1">C9/C7</f>
        <v>9.3370681605975725E-2</v>
      </c>
      <c r="D11" s="181">
        <f t="shared" si="1"/>
        <v>7.6858462830743379E-2</v>
      </c>
      <c r="E11" s="181">
        <f t="shared" si="1"/>
        <v>0.11196754563894523</v>
      </c>
      <c r="F11" s="181">
        <f t="shared" si="1"/>
        <v>9.1217489634376175E-2</v>
      </c>
      <c r="G11" s="181">
        <f t="shared" si="1"/>
        <v>8.265027322404371E-2</v>
      </c>
      <c r="H11" s="181">
        <f t="shared" si="1"/>
        <v>8.9478859390363819E-2</v>
      </c>
      <c r="I11" s="181">
        <f t="shared" si="1"/>
        <v>8.6070959264126154E-2</v>
      </c>
      <c r="J11" s="181">
        <f t="shared" si="1"/>
        <v>9.4567404426559351E-2</v>
      </c>
      <c r="K11" s="181">
        <f t="shared" si="1"/>
        <v>9.472959007922839E-2</v>
      </c>
      <c r="L11" s="181">
        <f t="shared" si="1"/>
        <v>0.10130603600423579</v>
      </c>
      <c r="M11" s="181">
        <f t="shared" si="1"/>
        <v>0.1347248576850095</v>
      </c>
      <c r="N11" s="181">
        <f t="shared" si="1"/>
        <v>0.12690763052208837</v>
      </c>
      <c r="O11" s="181">
        <f t="shared" si="1"/>
        <v>0.12479270315091211</v>
      </c>
      <c r="P11" s="181">
        <f t="shared" si="1"/>
        <v>0.11528497409326424</v>
      </c>
      <c r="Q11" s="181">
        <f t="shared" si="1"/>
        <v>0.10056107034958998</v>
      </c>
    </row>
    <row r="12" spans="1:17" x14ac:dyDescent="0.25">
      <c r="A12" t="s">
        <v>1966</v>
      </c>
    </row>
    <row r="13" spans="1:17" x14ac:dyDescent="0.25">
      <c r="A13" t="s">
        <v>1967</v>
      </c>
    </row>
    <row r="14" spans="1:17" x14ac:dyDescent="0.25">
      <c r="A14" t="s">
        <v>1968</v>
      </c>
    </row>
    <row r="15" spans="1:17" x14ac:dyDescent="0.25">
      <c r="A15" t="s">
        <v>1969</v>
      </c>
    </row>
    <row r="16" spans="1:17" x14ac:dyDescent="0.25">
      <c r="A16" t="s">
        <v>1970</v>
      </c>
    </row>
    <row r="21" spans="14:14" x14ac:dyDescent="0.25">
      <c r="N21" s="112"/>
    </row>
    <row r="34" s="218" customFormat="1" x14ac:dyDescent="0.25"/>
  </sheetData>
  <conditionalFormatting sqref="B10:Q11">
    <cfRule type="colorScale" priority="2">
      <colorScale>
        <cfvo type="min"/>
        <cfvo type="max"/>
        <color theme="0" tint="-4.9989318521683403E-2"/>
        <color theme="9"/>
      </colorScale>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1246-9AE2-4FC2-9E1D-47F567180E13}">
  <dimension ref="A1:V10"/>
  <sheetViews>
    <sheetView zoomScaleNormal="100" workbookViewId="0">
      <selection activeCell="A19" sqref="A19"/>
    </sheetView>
  </sheetViews>
  <sheetFormatPr defaultRowHeight="15" x14ac:dyDescent="0.25"/>
  <cols>
    <col min="1" max="1" width="45.28515625" customWidth="1"/>
  </cols>
  <sheetData>
    <row r="1" spans="1:22" s="380" customFormat="1" x14ac:dyDescent="0.25">
      <c r="A1" s="236" t="s">
        <v>1879</v>
      </c>
    </row>
    <row r="2" spans="1:22" x14ac:dyDescent="0.25">
      <c r="A2" s="54" t="s">
        <v>1880</v>
      </c>
    </row>
    <row r="4" spans="1:22" x14ac:dyDescent="0.25">
      <c r="A4" s="294"/>
      <c r="B4" s="294">
        <v>2000</v>
      </c>
      <c r="C4" s="294">
        <v>2001</v>
      </c>
      <c r="D4" s="294">
        <v>2002</v>
      </c>
      <c r="E4" s="294">
        <v>2003</v>
      </c>
      <c r="F4" s="294">
        <v>2004</v>
      </c>
      <c r="G4" s="294">
        <v>2005</v>
      </c>
      <c r="H4" s="294">
        <v>2006</v>
      </c>
      <c r="I4" s="294">
        <v>2007</v>
      </c>
      <c r="J4" s="294">
        <v>2008</v>
      </c>
      <c r="K4" s="294">
        <v>2009</v>
      </c>
      <c r="L4" s="294">
        <v>2010</v>
      </c>
      <c r="M4" s="294">
        <v>2011</v>
      </c>
      <c r="N4" s="294">
        <v>2012</v>
      </c>
      <c r="O4" s="294">
        <v>2013</v>
      </c>
      <c r="P4" s="294">
        <v>2014</v>
      </c>
      <c r="Q4" s="294">
        <v>2015</v>
      </c>
      <c r="R4" s="294">
        <v>2016</v>
      </c>
      <c r="S4" s="294">
        <v>2017</v>
      </c>
      <c r="T4" s="294">
        <v>2018</v>
      </c>
      <c r="U4" s="294">
        <v>2019</v>
      </c>
      <c r="V4" s="294">
        <v>2020</v>
      </c>
    </row>
    <row r="5" spans="1:22" s="218" customFormat="1" x14ac:dyDescent="0.25">
      <c r="A5" s="145" t="s">
        <v>1971</v>
      </c>
      <c r="B5" s="117">
        <v>3125</v>
      </c>
      <c r="C5" s="117">
        <v>3402</v>
      </c>
      <c r="D5" s="117">
        <v>3586</v>
      </c>
      <c r="E5" s="117">
        <v>3794</v>
      </c>
      <c r="F5" s="117">
        <v>3786</v>
      </c>
      <c r="G5" s="117">
        <v>5549</v>
      </c>
      <c r="H5" s="117">
        <v>5290</v>
      </c>
      <c r="I5" s="117">
        <v>5462</v>
      </c>
      <c r="J5" s="117">
        <v>4591</v>
      </c>
      <c r="K5" s="117">
        <v>4533</v>
      </c>
      <c r="L5" s="117">
        <v>4368</v>
      </c>
      <c r="M5" s="117">
        <v>4666</v>
      </c>
      <c r="N5" s="117">
        <v>4292</v>
      </c>
      <c r="O5" s="117">
        <v>3966</v>
      </c>
      <c r="P5" s="117">
        <v>3642</v>
      </c>
      <c r="Q5" s="117">
        <v>3709</v>
      </c>
      <c r="R5" s="117">
        <v>4093</v>
      </c>
      <c r="S5" s="117">
        <v>3559</v>
      </c>
      <c r="T5" s="117">
        <v>3184</v>
      </c>
      <c r="U5" s="117">
        <v>3130</v>
      </c>
      <c r="V5" s="117">
        <v>3036</v>
      </c>
    </row>
    <row r="6" spans="1:22" x14ac:dyDescent="0.25">
      <c r="A6" s="145" t="s">
        <v>1972</v>
      </c>
      <c r="B6" s="117">
        <v>698</v>
      </c>
      <c r="C6" s="117">
        <v>831</v>
      </c>
      <c r="D6" s="117">
        <v>1212</v>
      </c>
      <c r="E6" s="117">
        <v>1456</v>
      </c>
      <c r="F6" s="117">
        <v>1758</v>
      </c>
      <c r="G6" s="117">
        <v>1787</v>
      </c>
      <c r="H6" s="117">
        <v>1850</v>
      </c>
      <c r="I6" s="117">
        <v>2487</v>
      </c>
      <c r="J6" s="117">
        <v>2724</v>
      </c>
      <c r="K6" s="117">
        <v>2660</v>
      </c>
      <c r="L6" s="117">
        <v>3012</v>
      </c>
      <c r="M6" s="117">
        <v>2991</v>
      </c>
      <c r="N6" s="117">
        <v>3129</v>
      </c>
      <c r="O6" s="117">
        <v>3112</v>
      </c>
      <c r="P6" s="117">
        <v>2579</v>
      </c>
      <c r="Q6" s="117">
        <v>3459</v>
      </c>
      <c r="R6" s="117">
        <v>3344</v>
      </c>
      <c r="S6" s="117">
        <v>3285</v>
      </c>
      <c r="T6" s="117">
        <v>3327</v>
      </c>
      <c r="U6" s="117">
        <v>3448</v>
      </c>
      <c r="V6" s="117">
        <v>3580</v>
      </c>
    </row>
    <row r="7" spans="1:22" x14ac:dyDescent="0.25">
      <c r="A7" s="145" t="s">
        <v>1973</v>
      </c>
      <c r="B7" s="117">
        <v>117</v>
      </c>
      <c r="C7" s="117">
        <v>149</v>
      </c>
      <c r="D7" s="117">
        <v>188</v>
      </c>
      <c r="E7" s="117">
        <v>226</v>
      </c>
      <c r="F7" s="117">
        <v>209</v>
      </c>
      <c r="G7" s="117">
        <v>131</v>
      </c>
      <c r="H7" s="117">
        <v>143</v>
      </c>
      <c r="I7" s="117">
        <v>153</v>
      </c>
      <c r="J7" s="117">
        <v>161</v>
      </c>
      <c r="K7" s="117">
        <v>160</v>
      </c>
      <c r="L7" s="117">
        <v>175</v>
      </c>
      <c r="M7" s="117">
        <v>250</v>
      </c>
      <c r="N7" s="117">
        <v>190</v>
      </c>
      <c r="O7" s="117">
        <v>233</v>
      </c>
      <c r="P7" s="117">
        <v>213</v>
      </c>
      <c r="Q7" s="117">
        <v>208</v>
      </c>
      <c r="R7" s="117">
        <v>239</v>
      </c>
      <c r="S7" s="117">
        <v>253</v>
      </c>
      <c r="T7" s="117">
        <v>244</v>
      </c>
      <c r="U7" s="117">
        <v>235</v>
      </c>
      <c r="V7" s="117">
        <v>221</v>
      </c>
    </row>
    <row r="8" spans="1:22" x14ac:dyDescent="0.25">
      <c r="A8" s="145" t="s">
        <v>1974</v>
      </c>
      <c r="B8" s="181">
        <f>B6/B5</f>
        <v>0.22336</v>
      </c>
      <c r="C8" s="181">
        <f t="shared" ref="C8:U8" si="0">C6/C5</f>
        <v>0.24426807760141092</v>
      </c>
      <c r="D8" s="181">
        <f t="shared" si="0"/>
        <v>0.33798103736754043</v>
      </c>
      <c r="E8" s="181">
        <f t="shared" si="0"/>
        <v>0.3837638376383764</v>
      </c>
      <c r="F8" s="181">
        <f t="shared" si="0"/>
        <v>0.46434231378763868</v>
      </c>
      <c r="G8" s="181">
        <f t="shared" si="0"/>
        <v>0.32204000720850606</v>
      </c>
      <c r="H8" s="181">
        <f t="shared" si="0"/>
        <v>0.34971644612476371</v>
      </c>
      <c r="I8" s="181">
        <f t="shared" si="0"/>
        <v>0.45532771878432809</v>
      </c>
      <c r="J8" s="181">
        <f t="shared" si="0"/>
        <v>0.59333478544979312</v>
      </c>
      <c r="K8" s="181">
        <f t="shared" si="0"/>
        <v>0.58680785351864106</v>
      </c>
      <c r="L8" s="181">
        <f t="shared" si="0"/>
        <v>0.68956043956043955</v>
      </c>
      <c r="M8" s="181">
        <f t="shared" si="0"/>
        <v>0.64102014573510502</v>
      </c>
      <c r="N8" s="181">
        <f t="shared" si="0"/>
        <v>0.72903075489282387</v>
      </c>
      <c r="O8" s="181">
        <f t="shared" si="0"/>
        <v>0.78466969238527484</v>
      </c>
      <c r="P8" s="181">
        <f t="shared" si="0"/>
        <v>0.70812740252608453</v>
      </c>
      <c r="Q8" s="181">
        <f t="shared" si="0"/>
        <v>0.93259638716635207</v>
      </c>
      <c r="R8" s="181">
        <f t="shared" si="0"/>
        <v>0.81700464207182999</v>
      </c>
      <c r="S8" s="181">
        <f t="shared" si="0"/>
        <v>0.92301208204551843</v>
      </c>
      <c r="T8" s="181">
        <f t="shared" si="0"/>
        <v>1.0449120603015076</v>
      </c>
      <c r="U8" s="181">
        <f t="shared" si="0"/>
        <v>1.1015974440894569</v>
      </c>
      <c r="V8" s="181">
        <f>V6/V5</f>
        <v>1.1791831357048748</v>
      </c>
    </row>
    <row r="9" spans="1:22" x14ac:dyDescent="0.25">
      <c r="A9" s="145" t="s">
        <v>1975</v>
      </c>
      <c r="B9" s="181">
        <f>B7/B5</f>
        <v>3.7440000000000001E-2</v>
      </c>
      <c r="C9" s="181">
        <f t="shared" ref="C9:V9" si="1">C7/C5</f>
        <v>4.3797766019988242E-2</v>
      </c>
      <c r="D9" s="181">
        <f t="shared" si="1"/>
        <v>5.242610150585611E-2</v>
      </c>
      <c r="E9" s="181">
        <f t="shared" si="1"/>
        <v>5.9567738534528201E-2</v>
      </c>
      <c r="F9" s="181">
        <f t="shared" si="1"/>
        <v>5.5203380876914947E-2</v>
      </c>
      <c r="G9" s="181">
        <f t="shared" si="1"/>
        <v>2.3607857271580466E-2</v>
      </c>
      <c r="H9" s="181">
        <f t="shared" si="1"/>
        <v>2.7032136105860114E-2</v>
      </c>
      <c r="I9" s="181">
        <f t="shared" si="1"/>
        <v>2.8011717319663128E-2</v>
      </c>
      <c r="J9" s="181">
        <f t="shared" si="1"/>
        <v>3.5068612502722717E-2</v>
      </c>
      <c r="K9" s="181">
        <f t="shared" si="1"/>
        <v>3.5296712993602472E-2</v>
      </c>
      <c r="L9" s="181">
        <f t="shared" si="1"/>
        <v>4.0064102564102567E-2</v>
      </c>
      <c r="M9" s="181">
        <f t="shared" si="1"/>
        <v>5.3579082726103726E-2</v>
      </c>
      <c r="N9" s="181">
        <f t="shared" si="1"/>
        <v>4.4268406337371856E-2</v>
      </c>
      <c r="O9" s="181">
        <f t="shared" si="1"/>
        <v>5.8749369641956629E-2</v>
      </c>
      <c r="P9" s="181">
        <f t="shared" si="1"/>
        <v>5.8484349258649093E-2</v>
      </c>
      <c r="Q9" s="181">
        <f t="shared" si="1"/>
        <v>5.6079805877595042E-2</v>
      </c>
      <c r="R9" s="181">
        <f t="shared" si="1"/>
        <v>5.8392377229416079E-2</v>
      </c>
      <c r="S9" s="181">
        <f t="shared" si="1"/>
        <v>7.1087384096656367E-2</v>
      </c>
      <c r="T9" s="181">
        <f t="shared" si="1"/>
        <v>7.6633165829145727E-2</v>
      </c>
      <c r="U9" s="181">
        <f t="shared" si="1"/>
        <v>7.5079872204472847E-2</v>
      </c>
      <c r="V9" s="181">
        <f t="shared" si="1"/>
        <v>7.2793148880105407E-2</v>
      </c>
    </row>
    <row r="10" spans="1:22" x14ac:dyDescent="0.25">
      <c r="A10" s="437"/>
    </row>
  </sheetData>
  <conditionalFormatting sqref="B8:V9">
    <cfRule type="colorScale" priority="4">
      <colorScale>
        <cfvo type="min"/>
        <cfvo type="max"/>
        <color theme="0" tint="-4.9989318521683403E-2"/>
        <color theme="9"/>
      </colorScale>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7F05D-B216-4C36-B11E-52042ACE53E6}">
  <dimension ref="A1:L47"/>
  <sheetViews>
    <sheetView zoomScaleNormal="100" workbookViewId="0">
      <selection activeCell="L17" sqref="L17"/>
    </sheetView>
  </sheetViews>
  <sheetFormatPr defaultRowHeight="15" x14ac:dyDescent="0.25"/>
  <cols>
    <col min="1" max="1" width="28.5703125" customWidth="1"/>
    <col min="6" max="6" width="9.140625" customWidth="1"/>
    <col min="8" max="8" width="9.140625" customWidth="1"/>
  </cols>
  <sheetData>
    <row r="1" spans="1:12" s="380" customFormat="1" x14ac:dyDescent="0.25">
      <c r="A1" s="236" t="s">
        <v>1881</v>
      </c>
    </row>
    <row r="2" spans="1:12" x14ac:dyDescent="0.25">
      <c r="A2" s="54" t="s">
        <v>1882</v>
      </c>
    </row>
    <row r="3" spans="1:12" x14ac:dyDescent="0.25">
      <c r="A3" t="s">
        <v>1883</v>
      </c>
    </row>
    <row r="5" spans="1:12" x14ac:dyDescent="0.25">
      <c r="A5" s="729" t="s">
        <v>199</v>
      </c>
      <c r="B5" s="750">
        <v>2005</v>
      </c>
      <c r="C5" s="750">
        <v>2010</v>
      </c>
      <c r="D5" s="750">
        <v>2011</v>
      </c>
      <c r="E5" s="750">
        <v>2012</v>
      </c>
      <c r="F5" s="750">
        <v>2013</v>
      </c>
      <c r="G5" s="750">
        <v>2014</v>
      </c>
      <c r="H5" s="750">
        <v>2015</v>
      </c>
      <c r="I5" s="750">
        <v>2016</v>
      </c>
      <c r="J5" s="750">
        <v>2017</v>
      </c>
      <c r="K5" s="750">
        <v>2018</v>
      </c>
      <c r="L5" s="729">
        <v>2019</v>
      </c>
    </row>
    <row r="6" spans="1:12" x14ac:dyDescent="0.25">
      <c r="A6" s="385" t="s">
        <v>44</v>
      </c>
      <c r="B6" s="181" t="s">
        <v>24</v>
      </c>
      <c r="C6" s="181" t="s">
        <v>24</v>
      </c>
      <c r="D6" s="181" t="s">
        <v>24</v>
      </c>
      <c r="E6" s="181" t="s">
        <v>24</v>
      </c>
      <c r="F6" s="181">
        <v>0.10372771474878444</v>
      </c>
      <c r="G6" s="181">
        <v>0.13689482470784642</v>
      </c>
      <c r="H6" s="181">
        <v>0.17119999999999999</v>
      </c>
      <c r="I6" s="181">
        <v>0.14266666666666666</v>
      </c>
      <c r="J6" s="181">
        <v>0.2459546925566343</v>
      </c>
      <c r="K6" s="181">
        <v>0.21531100478468901</v>
      </c>
      <c r="L6" s="181">
        <v>0.16927899686520376</v>
      </c>
    </row>
    <row r="7" spans="1:12" x14ac:dyDescent="0.25">
      <c r="A7" s="385" t="s">
        <v>55</v>
      </c>
      <c r="B7" s="181" t="s">
        <v>24</v>
      </c>
      <c r="C7" s="181" t="s">
        <v>24</v>
      </c>
      <c r="D7" s="181" t="s">
        <v>24</v>
      </c>
      <c r="E7" s="181" t="s">
        <v>24</v>
      </c>
      <c r="F7" s="181">
        <v>9.8336077140169328E-2</v>
      </c>
      <c r="G7" s="181">
        <v>9.9071207430340563E-2</v>
      </c>
      <c r="H7" s="181">
        <v>9.9997258095473121E-2</v>
      </c>
      <c r="I7" s="181">
        <v>9.5693391115926327E-2</v>
      </c>
      <c r="J7" s="181">
        <v>0.1043260698804294</v>
      </c>
      <c r="K7" s="181">
        <v>9.1577806922506694E-2</v>
      </c>
      <c r="L7" s="181">
        <v>9.5455197132616493E-2</v>
      </c>
    </row>
    <row r="8" spans="1:12" x14ac:dyDescent="0.25">
      <c r="A8" s="385" t="s">
        <v>173</v>
      </c>
      <c r="B8" s="181" t="s">
        <v>24</v>
      </c>
      <c r="C8" s="181" t="s">
        <v>24</v>
      </c>
      <c r="D8" s="181" t="s">
        <v>24</v>
      </c>
      <c r="E8" s="181" t="s">
        <v>24</v>
      </c>
      <c r="F8" s="181">
        <v>6.4432754583878121E-2</v>
      </c>
      <c r="G8" s="181">
        <v>7.0690381313376752E-2</v>
      </c>
      <c r="H8" s="181">
        <v>6.9010275824770151E-2</v>
      </c>
      <c r="I8" s="181">
        <v>7.0194213238208486E-2</v>
      </c>
      <c r="J8" s="181">
        <v>7.4459495828474026E-2</v>
      </c>
      <c r="K8" s="181">
        <v>6.8495816306674451E-2</v>
      </c>
      <c r="L8" s="181">
        <v>8.0676056338028171E-2</v>
      </c>
    </row>
    <row r="9" spans="1:12" x14ac:dyDescent="0.25">
      <c r="A9" s="385" t="s">
        <v>167</v>
      </c>
      <c r="B9" s="181">
        <v>0.1739332827248378</v>
      </c>
      <c r="C9" s="181" t="s">
        <v>24</v>
      </c>
      <c r="D9" s="181" t="s">
        <v>24</v>
      </c>
      <c r="E9" s="181" t="s">
        <v>24</v>
      </c>
      <c r="F9" s="181">
        <v>9.7573945534390527E-2</v>
      </c>
      <c r="G9" s="181">
        <v>9.3058701006728056E-2</v>
      </c>
      <c r="H9" s="181">
        <v>9.1689627253955602E-2</v>
      </c>
      <c r="I9" s="181">
        <v>9.0353514330203666E-2</v>
      </c>
      <c r="J9" s="181">
        <v>8.6680277215757717E-2</v>
      </c>
      <c r="K9" s="181">
        <v>8.6913626500569788E-2</v>
      </c>
      <c r="L9" s="181">
        <v>7.3206516885469697E-2</v>
      </c>
    </row>
    <row r="10" spans="1:12" x14ac:dyDescent="0.25">
      <c r="A10" s="385" t="s">
        <v>48</v>
      </c>
      <c r="B10" s="181">
        <v>0.91265306122448975</v>
      </c>
      <c r="C10" s="181">
        <v>0.15105813670639748</v>
      </c>
      <c r="D10" s="181">
        <v>0.11291409861325115</v>
      </c>
      <c r="E10" s="181">
        <v>9.709681337814309E-2</v>
      </c>
      <c r="F10" s="181">
        <v>7.9962674514589244E-2</v>
      </c>
      <c r="G10" s="181">
        <v>7.7919785341053524E-2</v>
      </c>
      <c r="H10" s="181">
        <v>7.3967696154625936E-2</v>
      </c>
      <c r="I10" s="181">
        <v>7.4509151414309485E-2</v>
      </c>
      <c r="J10" s="181">
        <v>8.8184960236233678E-2</v>
      </c>
      <c r="K10" s="181">
        <v>9.7191620326653377E-2</v>
      </c>
      <c r="L10" s="181">
        <v>7.2840277549409721E-2</v>
      </c>
    </row>
    <row r="11" spans="1:12" x14ac:dyDescent="0.25">
      <c r="A11" s="385" t="s">
        <v>59</v>
      </c>
      <c r="B11" s="181">
        <v>0.10085620340528047</v>
      </c>
      <c r="C11" s="181">
        <v>7.5455443256077837E-2</v>
      </c>
      <c r="D11" s="181">
        <v>7.005500020073066E-2</v>
      </c>
      <c r="E11" s="181">
        <v>7.130716783558326E-2</v>
      </c>
      <c r="F11" s="181">
        <v>6.7974759166604434E-2</v>
      </c>
      <c r="G11" s="181">
        <v>6.8469269767855556E-2</v>
      </c>
      <c r="H11" s="181">
        <v>6.7300134495467331E-2</v>
      </c>
      <c r="I11" s="181">
        <v>6.859463793884879E-2</v>
      </c>
      <c r="J11" s="181">
        <v>7.0879590093936809E-2</v>
      </c>
      <c r="K11" s="181">
        <v>7.0403003500701833E-2</v>
      </c>
      <c r="L11" s="181">
        <v>7.0835939814967247E-2</v>
      </c>
    </row>
    <row r="12" spans="1:12" x14ac:dyDescent="0.25">
      <c r="A12" s="385" t="s">
        <v>60</v>
      </c>
      <c r="B12" s="181">
        <v>4.2763559094641954E-2</v>
      </c>
      <c r="C12" s="181" t="s">
        <v>24</v>
      </c>
      <c r="D12" s="181" t="s">
        <v>24</v>
      </c>
      <c r="E12" s="181">
        <v>5.2499897250421271E-2</v>
      </c>
      <c r="F12" s="181">
        <v>6.4308809432753383E-2</v>
      </c>
      <c r="G12" s="181">
        <v>5.633206649975684E-2</v>
      </c>
      <c r="H12" s="181">
        <v>6.7495109417285801E-2</v>
      </c>
      <c r="I12" s="181">
        <v>6.7495109417285801E-2</v>
      </c>
      <c r="J12" s="181">
        <v>6.8463266602955083E-2</v>
      </c>
      <c r="K12" s="181">
        <v>7.0381462799495587E-2</v>
      </c>
      <c r="L12" s="181">
        <v>6.7944977073780735E-2</v>
      </c>
    </row>
    <row r="13" spans="1:12" x14ac:dyDescent="0.25">
      <c r="A13" s="385" t="s">
        <v>154</v>
      </c>
      <c r="B13" s="181" t="s">
        <v>24</v>
      </c>
      <c r="C13" s="181" t="s">
        <v>24</v>
      </c>
      <c r="D13" s="181" t="s">
        <v>24</v>
      </c>
      <c r="E13" s="181" t="s">
        <v>24</v>
      </c>
      <c r="F13" s="181">
        <v>4.1753904238887939E-2</v>
      </c>
      <c r="G13" s="181">
        <v>4.40933700186385E-2</v>
      </c>
      <c r="H13" s="181">
        <v>4.7502238835027064E-2</v>
      </c>
      <c r="I13" s="181">
        <v>4.8035375358397608E-2</v>
      </c>
      <c r="J13" s="181">
        <v>5.4445040694034524E-2</v>
      </c>
      <c r="K13" s="181">
        <v>5.9787059787059789E-2</v>
      </c>
      <c r="L13" s="181">
        <v>6.2363762028815994E-2</v>
      </c>
    </row>
    <row r="14" spans="1:12" x14ac:dyDescent="0.25">
      <c r="A14" s="385" t="s">
        <v>52</v>
      </c>
      <c r="B14" s="181" t="s">
        <v>24</v>
      </c>
      <c r="C14" s="181" t="s">
        <v>24</v>
      </c>
      <c r="D14" s="181" t="s">
        <v>24</v>
      </c>
      <c r="E14" s="181">
        <v>0.11819944881086046</v>
      </c>
      <c r="F14" s="181">
        <v>0.1189917338503929</v>
      </c>
      <c r="G14" s="181">
        <v>0.10021982414068745</v>
      </c>
      <c r="H14" s="181">
        <v>9.7895252080274109E-2</v>
      </c>
      <c r="I14" s="181">
        <v>0.27507309941520469</v>
      </c>
      <c r="J14" s="181">
        <v>5.7687991021324353E-2</v>
      </c>
      <c r="K14" s="181">
        <v>5.2374460349920472E-2</v>
      </c>
      <c r="L14" s="181">
        <v>5.6718192627824016E-2</v>
      </c>
    </row>
    <row r="15" spans="1:12" x14ac:dyDescent="0.25">
      <c r="A15" s="385" t="s">
        <v>37</v>
      </c>
      <c r="B15" s="181">
        <v>7.892419755062835E-2</v>
      </c>
      <c r="C15" s="181">
        <v>8.6593901424306202E-2</v>
      </c>
      <c r="D15" s="181" t="s">
        <v>24</v>
      </c>
      <c r="E15" s="181" t="s">
        <v>24</v>
      </c>
      <c r="F15" s="181">
        <v>8.879571237763538E-2</v>
      </c>
      <c r="G15" s="181">
        <v>6.784930960570261E-2</v>
      </c>
      <c r="H15" s="181">
        <v>6.4644018029031539E-2</v>
      </c>
      <c r="I15" s="181">
        <v>8.4144099777242035E-2</v>
      </c>
      <c r="J15" s="181">
        <v>0.11300368055281565</v>
      </c>
      <c r="K15" s="181">
        <v>9.6435146443514641E-2</v>
      </c>
      <c r="L15" s="181">
        <v>5.2344577516490784E-2</v>
      </c>
    </row>
    <row r="16" spans="1:12" x14ac:dyDescent="0.25">
      <c r="A16" s="385" t="s">
        <v>38</v>
      </c>
      <c r="B16" s="181">
        <v>5.1313410057804675E-2</v>
      </c>
      <c r="C16" s="181">
        <v>6.4267665235790181E-2</v>
      </c>
      <c r="D16" s="181">
        <v>6.4898061620679987E-2</v>
      </c>
      <c r="E16" s="181">
        <v>5.6234118244960191E-2</v>
      </c>
      <c r="F16" s="181">
        <v>5.6014259237615001E-2</v>
      </c>
      <c r="G16" s="181">
        <v>5.7005597169858327E-2</v>
      </c>
      <c r="H16" s="181">
        <v>5.5811277330264669E-2</v>
      </c>
      <c r="I16" s="181">
        <v>4.9948961187477457E-2</v>
      </c>
      <c r="J16" s="181">
        <v>5.2117826268796449E-2</v>
      </c>
      <c r="K16" s="181">
        <v>5.2194971733584762E-2</v>
      </c>
      <c r="L16" s="181">
        <v>5.0025749919764745E-2</v>
      </c>
    </row>
    <row r="17" spans="1:12" x14ac:dyDescent="0.25">
      <c r="A17" s="385" t="s">
        <v>54</v>
      </c>
      <c r="B17" s="181">
        <v>7.7924238014054639E-2</v>
      </c>
      <c r="C17" s="181">
        <v>5.7277672193459597E-2</v>
      </c>
      <c r="D17" s="181">
        <v>5.7434011655084299E-2</v>
      </c>
      <c r="E17" s="181">
        <v>5.5765710799267849E-2</v>
      </c>
      <c r="F17" s="181">
        <v>5.640203154236835E-2</v>
      </c>
      <c r="G17" s="181">
        <v>5.8657264409347862E-2</v>
      </c>
      <c r="H17" s="181">
        <v>5.4056976052759609E-2</v>
      </c>
      <c r="I17" s="181">
        <v>5.5572459959613844E-2</v>
      </c>
      <c r="J17" s="181">
        <v>5.0801919122686771E-2</v>
      </c>
      <c r="K17" s="181">
        <v>4.967107891442725E-2</v>
      </c>
      <c r="L17" s="181">
        <v>4.7707690671205193E-2</v>
      </c>
    </row>
    <row r="18" spans="1:12" x14ac:dyDescent="0.25">
      <c r="A18" s="385" t="s">
        <v>32</v>
      </c>
      <c r="B18" s="181">
        <v>3.2506060992726807E-2</v>
      </c>
      <c r="C18" s="181">
        <v>4.2053184910327765E-2</v>
      </c>
      <c r="D18" s="181">
        <v>4.5751443401178052E-2</v>
      </c>
      <c r="E18" s="181">
        <v>4.7824565496325674E-2</v>
      </c>
      <c r="F18" s="181">
        <v>4.8652270267484407E-2</v>
      </c>
      <c r="G18" s="181">
        <v>5.1758977480219112E-2</v>
      </c>
      <c r="H18" s="181">
        <v>5.1197590701614039E-2</v>
      </c>
      <c r="I18" s="181">
        <v>4.8435434111943586E-2</v>
      </c>
      <c r="J18" s="181">
        <v>5.1111772653369671E-2</v>
      </c>
      <c r="K18" s="181">
        <v>4.7350925988738891E-2</v>
      </c>
      <c r="L18" s="181">
        <v>4.7072304857771988E-2</v>
      </c>
    </row>
    <row r="19" spans="1:12" x14ac:dyDescent="0.25">
      <c r="A19" s="385" t="s">
        <v>47</v>
      </c>
      <c r="B19" s="181" t="s">
        <v>24</v>
      </c>
      <c r="C19" s="181" t="s">
        <v>24</v>
      </c>
      <c r="D19" s="181" t="s">
        <v>24</v>
      </c>
      <c r="E19" s="181" t="s">
        <v>24</v>
      </c>
      <c r="F19" s="181" t="s">
        <v>24</v>
      </c>
      <c r="G19" s="181" t="s">
        <v>24</v>
      </c>
      <c r="H19" s="181" t="s">
        <v>24</v>
      </c>
      <c r="I19" s="181" t="s">
        <v>24</v>
      </c>
      <c r="J19" s="181">
        <v>4.6076195098277116E-2</v>
      </c>
      <c r="K19" s="181">
        <v>4.5555894347676942E-2</v>
      </c>
      <c r="L19" s="181">
        <f>K19</f>
        <v>4.5555894347676942E-2</v>
      </c>
    </row>
    <row r="20" spans="1:12" x14ac:dyDescent="0.25">
      <c r="A20" s="385" t="s">
        <v>58</v>
      </c>
      <c r="B20" s="181">
        <v>3.7909975118751417E-2</v>
      </c>
      <c r="C20" s="181">
        <v>4.647566020956579E-2</v>
      </c>
      <c r="D20" s="181">
        <v>4.4614009761462847E-2</v>
      </c>
      <c r="E20" s="181">
        <v>4.9600169091485541E-2</v>
      </c>
      <c r="F20" s="181">
        <v>5.5018825033742988E-2</v>
      </c>
      <c r="G20" s="181">
        <v>4.8322777386816798E-2</v>
      </c>
      <c r="H20" s="181">
        <v>4.633319063457042E-2</v>
      </c>
      <c r="I20" s="181">
        <v>4.4188901091801798E-2</v>
      </c>
      <c r="J20" s="181">
        <v>4.457683441607041E-2</v>
      </c>
      <c r="K20" s="181">
        <v>4.3386457640355189E-2</v>
      </c>
      <c r="L20" s="181">
        <v>4.489416798018464E-2</v>
      </c>
    </row>
    <row r="21" spans="1:12" x14ac:dyDescent="0.25">
      <c r="A21" s="385" t="s">
        <v>29</v>
      </c>
      <c r="B21" s="181" t="s">
        <v>24</v>
      </c>
      <c r="C21" s="181">
        <v>3.4954107313221697E-2</v>
      </c>
      <c r="D21" s="181" t="s">
        <v>24</v>
      </c>
      <c r="E21" s="181">
        <v>3.6662804171494784E-2</v>
      </c>
      <c r="F21" s="181">
        <v>3.7363337225347626E-2</v>
      </c>
      <c r="G21" s="181">
        <v>3.8456953839735374E-2</v>
      </c>
      <c r="H21" s="181">
        <v>3.9708989831662246E-2</v>
      </c>
      <c r="I21" s="181">
        <v>4.1250356836996863E-2</v>
      </c>
      <c r="J21" s="181">
        <v>4.2072177285638078E-2</v>
      </c>
      <c r="K21" s="181">
        <v>4.3712480479103685E-2</v>
      </c>
      <c r="L21" s="181">
        <v>4.4610875936177144E-2</v>
      </c>
    </row>
    <row r="22" spans="1:12" x14ac:dyDescent="0.25">
      <c r="A22" s="994" t="s">
        <v>34</v>
      </c>
      <c r="B22" s="995" t="s">
        <v>24</v>
      </c>
      <c r="C22" s="995" t="s">
        <v>24</v>
      </c>
      <c r="D22" s="995" t="s">
        <v>24</v>
      </c>
      <c r="E22" s="995" t="s">
        <v>24</v>
      </c>
      <c r="F22" s="995">
        <v>3.0975804307365063E-2</v>
      </c>
      <c r="G22" s="995">
        <v>3.0811514537827281E-2</v>
      </c>
      <c r="H22" s="995">
        <v>3.048065650644783E-2</v>
      </c>
      <c r="I22" s="995">
        <v>3.5751682872101717E-2</v>
      </c>
      <c r="J22" s="995">
        <v>4.1776750330250988E-2</v>
      </c>
      <c r="K22" s="995">
        <v>4.4371703946172028E-2</v>
      </c>
      <c r="L22" s="995">
        <v>4.4007490636704123E-2</v>
      </c>
    </row>
    <row r="23" spans="1:12" x14ac:dyDescent="0.25">
      <c r="A23" s="385" t="s">
        <v>1732</v>
      </c>
      <c r="B23" s="181"/>
      <c r="C23" s="181"/>
      <c r="D23" s="181"/>
      <c r="E23" s="181"/>
      <c r="F23" s="181"/>
      <c r="G23" s="181"/>
      <c r="H23" s="181"/>
      <c r="I23" s="181"/>
      <c r="J23" s="181"/>
      <c r="K23" s="181"/>
      <c r="L23" s="181">
        <v>4.3807155861299546E-2</v>
      </c>
    </row>
    <row r="24" spans="1:12" x14ac:dyDescent="0.25">
      <c r="A24" s="385" t="s">
        <v>50</v>
      </c>
      <c r="B24" s="181">
        <v>5.4980167474658441E-2</v>
      </c>
      <c r="C24" s="181">
        <v>2.762204293723506E-2</v>
      </c>
      <c r="D24" s="181">
        <v>3.1233004428560328E-2</v>
      </c>
      <c r="E24" s="181">
        <v>3.6476012950063766E-2</v>
      </c>
      <c r="F24" s="181">
        <v>4.7855907668991782E-2</v>
      </c>
      <c r="G24" s="181">
        <v>5.2592872751722981E-2</v>
      </c>
      <c r="H24" s="181">
        <v>4.9500989598686151E-2</v>
      </c>
      <c r="I24" s="181">
        <v>5.0354457572502682E-2</v>
      </c>
      <c r="J24" s="181">
        <v>4.5156514382402708E-2</v>
      </c>
      <c r="K24" s="181">
        <v>4.6426815276184231E-2</v>
      </c>
      <c r="L24" s="181">
        <v>4.2844046042579201E-2</v>
      </c>
    </row>
    <row r="25" spans="1:12" x14ac:dyDescent="0.25">
      <c r="A25" s="385" t="s">
        <v>138</v>
      </c>
      <c r="B25" s="181">
        <v>2.8474675017295999E-2</v>
      </c>
      <c r="C25" s="181">
        <v>3.3878042901904076E-2</v>
      </c>
      <c r="D25" s="181">
        <v>3.5754310013970128E-2</v>
      </c>
      <c r="E25" s="181">
        <v>3.7088311562416695E-2</v>
      </c>
      <c r="F25" s="181">
        <v>3.8832652031755115E-2</v>
      </c>
      <c r="G25" s="181">
        <v>3.9250980439771252E-2</v>
      </c>
      <c r="H25" s="181">
        <v>3.7287642640844471E-2</v>
      </c>
      <c r="I25" s="181">
        <v>3.8637527554496669E-2</v>
      </c>
      <c r="J25" s="181">
        <v>3.9781916401287157E-2</v>
      </c>
      <c r="K25" s="181">
        <v>4.2266381319146611E-2</v>
      </c>
      <c r="L25" s="181">
        <f>K25</f>
        <v>4.2266381319146611E-2</v>
      </c>
    </row>
    <row r="26" spans="1:12" x14ac:dyDescent="0.25">
      <c r="A26" s="385" t="s">
        <v>143</v>
      </c>
      <c r="B26" s="181">
        <v>2.6717459993884415E-2</v>
      </c>
      <c r="C26" s="181">
        <v>3.1633182221181354E-2</v>
      </c>
      <c r="D26" s="181">
        <v>3.2073770758887357E-2</v>
      </c>
      <c r="E26" s="181">
        <v>3.3673437154499795E-2</v>
      </c>
      <c r="F26" s="181">
        <v>3.437093734936239E-2</v>
      </c>
      <c r="G26" s="181">
        <v>3.4331116214887006E-2</v>
      </c>
      <c r="H26" s="181">
        <v>3.5691312244589074E-2</v>
      </c>
      <c r="I26" s="181">
        <v>3.7730716922479111E-2</v>
      </c>
      <c r="J26" s="181">
        <v>3.970096536397099E-2</v>
      </c>
      <c r="K26" s="181">
        <v>4.0595419170961503E-2</v>
      </c>
      <c r="L26" s="181">
        <f>K26</f>
        <v>4.0595419170961503E-2</v>
      </c>
    </row>
    <row r="27" spans="1:12" x14ac:dyDescent="0.25">
      <c r="A27" s="385" t="s">
        <v>36</v>
      </c>
      <c r="B27" s="181" t="s">
        <v>24</v>
      </c>
      <c r="C27" s="181" t="s">
        <v>24</v>
      </c>
      <c r="D27" s="181" t="s">
        <v>24</v>
      </c>
      <c r="E27" s="181" t="s">
        <v>24</v>
      </c>
      <c r="F27" s="181">
        <v>2.85987189571862E-2</v>
      </c>
      <c r="G27" s="181">
        <v>3.4304070979214868E-2</v>
      </c>
      <c r="H27" s="181">
        <v>3.4304070979214868E-2</v>
      </c>
      <c r="I27" s="181">
        <v>3.7704948892193592E-2</v>
      </c>
      <c r="J27" s="181">
        <v>3.7440408513354478E-2</v>
      </c>
      <c r="K27" s="181">
        <v>3.2455628697608534E-2</v>
      </c>
      <c r="L27" s="181">
        <v>3.67059797227395E-2</v>
      </c>
    </row>
    <row r="28" spans="1:12" x14ac:dyDescent="0.25">
      <c r="A28" s="385" t="s">
        <v>35</v>
      </c>
      <c r="B28" s="181" t="s">
        <v>24</v>
      </c>
      <c r="C28" s="181" t="s">
        <v>24</v>
      </c>
      <c r="D28" s="181" t="s">
        <v>24</v>
      </c>
      <c r="E28" s="181" t="s">
        <v>24</v>
      </c>
      <c r="F28" s="181">
        <v>5.2124800108876865E-2</v>
      </c>
      <c r="G28" s="181">
        <v>4.2539651458782066E-2</v>
      </c>
      <c r="H28" s="181">
        <v>4.2583755356447213E-2</v>
      </c>
      <c r="I28" s="181">
        <v>3.5779563834848142E-2</v>
      </c>
      <c r="J28" s="181" t="s">
        <v>24</v>
      </c>
      <c r="K28" s="181">
        <v>3.0921094260825548E-2</v>
      </c>
      <c r="L28" s="181">
        <v>3.4338839325147953E-2</v>
      </c>
    </row>
    <row r="29" spans="1:12" x14ac:dyDescent="0.25">
      <c r="A29" s="385" t="s">
        <v>56</v>
      </c>
      <c r="B29" s="181" t="s">
        <v>24</v>
      </c>
      <c r="C29" s="181" t="s">
        <v>24</v>
      </c>
      <c r="D29" s="181" t="s">
        <v>24</v>
      </c>
      <c r="E29" s="181" t="s">
        <v>24</v>
      </c>
      <c r="F29" s="181">
        <v>2.0102339181286549E-2</v>
      </c>
      <c r="G29" s="181" t="s">
        <v>24</v>
      </c>
      <c r="H29" s="181">
        <v>2.306368330464716E-2</v>
      </c>
      <c r="I29" s="181">
        <v>2.3731048121292023E-2</v>
      </c>
      <c r="J29" s="181">
        <v>2.1227197346600332E-2</v>
      </c>
      <c r="K29" s="181">
        <v>2.0976616231086657E-2</v>
      </c>
      <c r="L29" s="181">
        <v>3.4030485643388869E-2</v>
      </c>
    </row>
    <row r="30" spans="1:12" x14ac:dyDescent="0.25">
      <c r="A30" s="385" t="s">
        <v>45</v>
      </c>
      <c r="B30" s="181">
        <v>2.1217474148026119E-2</v>
      </c>
      <c r="C30" s="181">
        <v>3.0873165770739504E-2</v>
      </c>
      <c r="D30" s="181">
        <v>3.3535342555099601E-2</v>
      </c>
      <c r="E30" s="181">
        <v>3.3446437227338824E-2</v>
      </c>
      <c r="F30" s="181">
        <v>2.5045099922685846E-2</v>
      </c>
      <c r="G30" s="181">
        <v>2.7514186257212341E-2</v>
      </c>
      <c r="H30" s="181">
        <v>2.6529400118788359E-2</v>
      </c>
      <c r="I30" s="181">
        <v>2.8901734104046242E-2</v>
      </c>
      <c r="J30" s="181">
        <v>2.9917897358989351E-2</v>
      </c>
      <c r="K30" s="181">
        <v>3.1747989540677882E-2</v>
      </c>
      <c r="L30" s="181">
        <v>3.3571937980400965E-2</v>
      </c>
    </row>
    <row r="31" spans="1:12" x14ac:dyDescent="0.25">
      <c r="A31" s="385" t="s">
        <v>43</v>
      </c>
      <c r="B31" s="181">
        <v>1.0144423727206649E-2</v>
      </c>
      <c r="C31" s="181">
        <v>1.1880029261155816E-2</v>
      </c>
      <c r="D31" s="181">
        <v>1.0592330312668787E-2</v>
      </c>
      <c r="E31" s="181">
        <v>1.1972445326835725E-2</v>
      </c>
      <c r="F31" s="181">
        <v>1.479369339147937E-2</v>
      </c>
      <c r="G31" s="181">
        <v>1.7092239873575648E-2</v>
      </c>
      <c r="H31" s="181">
        <v>1.793934179393418E-2</v>
      </c>
      <c r="I31" s="181">
        <v>1.5122520420070012E-2</v>
      </c>
      <c r="J31" s="181">
        <v>1.6679340937896071E-2</v>
      </c>
      <c r="K31" s="181">
        <v>1.8391652613827993E-2</v>
      </c>
      <c r="L31" s="181">
        <v>1.8246126207051426E-2</v>
      </c>
    </row>
    <row r="32" spans="1:12" x14ac:dyDescent="0.25">
      <c r="A32" s="385" t="s">
        <v>65</v>
      </c>
      <c r="B32" s="181">
        <v>3.2593809915091754E-2</v>
      </c>
      <c r="C32" s="181">
        <v>3.3856608526260067E-2</v>
      </c>
      <c r="D32" s="181">
        <v>3.3934591628319022E-2</v>
      </c>
      <c r="E32" s="181">
        <v>2.6532999164578113E-2</v>
      </c>
      <c r="F32" s="181">
        <v>2.6532999164578113E-2</v>
      </c>
      <c r="G32" s="181">
        <v>1.1586974147397806E-2</v>
      </c>
      <c r="H32" s="181">
        <v>1.1607578013566022E-2</v>
      </c>
      <c r="I32" s="181">
        <v>1.4251434680531909E-2</v>
      </c>
      <c r="J32" s="181">
        <v>1.3745977965504303E-2</v>
      </c>
      <c r="K32" s="181">
        <v>1.6699996811239015E-2</v>
      </c>
      <c r="L32" s="181">
        <v>1.7217907135541142E-2</v>
      </c>
    </row>
    <row r="33" spans="1:12" x14ac:dyDescent="0.25">
      <c r="A33" s="385" t="s">
        <v>42</v>
      </c>
      <c r="B33" s="181">
        <v>6.1725052791163568E-3</v>
      </c>
      <c r="C33" s="181">
        <v>6.8717788536623459E-3</v>
      </c>
      <c r="D33" s="181">
        <v>1.9593613933236574E-2</v>
      </c>
      <c r="E33" s="181">
        <v>1.9011677584733693E-2</v>
      </c>
      <c r="F33" s="181">
        <v>2.437891804039935E-2</v>
      </c>
      <c r="G33" s="181">
        <v>2.8789531079607415E-2</v>
      </c>
      <c r="H33" s="181">
        <v>2.9859484777517563E-2</v>
      </c>
      <c r="I33" s="181">
        <v>2.4618845288677832E-2</v>
      </c>
      <c r="J33" s="181">
        <v>2.0361380798274001E-2</v>
      </c>
      <c r="K33" s="181">
        <v>1.6034415330465387E-2</v>
      </c>
      <c r="L33" s="181">
        <v>1.8683770217512548E-2</v>
      </c>
    </row>
    <row r="34" spans="1:12" x14ac:dyDescent="0.25">
      <c r="A34" s="385" t="s">
        <v>49</v>
      </c>
      <c r="B34" s="181">
        <v>1.1429382354867585E-2</v>
      </c>
      <c r="C34" s="181" t="s">
        <v>24</v>
      </c>
      <c r="D34" s="181" t="s">
        <v>24</v>
      </c>
      <c r="E34" s="181" t="s">
        <v>24</v>
      </c>
      <c r="F34" s="181" t="s">
        <v>24</v>
      </c>
      <c r="G34" s="181">
        <v>9.3248592018075199E-3</v>
      </c>
      <c r="H34" s="181">
        <v>1.1329537873325775E-2</v>
      </c>
      <c r="I34" s="181">
        <v>1.1875577767050635E-2</v>
      </c>
      <c r="J34" s="181">
        <v>9.7654877396684738E-3</v>
      </c>
      <c r="K34" s="181">
        <v>1.161981564623905E-2</v>
      </c>
      <c r="L34" s="181">
        <v>1.3352993100347462E-2</v>
      </c>
    </row>
    <row r="35" spans="1:12" x14ac:dyDescent="0.25">
      <c r="A35" s="385" t="s">
        <v>147</v>
      </c>
      <c r="B35" s="181">
        <v>3.1215155371844976E-2</v>
      </c>
      <c r="C35" s="181">
        <v>3.1377203221092075E-2</v>
      </c>
      <c r="D35" s="181">
        <v>3.1423052747968673E-2</v>
      </c>
      <c r="E35" s="181">
        <v>3.2455151111654597E-2</v>
      </c>
      <c r="F35" s="181">
        <v>3.6506448676466609E-2</v>
      </c>
      <c r="G35" s="181">
        <v>3.768184856382812E-2</v>
      </c>
      <c r="H35" s="181">
        <v>3.9462429041273853E-2</v>
      </c>
      <c r="I35" s="181">
        <v>4.0537707784185431E-2</v>
      </c>
      <c r="J35" s="181">
        <v>4.0863970994627817E-2</v>
      </c>
      <c r="K35" s="181">
        <v>3.7260146034980471E-2</v>
      </c>
      <c r="L35" s="181"/>
    </row>
    <row r="36" spans="1:12" x14ac:dyDescent="0.25">
      <c r="A36" s="385" t="s">
        <v>90</v>
      </c>
      <c r="B36" s="181">
        <v>3.6820723817548258E-2</v>
      </c>
      <c r="C36" s="181">
        <v>3.4747812486381001E-2</v>
      </c>
      <c r="D36" s="181">
        <v>3.4830439337305091E-2</v>
      </c>
      <c r="E36" s="181">
        <v>3.4708033631279812E-2</v>
      </c>
      <c r="F36" s="181">
        <v>3.5286768764208734E-2</v>
      </c>
      <c r="G36" s="181">
        <v>3.6023571994795014E-2</v>
      </c>
      <c r="H36" s="181">
        <v>3.6328589703517426E-2</v>
      </c>
      <c r="I36" s="181">
        <v>3.6159993342712478E-2</v>
      </c>
      <c r="J36" s="181">
        <v>3.6268919523963411E-2</v>
      </c>
      <c r="K36" s="181">
        <v>3.6598375463071521E-2</v>
      </c>
      <c r="L36" s="181"/>
    </row>
    <row r="37" spans="1:12" x14ac:dyDescent="0.25">
      <c r="A37" s="385" t="s">
        <v>40</v>
      </c>
      <c r="B37" s="181" t="s">
        <v>24</v>
      </c>
      <c r="C37" s="181" t="s">
        <v>24</v>
      </c>
      <c r="D37" s="181" t="s">
        <v>24</v>
      </c>
      <c r="E37" s="181" t="s">
        <v>24</v>
      </c>
      <c r="F37" s="181" t="s">
        <v>24</v>
      </c>
      <c r="G37" s="181" t="s">
        <v>24</v>
      </c>
      <c r="H37" s="181">
        <v>5.1454819380579178E-2</v>
      </c>
      <c r="I37" s="181">
        <v>4.799275433271321E-2</v>
      </c>
      <c r="J37" s="181">
        <v>4.3765540748190987E-2</v>
      </c>
      <c r="K37" s="181">
        <v>3.5689349589129386E-2</v>
      </c>
      <c r="L37" s="181"/>
    </row>
    <row r="38" spans="1:12" x14ac:dyDescent="0.25">
      <c r="A38" s="385" t="s">
        <v>164</v>
      </c>
      <c r="B38" s="181">
        <v>1.8371400198609732E-2</v>
      </c>
      <c r="C38" s="181">
        <v>2.6137161582273544E-2</v>
      </c>
      <c r="D38" s="181">
        <v>2.6253323205469047E-2</v>
      </c>
      <c r="E38" s="181">
        <v>2.3820295887436095E-2</v>
      </c>
      <c r="F38" s="181">
        <v>2.8856278705052089E-2</v>
      </c>
      <c r="G38" s="181">
        <v>3.1633109619686801E-2</v>
      </c>
      <c r="H38" s="181">
        <v>2.8995602768949455E-2</v>
      </c>
      <c r="I38" s="181">
        <v>2.6419325247171541E-2</v>
      </c>
      <c r="J38" s="181">
        <v>3.1963962410552632E-2</v>
      </c>
      <c r="K38" s="181">
        <v>2.8642666018000487E-2</v>
      </c>
      <c r="L38" s="181"/>
    </row>
    <row r="39" spans="1:12" x14ac:dyDescent="0.25">
      <c r="A39" s="385" t="s">
        <v>92</v>
      </c>
      <c r="B39" s="181" t="s">
        <v>24</v>
      </c>
      <c r="C39" s="181" t="s">
        <v>24</v>
      </c>
      <c r="D39" s="181" t="s">
        <v>24</v>
      </c>
      <c r="E39" s="181" t="s">
        <v>24</v>
      </c>
      <c r="F39" s="181">
        <v>2.9789981624296441E-2</v>
      </c>
      <c r="G39" s="181">
        <v>2.9796879748758991E-2</v>
      </c>
      <c r="H39" s="181">
        <v>2.8159473582349527E-2</v>
      </c>
      <c r="I39" s="181">
        <v>2.8551659099983199E-2</v>
      </c>
      <c r="J39" s="181">
        <v>2.7865631972408152E-2</v>
      </c>
      <c r="K39" s="181">
        <v>2.8005054832076767E-2</v>
      </c>
      <c r="L39" s="181"/>
    </row>
    <row r="40" spans="1:12" x14ac:dyDescent="0.25">
      <c r="A40" s="385" t="s">
        <v>162</v>
      </c>
      <c r="B40" s="181">
        <v>3.1134493457439634E-2</v>
      </c>
      <c r="C40" s="181" t="s">
        <v>24</v>
      </c>
      <c r="D40" s="181">
        <v>3.3676086908859704E-2</v>
      </c>
      <c r="E40" s="181">
        <v>3.2615625064264707E-2</v>
      </c>
      <c r="F40" s="181">
        <v>3.108923275566405E-2</v>
      </c>
      <c r="G40" s="181">
        <v>2.9868047371573191E-2</v>
      </c>
      <c r="H40" s="181">
        <v>3.1901041666666664E-2</v>
      </c>
      <c r="I40" s="181">
        <v>3.0276149336624498E-2</v>
      </c>
      <c r="J40" s="181">
        <v>3.1088481122105868E-2</v>
      </c>
      <c r="K40" s="181">
        <v>2.7899207449266092E-2</v>
      </c>
      <c r="L40" s="181"/>
    </row>
    <row r="41" spans="1:12" x14ac:dyDescent="0.25">
      <c r="A41" s="385" t="s">
        <v>89</v>
      </c>
      <c r="B41" s="181" t="s">
        <v>24</v>
      </c>
      <c r="C41" s="181" t="s">
        <v>24</v>
      </c>
      <c r="D41" s="181" t="s">
        <v>24</v>
      </c>
      <c r="E41" s="181">
        <v>0.2679298770277953</v>
      </c>
      <c r="F41" s="181">
        <v>0.28238067632850239</v>
      </c>
      <c r="G41" s="181">
        <v>0.36720700329527678</v>
      </c>
      <c r="H41" s="181">
        <v>0.13814645426276359</v>
      </c>
      <c r="I41" s="181">
        <v>4.6141272462755657E-2</v>
      </c>
      <c r="J41" s="181">
        <v>3.5849494542846166E-2</v>
      </c>
      <c r="K41" s="181">
        <v>2.5008701586759937E-2</v>
      </c>
      <c r="L41" s="181"/>
    </row>
    <row r="42" spans="1:12" x14ac:dyDescent="0.25">
      <c r="A42" s="385" t="s">
        <v>160</v>
      </c>
      <c r="B42" s="181" t="s">
        <v>24</v>
      </c>
      <c r="C42" s="181" t="s">
        <v>24</v>
      </c>
      <c r="D42" s="181" t="s">
        <v>24</v>
      </c>
      <c r="E42" s="181" t="s">
        <v>24</v>
      </c>
      <c r="F42" s="181" t="s">
        <v>24</v>
      </c>
      <c r="G42" s="181">
        <v>1.6303310706343735E-2</v>
      </c>
      <c r="H42" s="181">
        <v>1.6194708656104385E-2</v>
      </c>
      <c r="I42" s="181">
        <v>1.7619408798502541E-2</v>
      </c>
      <c r="J42" s="181">
        <v>1.80109671111689E-2</v>
      </c>
      <c r="K42" s="181">
        <v>1.81343174972791E-2</v>
      </c>
      <c r="L42" s="181"/>
    </row>
    <row r="43" spans="1:12" x14ac:dyDescent="0.25">
      <c r="A43" s="385" t="s">
        <v>183</v>
      </c>
      <c r="B43" s="181">
        <v>7.7106477958707453E-3</v>
      </c>
      <c r="C43" s="181">
        <v>1.117167162202377E-2</v>
      </c>
      <c r="D43" s="181">
        <v>9.4291336626283299E-3</v>
      </c>
      <c r="E43" s="181">
        <v>1.2023375000587193E-2</v>
      </c>
      <c r="F43" s="181">
        <v>1.1117222047272033E-2</v>
      </c>
      <c r="G43" s="181">
        <v>1.2379062214314923E-2</v>
      </c>
      <c r="H43" s="181">
        <v>1.2423839808446979E-2</v>
      </c>
      <c r="I43" s="181">
        <v>1.5972948704912355E-2</v>
      </c>
      <c r="J43" s="181">
        <v>1.5373716723994723E-2</v>
      </c>
      <c r="K43" s="181">
        <v>1.6793426124779992E-2</v>
      </c>
      <c r="L43" s="181"/>
    </row>
    <row r="44" spans="1:12" s="437" customFormat="1" x14ac:dyDescent="0.25">
      <c r="A44" s="385" t="s">
        <v>177</v>
      </c>
      <c r="B44" s="181" t="s">
        <v>24</v>
      </c>
      <c r="C44" s="181" t="s">
        <v>24</v>
      </c>
      <c r="D44" s="181" t="s">
        <v>24</v>
      </c>
      <c r="E44" s="181" t="s">
        <v>24</v>
      </c>
      <c r="F44" s="181">
        <v>6.394496204278813E-3</v>
      </c>
      <c r="G44" s="181">
        <v>6.0149480391864935E-3</v>
      </c>
      <c r="H44" s="181">
        <v>6.1013368302189194E-3</v>
      </c>
      <c r="I44" s="181">
        <v>6.360096083855001E-3</v>
      </c>
      <c r="J44" s="181">
        <v>5.8983320498607926E-3</v>
      </c>
      <c r="K44" s="181">
        <v>7.0009542812527114E-3</v>
      </c>
      <c r="L44" s="181"/>
    </row>
    <row r="45" spans="1:12" s="437" customFormat="1" x14ac:dyDescent="0.25">
      <c r="A45" s="385" t="s">
        <v>185</v>
      </c>
      <c r="B45" s="181" t="s">
        <v>24</v>
      </c>
      <c r="C45" s="181" t="s">
        <v>24</v>
      </c>
      <c r="D45" s="181" t="s">
        <v>24</v>
      </c>
      <c r="E45" s="181" t="s">
        <v>24</v>
      </c>
      <c r="F45" s="181">
        <v>2.0404125343160291E-3</v>
      </c>
      <c r="G45" s="181">
        <v>2.4300612875751203E-3</v>
      </c>
      <c r="H45" s="181">
        <v>2.612415138553305E-3</v>
      </c>
      <c r="I45" s="181">
        <v>3.1147634596716003E-3</v>
      </c>
      <c r="J45" s="181">
        <v>3.6857271413117359E-3</v>
      </c>
      <c r="K45" s="181">
        <v>3.5451599516127608E-3</v>
      </c>
      <c r="L45" s="181"/>
    </row>
    <row r="46" spans="1:12" x14ac:dyDescent="0.25">
      <c r="A46" s="385" t="s">
        <v>274</v>
      </c>
      <c r="B46" s="181" t="s">
        <v>24</v>
      </c>
      <c r="C46" s="181" t="s">
        <v>24</v>
      </c>
      <c r="D46" s="181" t="s">
        <v>24</v>
      </c>
      <c r="E46" s="181" t="s">
        <v>24</v>
      </c>
      <c r="F46" s="181">
        <v>2.6762283368410114E-3</v>
      </c>
      <c r="G46" s="181">
        <v>1.9737158811919319E-3</v>
      </c>
      <c r="H46" s="181">
        <v>2.654180334026091E-3</v>
      </c>
      <c r="I46" s="181">
        <v>3.6530633545558918E-3</v>
      </c>
      <c r="J46" s="181">
        <v>2.8349433011339775E-3</v>
      </c>
      <c r="K46" s="181">
        <v>2.468861826957752E-3</v>
      </c>
      <c r="L46" s="181"/>
    </row>
    <row r="47" spans="1:12" x14ac:dyDescent="0.25">
      <c r="A47" s="751" t="s">
        <v>1976</v>
      </c>
      <c r="B47" s="437"/>
    </row>
  </sheetData>
  <autoFilter ref="A5:L5" xr:uid="{FCE56641-4327-42AF-AC82-C7CB1308EDBF}">
    <sortState xmlns:xlrd2="http://schemas.microsoft.com/office/spreadsheetml/2017/richdata2" ref="A6:L46">
      <sortCondition descending="1" ref="L5"/>
    </sortState>
  </autoFilter>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9FE03-0797-47C2-B1E4-58895E89E1CB}">
  <dimension ref="A1:P50"/>
  <sheetViews>
    <sheetView zoomScaleNormal="100" workbookViewId="0">
      <selection activeCell="Q5" sqref="Q5"/>
    </sheetView>
  </sheetViews>
  <sheetFormatPr defaultRowHeight="15" x14ac:dyDescent="0.25"/>
  <cols>
    <col min="1" max="1" width="17.42578125" customWidth="1"/>
    <col min="12" max="12" width="10.5703125" bestFit="1" customWidth="1"/>
    <col min="13" max="13" width="13.85546875" customWidth="1"/>
    <col min="14" max="14" width="15.5703125" customWidth="1"/>
    <col min="15" max="15" width="14.28515625" customWidth="1"/>
    <col min="16" max="22" width="10.5703125" bestFit="1" customWidth="1"/>
  </cols>
  <sheetData>
    <row r="1" spans="1:16" x14ac:dyDescent="0.25">
      <c r="A1" s="387" t="s">
        <v>1884</v>
      </c>
      <c r="B1" s="387"/>
      <c r="C1" s="387"/>
      <c r="D1" s="387"/>
      <c r="E1" s="387"/>
      <c r="F1" s="387"/>
      <c r="G1" s="387"/>
      <c r="H1" s="387"/>
      <c r="I1" s="387"/>
    </row>
    <row r="2" spans="1:16" s="437" customFormat="1" x14ac:dyDescent="0.25">
      <c r="A2" s="387" t="s">
        <v>1885</v>
      </c>
      <c r="B2" s="387"/>
      <c r="C2" s="387"/>
      <c r="D2" s="387"/>
      <c r="E2" s="387"/>
      <c r="F2" s="387"/>
      <c r="G2" s="387"/>
      <c r="H2" s="387"/>
      <c r="I2" s="387"/>
    </row>
    <row r="3" spans="1:16" s="437" customFormat="1" x14ac:dyDescent="0.25">
      <c r="A3" s="387" t="s">
        <v>1886</v>
      </c>
      <c r="B3" s="387" t="s">
        <v>1660</v>
      </c>
      <c r="C3" s="387"/>
      <c r="D3" s="387"/>
      <c r="E3" s="387"/>
      <c r="F3" s="387"/>
      <c r="G3" s="387"/>
      <c r="H3" s="387"/>
      <c r="I3" s="387"/>
    </row>
    <row r="4" spans="1:16" x14ac:dyDescent="0.25">
      <c r="B4" s="387" t="s">
        <v>1887</v>
      </c>
      <c r="C4" s="387"/>
      <c r="D4" s="387"/>
      <c r="E4" s="387"/>
      <c r="F4" s="387"/>
      <c r="G4" s="387"/>
      <c r="H4" s="387"/>
      <c r="I4" s="387"/>
    </row>
    <row r="5" spans="1:16" s="437" customFormat="1" x14ac:dyDescent="0.25">
      <c r="B5" s="387" t="s">
        <v>1980</v>
      </c>
    </row>
    <row r="6" spans="1:16" s="437" customFormat="1" ht="15.75" thickBot="1" x14ac:dyDescent="0.3"/>
    <row r="7" spans="1:16" s="437" customFormat="1" ht="105" customHeight="1" x14ac:dyDescent="0.25">
      <c r="A7" s="267"/>
      <c r="B7" s="754">
        <v>2009</v>
      </c>
      <c r="C7" s="754">
        <v>2010</v>
      </c>
      <c r="D7" s="754">
        <v>2011</v>
      </c>
      <c r="E7" s="754">
        <v>2012</v>
      </c>
      <c r="F7" s="754">
        <v>2013</v>
      </c>
      <c r="G7" s="754">
        <v>2014</v>
      </c>
      <c r="H7" s="754">
        <v>2015</v>
      </c>
      <c r="I7" s="754">
        <v>2016</v>
      </c>
      <c r="J7" s="754">
        <v>2017</v>
      </c>
      <c r="K7" s="754">
        <v>2018</v>
      </c>
      <c r="L7" s="755">
        <v>2019</v>
      </c>
      <c r="M7" s="755">
        <v>2020</v>
      </c>
      <c r="N7" s="996" t="s">
        <v>1977</v>
      </c>
      <c r="O7" s="997" t="s">
        <v>1978</v>
      </c>
      <c r="P7" s="998" t="s">
        <v>1979</v>
      </c>
    </row>
    <row r="8" spans="1:16" s="437" customFormat="1" x14ac:dyDescent="0.25">
      <c r="A8" s="376" t="s">
        <v>58</v>
      </c>
      <c r="B8" s="379">
        <v>9.2694139573410652</v>
      </c>
      <c r="C8" s="379">
        <v>9.1581100429535685</v>
      </c>
      <c r="D8" s="379">
        <v>9.2020997375328086</v>
      </c>
      <c r="E8" s="379">
        <v>9.3140067742578196</v>
      </c>
      <c r="F8" s="379">
        <v>9.4084645669291334</v>
      </c>
      <c r="G8" s="379">
        <v>9.738174031535916</v>
      </c>
      <c r="H8" s="379">
        <v>10.054142581888247</v>
      </c>
      <c r="I8" s="379">
        <v>10.427998472116119</v>
      </c>
      <c r="J8" s="379">
        <v>10.978586317983703</v>
      </c>
      <c r="K8" s="379">
        <v>11.225338855421686</v>
      </c>
      <c r="L8" s="488">
        <v>11.528982797307405</v>
      </c>
      <c r="M8" s="488"/>
      <c r="N8" s="489">
        <f>L8</f>
        <v>11.528982797307405</v>
      </c>
      <c r="O8" s="379">
        <f>N8-C8</f>
        <v>2.3708727543538366</v>
      </c>
      <c r="P8" s="247">
        <f>O8/C8</f>
        <v>0.25888231777450993</v>
      </c>
    </row>
    <row r="9" spans="1:16" s="437" customFormat="1" x14ac:dyDescent="0.25">
      <c r="A9" s="376" t="s">
        <v>56</v>
      </c>
      <c r="B9" s="379">
        <v>11.760651629072681</v>
      </c>
      <c r="C9" s="379" t="s">
        <v>202</v>
      </c>
      <c r="D9" s="379">
        <v>10.251379310344827</v>
      </c>
      <c r="E9" s="379" t="s">
        <v>202</v>
      </c>
      <c r="F9" s="379">
        <v>10.364422483014206</v>
      </c>
      <c r="G9" s="379" t="s">
        <v>202</v>
      </c>
      <c r="H9" s="379">
        <v>11.251511487303507</v>
      </c>
      <c r="I9" s="379" t="s">
        <v>202</v>
      </c>
      <c r="J9" s="379">
        <v>11.016307513104252</v>
      </c>
      <c r="K9" s="379" t="s">
        <v>202</v>
      </c>
      <c r="L9" s="488" t="s">
        <v>202</v>
      </c>
      <c r="M9" s="488"/>
      <c r="N9" s="753">
        <f>J9</f>
        <v>11.016307513104252</v>
      </c>
      <c r="O9" s="379">
        <f>N9-B9</f>
        <v>-0.74434411596842942</v>
      </c>
      <c r="P9" s="247">
        <f>O9/B9</f>
        <v>-6.329106068650045E-2</v>
      </c>
    </row>
    <row r="10" spans="1:16" s="437" customFormat="1" x14ac:dyDescent="0.25">
      <c r="A10" s="376" t="s">
        <v>55</v>
      </c>
      <c r="B10" s="379">
        <v>7.8534172178308328</v>
      </c>
      <c r="C10" s="379" t="s">
        <v>202</v>
      </c>
      <c r="D10" s="379">
        <v>8.4826228675443414</v>
      </c>
      <c r="E10" s="379" t="s">
        <v>202</v>
      </c>
      <c r="F10" s="379">
        <v>10.605808091329529</v>
      </c>
      <c r="G10" s="379" t="s">
        <v>202</v>
      </c>
      <c r="H10" s="379">
        <v>11.098967262633684</v>
      </c>
      <c r="I10" s="379" t="s">
        <v>202</v>
      </c>
      <c r="J10" s="379">
        <v>10.642791095379659</v>
      </c>
      <c r="K10" s="379" t="s">
        <v>202</v>
      </c>
      <c r="L10" s="488" t="s">
        <v>202</v>
      </c>
      <c r="M10" s="488"/>
      <c r="N10" s="753">
        <f>J10</f>
        <v>10.642791095379659</v>
      </c>
      <c r="O10" s="379">
        <f>N10-B10</f>
        <v>2.7893738775488259</v>
      </c>
      <c r="P10" s="247">
        <f>O10/B10</f>
        <v>0.35517963711588851</v>
      </c>
    </row>
    <row r="11" spans="1:16" s="437" customFormat="1" x14ac:dyDescent="0.25">
      <c r="A11" s="376" t="s">
        <v>32</v>
      </c>
      <c r="B11" s="379">
        <v>9.7860764077494107</v>
      </c>
      <c r="C11" s="379">
        <v>9.8815215431764916</v>
      </c>
      <c r="D11" s="379">
        <v>10.205529622980253</v>
      </c>
      <c r="E11" s="379">
        <v>10.287980683240923</v>
      </c>
      <c r="F11" s="379">
        <v>10.311063602351684</v>
      </c>
      <c r="G11" s="379">
        <v>10.408470671628566</v>
      </c>
      <c r="H11" s="379">
        <v>10.646251319957761</v>
      </c>
      <c r="I11" s="379">
        <v>10.6095304590679</v>
      </c>
      <c r="J11" s="379">
        <v>10.747788378143973</v>
      </c>
      <c r="K11" s="379" t="s">
        <v>202</v>
      </c>
      <c r="L11" s="488">
        <v>10.585009455045556</v>
      </c>
      <c r="M11" s="488"/>
      <c r="N11" s="490">
        <f t="shared" ref="N11:N17" si="0">L11</f>
        <v>10.585009455045556</v>
      </c>
      <c r="O11" s="379">
        <f>N11-C11</f>
        <v>0.70348791186906467</v>
      </c>
      <c r="P11" s="247">
        <f t="shared" ref="P11:P42" si="1">O11/C11</f>
        <v>7.119226617026865E-2</v>
      </c>
    </row>
    <row r="12" spans="1:16" s="437" customFormat="1" x14ac:dyDescent="0.25">
      <c r="A12" s="376" t="s">
        <v>54</v>
      </c>
      <c r="B12" s="379">
        <v>10.451007510910488</v>
      </c>
      <c r="C12" s="379">
        <v>10.658064101129881</v>
      </c>
      <c r="D12" s="379">
        <v>10.680363008741161</v>
      </c>
      <c r="E12" s="379">
        <v>10.473586996675285</v>
      </c>
      <c r="F12" s="379">
        <v>10.428387571244714</v>
      </c>
      <c r="G12" s="379">
        <v>10.162929061784897</v>
      </c>
      <c r="H12" s="379">
        <v>10.168415290575677</v>
      </c>
      <c r="I12" s="379">
        <v>9.7814496023874948</v>
      </c>
      <c r="J12" s="379">
        <v>9.8288006971424426</v>
      </c>
      <c r="K12" s="379">
        <v>10.045864907001198</v>
      </c>
      <c r="L12" s="488">
        <v>10.556903796001158</v>
      </c>
      <c r="M12" s="488"/>
      <c r="N12" s="489">
        <f t="shared" si="0"/>
        <v>10.556903796001158</v>
      </c>
      <c r="O12" s="379">
        <f>N12-C12</f>
        <v>-0.10116030512872243</v>
      </c>
      <c r="P12" s="247">
        <f t="shared" si="1"/>
        <v>-9.4914333568324322E-3</v>
      </c>
    </row>
    <row r="13" spans="1:16" s="437" customFormat="1" x14ac:dyDescent="0.25">
      <c r="A13" s="376" t="s">
        <v>48</v>
      </c>
      <c r="B13" s="379">
        <v>7.1139628289118368</v>
      </c>
      <c r="C13" s="379" t="s">
        <v>202</v>
      </c>
      <c r="D13" s="379">
        <v>7.8212712733834069</v>
      </c>
      <c r="E13" s="379" t="s">
        <v>202</v>
      </c>
      <c r="F13" s="379">
        <v>8.4282247856906096</v>
      </c>
      <c r="G13" s="379" t="s">
        <v>202</v>
      </c>
      <c r="H13" s="379">
        <v>9.0446524308017633</v>
      </c>
      <c r="I13" s="379" t="s">
        <v>202</v>
      </c>
      <c r="J13" s="379">
        <v>9.5107795012048211</v>
      </c>
      <c r="K13" s="379" t="s">
        <v>202</v>
      </c>
      <c r="L13" s="488">
        <v>10.495923633732714</v>
      </c>
      <c r="M13" s="488"/>
      <c r="N13" s="489">
        <f t="shared" si="0"/>
        <v>10.495923633732714</v>
      </c>
      <c r="O13" s="379">
        <f>N13-B13</f>
        <v>3.3819608048208769</v>
      </c>
      <c r="P13" s="247">
        <f>O13/B13</f>
        <v>0.47539759289664252</v>
      </c>
    </row>
    <row r="14" spans="1:16" s="437" customFormat="1" x14ac:dyDescent="0.25">
      <c r="A14" s="376" t="s">
        <v>138</v>
      </c>
      <c r="B14" s="379">
        <v>6.5542102701387197</v>
      </c>
      <c r="C14" s="379">
        <v>6.9805061145417122</v>
      </c>
      <c r="D14" s="379">
        <v>7.5129863628171494</v>
      </c>
      <c r="E14" s="379">
        <v>8.002470119521913</v>
      </c>
      <c r="F14" s="379">
        <v>8.1368458624997526</v>
      </c>
      <c r="G14" s="379">
        <v>8.6201548860031139</v>
      </c>
      <c r="H14" s="379">
        <v>8.8848769969616779</v>
      </c>
      <c r="I14" s="379">
        <v>8.9962317935100948</v>
      </c>
      <c r="J14" s="379">
        <v>9.3998676064016191</v>
      </c>
      <c r="K14" s="379">
        <v>9.9631832890886898</v>
      </c>
      <c r="L14" s="488">
        <v>10.407008451140033</v>
      </c>
      <c r="M14" s="488"/>
      <c r="N14" s="489">
        <f t="shared" si="0"/>
        <v>10.407008451140033</v>
      </c>
      <c r="O14" s="379">
        <f>N14-C14</f>
        <v>3.4265023365983209</v>
      </c>
      <c r="P14" s="247">
        <f t="shared" si="1"/>
        <v>0.49086732113310089</v>
      </c>
    </row>
    <row r="15" spans="1:16" s="437" customFormat="1" x14ac:dyDescent="0.25">
      <c r="A15" s="376" t="s">
        <v>50</v>
      </c>
      <c r="B15" s="379">
        <v>7.1162544236483027</v>
      </c>
      <c r="C15" s="379">
        <v>7.5908673898856529</v>
      </c>
      <c r="D15" s="379">
        <v>7.8004470713040837</v>
      </c>
      <c r="E15" s="379">
        <v>7.7747555826073729</v>
      </c>
      <c r="F15" s="379">
        <v>7.4866361297849355</v>
      </c>
      <c r="G15" s="379">
        <v>7.5699685610175846</v>
      </c>
      <c r="H15" s="379">
        <v>7.8204496963728865</v>
      </c>
      <c r="I15" s="379">
        <v>8.3075880102658459</v>
      </c>
      <c r="J15" s="379">
        <v>8.7045037523178941</v>
      </c>
      <c r="K15" s="379">
        <v>9.3470312530387609</v>
      </c>
      <c r="L15" s="488">
        <v>9.8016779600050565</v>
      </c>
      <c r="M15" s="488"/>
      <c r="N15" s="489">
        <f t="shared" si="0"/>
        <v>9.8016779600050565</v>
      </c>
      <c r="O15" s="379">
        <f>N15-C15</f>
        <v>2.2108105701194036</v>
      </c>
      <c r="P15" s="247">
        <f t="shared" si="1"/>
        <v>0.29124610621773839</v>
      </c>
    </row>
    <row r="16" spans="1:16" s="437" customFormat="1" x14ac:dyDescent="0.25">
      <c r="A16" s="376" t="s">
        <v>164</v>
      </c>
      <c r="B16" s="379">
        <v>6.2530396720628092</v>
      </c>
      <c r="C16" s="379" t="s">
        <v>202</v>
      </c>
      <c r="D16" s="379">
        <v>6.3972680705748433</v>
      </c>
      <c r="E16" s="379" t="s">
        <v>202</v>
      </c>
      <c r="F16" s="379">
        <v>6.5721591673769684</v>
      </c>
      <c r="G16" s="379" t="s">
        <v>202</v>
      </c>
      <c r="H16" s="379">
        <v>8.4574848741135895</v>
      </c>
      <c r="I16" s="379" t="s">
        <v>202</v>
      </c>
      <c r="J16" s="379">
        <v>9.1923285839635636</v>
      </c>
      <c r="K16" s="379" t="s">
        <v>202</v>
      </c>
      <c r="L16" s="488">
        <v>8.9122949159408549</v>
      </c>
      <c r="M16" s="488"/>
      <c r="N16" s="489">
        <f t="shared" si="0"/>
        <v>8.9122949159408549</v>
      </c>
      <c r="O16" s="379">
        <f>N16-B16</f>
        <v>2.6592552438780457</v>
      </c>
      <c r="P16" s="247">
        <f>O16/B16</f>
        <v>0.42527400805707449</v>
      </c>
    </row>
    <row r="17" spans="1:16" s="437" customFormat="1" x14ac:dyDescent="0.25">
      <c r="A17" s="376" t="s">
        <v>480</v>
      </c>
      <c r="B17" s="379">
        <v>6.7019320934256061</v>
      </c>
      <c r="C17" s="379">
        <v>7.1397008030394611</v>
      </c>
      <c r="D17" s="379">
        <v>7.5066032292787934</v>
      </c>
      <c r="E17" s="379">
        <v>7.6981746440212735</v>
      </c>
      <c r="F17" s="379">
        <v>7.6997873705826985</v>
      </c>
      <c r="G17" s="379">
        <v>7.7489498165059318</v>
      </c>
      <c r="H17" s="379">
        <v>7.7908138940916052</v>
      </c>
      <c r="I17" s="379">
        <v>7.854632965165675</v>
      </c>
      <c r="J17" s="379">
        <v>7.9746620847651783</v>
      </c>
      <c r="K17" s="379">
        <v>8.1832493959048715</v>
      </c>
      <c r="L17" s="488">
        <v>8.4372350972334029</v>
      </c>
      <c r="M17" s="488"/>
      <c r="N17" s="489">
        <f t="shared" si="0"/>
        <v>8.4372350972334029</v>
      </c>
      <c r="O17" s="379">
        <f>N17-C17</f>
        <v>1.2975342941939418</v>
      </c>
      <c r="P17" s="247">
        <f t="shared" si="1"/>
        <v>0.18173510767307854</v>
      </c>
    </row>
    <row r="18" spans="1:16" s="437" customFormat="1" x14ac:dyDescent="0.25">
      <c r="A18" s="376" t="s">
        <v>60</v>
      </c>
      <c r="B18" s="379">
        <v>6.1915041518767771</v>
      </c>
      <c r="C18" s="379">
        <v>6.2899144359464634</v>
      </c>
      <c r="D18" s="379">
        <v>6.779005925574781</v>
      </c>
      <c r="E18" s="379">
        <v>6.9442665410878268</v>
      </c>
      <c r="F18" s="379">
        <v>7.2799628739899536</v>
      </c>
      <c r="G18" s="379">
        <v>7.5728160750499249</v>
      </c>
      <c r="H18" s="379">
        <v>7.6325142067270768</v>
      </c>
      <c r="I18" s="379">
        <v>7.7836339263953205</v>
      </c>
      <c r="J18" s="379">
        <v>7.8881889763779531</v>
      </c>
      <c r="K18" s="379">
        <v>8.0600427479077617</v>
      </c>
      <c r="L18" s="488" t="s">
        <v>202</v>
      </c>
      <c r="M18" s="488"/>
      <c r="N18" s="489">
        <f>K18</f>
        <v>8.0600427479077617</v>
      </c>
      <c r="O18" s="379">
        <f>N18-C18</f>
        <v>1.7701283119612983</v>
      </c>
      <c r="P18" s="247">
        <f t="shared" si="1"/>
        <v>0.28142327371659093</v>
      </c>
    </row>
    <row r="19" spans="1:16" s="437" customFormat="1" x14ac:dyDescent="0.25">
      <c r="A19" s="376" t="s">
        <v>167</v>
      </c>
      <c r="B19" s="379">
        <v>6.0539741311829829</v>
      </c>
      <c r="C19" s="379" t="s">
        <v>202</v>
      </c>
      <c r="D19" s="379">
        <v>6.5027717222049208</v>
      </c>
      <c r="E19" s="379" t="s">
        <v>202</v>
      </c>
      <c r="F19" s="379">
        <v>6.8110383652010018</v>
      </c>
      <c r="G19" s="379" t="s">
        <v>202</v>
      </c>
      <c r="H19" s="379">
        <v>7.1740913486846134</v>
      </c>
      <c r="I19" s="379" t="s">
        <v>202</v>
      </c>
      <c r="J19" s="379">
        <v>7.5386839590113359</v>
      </c>
      <c r="K19" s="379" t="s">
        <v>202</v>
      </c>
      <c r="L19" s="488">
        <v>8.0318919764601109</v>
      </c>
      <c r="M19" s="488"/>
      <c r="N19" s="489">
        <f>L19</f>
        <v>8.0318919764601109</v>
      </c>
      <c r="O19" s="379">
        <f>N19-B19</f>
        <v>1.977917845277128</v>
      </c>
      <c r="P19" s="247">
        <f>O19/B19</f>
        <v>0.32671395721518071</v>
      </c>
    </row>
    <row r="20" spans="1:16" s="437" customFormat="1" x14ac:dyDescent="0.25">
      <c r="A20" s="376" t="s">
        <v>29</v>
      </c>
      <c r="B20" s="379">
        <v>5.1739533160429785</v>
      </c>
      <c r="C20" s="379">
        <v>5.4518171806167404</v>
      </c>
      <c r="D20" s="379">
        <v>5.726309113969922</v>
      </c>
      <c r="E20" s="379" t="s">
        <v>202</v>
      </c>
      <c r="F20" s="379">
        <v>5.9793888341249213</v>
      </c>
      <c r="G20" s="379" t="s">
        <v>202</v>
      </c>
      <c r="H20" s="379">
        <v>6.5379634557388684</v>
      </c>
      <c r="I20" s="379" t="s">
        <v>202</v>
      </c>
      <c r="J20" s="379">
        <v>6.9333626373626371</v>
      </c>
      <c r="K20" s="379" t="s">
        <v>202</v>
      </c>
      <c r="L20" s="488">
        <v>7.9865088345373838</v>
      </c>
      <c r="M20" s="488"/>
      <c r="N20" s="489">
        <f>L20</f>
        <v>7.9865088345373838</v>
      </c>
      <c r="O20" s="379">
        <f t="shared" ref="O20:O25" si="2">N20-C20</f>
        <v>2.5346916539206434</v>
      </c>
      <c r="P20" s="247">
        <f t="shared" si="1"/>
        <v>0.46492601823341129</v>
      </c>
    </row>
    <row r="21" spans="1:16" s="437" customFormat="1" x14ac:dyDescent="0.25">
      <c r="A21" s="376" t="s">
        <v>449</v>
      </c>
      <c r="B21" s="379">
        <v>6.8933440256615874</v>
      </c>
      <c r="C21" s="379">
        <v>7.2003151467402011</v>
      </c>
      <c r="D21" s="379">
        <v>7.3314043209876543</v>
      </c>
      <c r="E21" s="379">
        <v>7.2328689759036147</v>
      </c>
      <c r="F21" s="379">
        <v>7.4750879792554175</v>
      </c>
      <c r="G21" s="379">
        <v>7.4404021937842781</v>
      </c>
      <c r="H21" s="379">
        <v>7.7974706413730805</v>
      </c>
      <c r="I21" s="379">
        <v>7.7005528803281615</v>
      </c>
      <c r="J21" s="379">
        <v>7.633285816108339</v>
      </c>
      <c r="K21" s="379">
        <v>7.680439794289768</v>
      </c>
      <c r="L21" s="488" t="s">
        <v>202</v>
      </c>
      <c r="M21" s="488"/>
      <c r="N21" s="489">
        <f>K21</f>
        <v>7.680439794289768</v>
      </c>
      <c r="O21" s="379">
        <f t="shared" si="2"/>
        <v>0.48012464754956685</v>
      </c>
      <c r="P21" s="247">
        <f t="shared" si="1"/>
        <v>6.668106017094734E-2</v>
      </c>
    </row>
    <row r="22" spans="1:16" s="437" customFormat="1" x14ac:dyDescent="0.25">
      <c r="A22" s="376" t="s">
        <v>52</v>
      </c>
      <c r="B22" s="379">
        <v>5.1154452749233466</v>
      </c>
      <c r="C22" s="379">
        <v>5.3962742474818448</v>
      </c>
      <c r="D22" s="379">
        <v>6.095948099193361</v>
      </c>
      <c r="E22" s="379">
        <v>6.0104007841428881</v>
      </c>
      <c r="F22" s="379">
        <v>5.8804193349314193</v>
      </c>
      <c r="G22" s="379">
        <v>5.8953341740226977</v>
      </c>
      <c r="H22" s="379">
        <v>5.4805461935212465</v>
      </c>
      <c r="I22" s="379">
        <v>5.4644094131983749</v>
      </c>
      <c r="J22" s="379">
        <v>6.8152146920906427</v>
      </c>
      <c r="K22" s="379">
        <v>7.4267986385811273</v>
      </c>
      <c r="L22" s="488">
        <v>7.6232136309282748</v>
      </c>
      <c r="M22" s="488"/>
      <c r="N22" s="489">
        <f>L22</f>
        <v>7.6232136309282748</v>
      </c>
      <c r="O22" s="379">
        <f t="shared" si="2"/>
        <v>2.2269393834464299</v>
      </c>
      <c r="P22" s="247">
        <f t="shared" si="1"/>
        <v>0.41268091303655008</v>
      </c>
    </row>
    <row r="23" spans="1:16" s="437" customFormat="1" x14ac:dyDescent="0.25">
      <c r="A23" s="376" t="s">
        <v>47</v>
      </c>
      <c r="B23" s="379">
        <v>3.2973381730187539</v>
      </c>
      <c r="C23" s="379">
        <v>3.9018356906409872</v>
      </c>
      <c r="D23" s="379">
        <v>5.0363783022823938</v>
      </c>
      <c r="E23" s="379">
        <v>6.3971483139361389</v>
      </c>
      <c r="F23" s="379">
        <v>6.9394191859081173</v>
      </c>
      <c r="G23" s="379">
        <v>6.9714201008004739</v>
      </c>
      <c r="H23" s="379">
        <v>7.0190082644628102</v>
      </c>
      <c r="I23" s="379">
        <v>7.3146212566059896</v>
      </c>
      <c r="J23" s="379">
        <v>7.2870235246045185</v>
      </c>
      <c r="K23" s="379">
        <v>7.5529828226555242</v>
      </c>
      <c r="L23" s="488" t="s">
        <v>202</v>
      </c>
      <c r="M23" s="488"/>
      <c r="N23" s="489">
        <f>K23</f>
        <v>7.5529828226555242</v>
      </c>
      <c r="O23" s="379">
        <f t="shared" si="2"/>
        <v>3.651147132014537</v>
      </c>
      <c r="P23" s="247">
        <f t="shared" si="1"/>
        <v>0.93575112370114499</v>
      </c>
    </row>
    <row r="24" spans="1:16" s="437" customFormat="1" x14ac:dyDescent="0.25">
      <c r="A24" s="376" t="s">
        <v>35</v>
      </c>
      <c r="B24" s="379">
        <v>4.6045896308666059</v>
      </c>
      <c r="C24" s="379">
        <v>4.5618911835226736</v>
      </c>
      <c r="D24" s="379">
        <v>4.8831079084397881</v>
      </c>
      <c r="E24" s="379">
        <v>3.8923861273139795</v>
      </c>
      <c r="F24" s="379">
        <v>6.9445226062782091</v>
      </c>
      <c r="G24" s="379" t="s">
        <v>202</v>
      </c>
      <c r="H24" s="379">
        <v>7.0525189803842565</v>
      </c>
      <c r="I24" s="379" t="s">
        <v>202</v>
      </c>
      <c r="J24" s="379">
        <v>7.2447954864716175</v>
      </c>
      <c r="K24" s="379" t="s">
        <v>202</v>
      </c>
      <c r="L24" s="488">
        <v>7.5099859493466132</v>
      </c>
      <c r="M24" s="488"/>
      <c r="N24" s="489">
        <f>L24</f>
        <v>7.5099859493466132</v>
      </c>
      <c r="O24" s="379">
        <f t="shared" si="2"/>
        <v>2.9480947658239396</v>
      </c>
      <c r="P24" s="247">
        <f t="shared" si="1"/>
        <v>0.6462439911921426</v>
      </c>
    </row>
    <row r="25" spans="1:16" s="437" customFormat="1" x14ac:dyDescent="0.25">
      <c r="A25" s="376" t="s">
        <v>92</v>
      </c>
      <c r="B25" s="379">
        <v>6.9461314963212892</v>
      </c>
      <c r="C25" s="379">
        <v>6.9831072374124314</v>
      </c>
      <c r="D25" s="379">
        <v>6.9833139066423637</v>
      </c>
      <c r="E25" s="379">
        <v>6.9545518690416461</v>
      </c>
      <c r="F25" s="379">
        <v>7.008442430477567</v>
      </c>
      <c r="G25" s="379">
        <v>7.2816001634423468</v>
      </c>
      <c r="H25" s="379">
        <v>7.1391314609393435</v>
      </c>
      <c r="I25" s="379">
        <v>7.22999535187855</v>
      </c>
      <c r="J25" s="379">
        <v>7.3455084999921079</v>
      </c>
      <c r="K25" s="379">
        <v>7.3998402442207158</v>
      </c>
      <c r="L25" s="488">
        <v>7.4693198033930557</v>
      </c>
      <c r="M25" s="488"/>
      <c r="N25" s="489">
        <f>L25</f>
        <v>7.4693198033930557</v>
      </c>
      <c r="O25" s="379">
        <f t="shared" si="2"/>
        <v>0.48621256598062423</v>
      </c>
      <c r="P25" s="247">
        <f t="shared" si="1"/>
        <v>6.9626965396680451E-2</v>
      </c>
    </row>
    <row r="26" spans="1:16" s="437" customFormat="1" x14ac:dyDescent="0.25">
      <c r="A26" s="376" t="s">
        <v>43</v>
      </c>
      <c r="B26" s="379">
        <v>4.388987883332975</v>
      </c>
      <c r="C26" s="379">
        <v>4.5381725009217755</v>
      </c>
      <c r="D26" s="379">
        <v>5.7322789920462069</v>
      </c>
      <c r="E26" s="379">
        <v>5.9164467983344116</v>
      </c>
      <c r="F26" s="379">
        <v>6.1138950038357649</v>
      </c>
      <c r="G26" s="379">
        <v>6.6059262022795915</v>
      </c>
      <c r="H26" s="379">
        <v>5.9530243622005505</v>
      </c>
      <c r="I26" s="379">
        <v>6.1870888362896848</v>
      </c>
      <c r="J26" s="379">
        <v>6.6351930753856507</v>
      </c>
      <c r="K26" s="379">
        <v>6.8526522705523343</v>
      </c>
      <c r="L26" s="488" t="s">
        <v>202</v>
      </c>
      <c r="M26" s="488"/>
      <c r="N26" s="489">
        <f>K26</f>
        <v>6.8526522705523343</v>
      </c>
      <c r="O26" s="379">
        <f>N26-B26</f>
        <v>2.4636643872193593</v>
      </c>
      <c r="P26" s="247">
        <f t="shared" si="1"/>
        <v>0.54287587938073079</v>
      </c>
    </row>
    <row r="27" spans="1:16" s="437" customFormat="1" x14ac:dyDescent="0.25">
      <c r="A27" s="376" t="s">
        <v>38</v>
      </c>
      <c r="B27" s="379">
        <v>4.5769636121931612</v>
      </c>
      <c r="C27" s="379">
        <v>4.9922505422159329</v>
      </c>
      <c r="D27" s="379">
        <v>5.1809199448951473</v>
      </c>
      <c r="E27" s="379">
        <v>5.4293981812919831</v>
      </c>
      <c r="F27" s="379">
        <v>5.5422292433816729</v>
      </c>
      <c r="G27" s="379">
        <v>5.716124683315237</v>
      </c>
      <c r="H27" s="379">
        <v>5.7650503897508303</v>
      </c>
      <c r="I27" s="379">
        <v>5.934281994882614</v>
      </c>
      <c r="J27" s="379">
        <v>6.2063582004980393</v>
      </c>
      <c r="K27" s="379">
        <v>6.3920162045640376</v>
      </c>
      <c r="L27" s="379" t="s">
        <v>202</v>
      </c>
      <c r="M27" s="488"/>
      <c r="N27" s="489">
        <f>K27</f>
        <v>6.3920162045640376</v>
      </c>
      <c r="O27" s="379">
        <f>N27-C27</f>
        <v>1.3997656623481047</v>
      </c>
      <c r="P27" s="247">
        <f t="shared" si="1"/>
        <v>0.28038770300313981</v>
      </c>
    </row>
    <row r="28" spans="1:16" s="437" customFormat="1" x14ac:dyDescent="0.25">
      <c r="A28" s="376" t="s">
        <v>154</v>
      </c>
      <c r="B28" s="379">
        <v>4.1073490786629776</v>
      </c>
      <c r="C28" s="379">
        <v>4.1283008756949418</v>
      </c>
      <c r="D28" s="379">
        <v>4.3729603058950488</v>
      </c>
      <c r="E28" s="379">
        <v>4.5341710178978856</v>
      </c>
      <c r="F28" s="379">
        <v>4.8954424526048133</v>
      </c>
      <c r="G28" s="379">
        <v>5.1776193390400547</v>
      </c>
      <c r="H28" s="379">
        <v>5.368951095434273</v>
      </c>
      <c r="I28" s="379">
        <v>5.3172143787142874</v>
      </c>
      <c r="J28" s="379">
        <v>5.6460534683044363</v>
      </c>
      <c r="K28" s="379">
        <v>5.8313092920199914</v>
      </c>
      <c r="L28" s="379">
        <v>5.9694503606788958</v>
      </c>
      <c r="M28" s="488"/>
      <c r="N28" s="489">
        <f t="shared" ref="N28:N33" si="3">L28</f>
        <v>5.9694503606788958</v>
      </c>
      <c r="O28" s="379">
        <f>N28-C28</f>
        <v>1.841149484983954</v>
      </c>
      <c r="P28" s="247">
        <f t="shared" si="1"/>
        <v>0.44598238849876032</v>
      </c>
    </row>
    <row r="29" spans="1:16" s="437" customFormat="1" x14ac:dyDescent="0.25">
      <c r="A29" s="376" t="s">
        <v>45</v>
      </c>
      <c r="B29" s="379">
        <v>3.5187300763770062</v>
      </c>
      <c r="C29" s="379">
        <v>3.5699917890188857</v>
      </c>
      <c r="D29" s="379">
        <v>3.7049750760324662</v>
      </c>
      <c r="E29" s="379">
        <v>3.7316178582999293</v>
      </c>
      <c r="F29" s="379">
        <v>3.8211550252994972</v>
      </c>
      <c r="G29" s="379">
        <v>3.9720394370102854</v>
      </c>
      <c r="H29" s="379">
        <v>3.9030672268736812</v>
      </c>
      <c r="I29" s="379">
        <v>3.9652444262663744</v>
      </c>
      <c r="J29" s="379">
        <v>4.3654626507693219</v>
      </c>
      <c r="K29" s="379">
        <v>5.623204962905465</v>
      </c>
      <c r="L29" s="379">
        <v>5.9451779899769859</v>
      </c>
      <c r="M29" s="488"/>
      <c r="N29" s="489">
        <f t="shared" si="3"/>
        <v>5.9451779899769859</v>
      </c>
      <c r="O29" s="379">
        <f>N29-C29</f>
        <v>2.3751862009581002</v>
      </c>
      <c r="P29" s="247">
        <f t="shared" si="1"/>
        <v>0.66531979380570372</v>
      </c>
    </row>
    <row r="30" spans="1:16" s="437" customFormat="1" x14ac:dyDescent="0.25">
      <c r="A30" s="267" t="s">
        <v>34</v>
      </c>
      <c r="B30" s="361">
        <v>5.5798457737515905</v>
      </c>
      <c r="C30" s="361">
        <v>5.6183904597614944</v>
      </c>
      <c r="D30" s="361">
        <v>5.750169211100248</v>
      </c>
      <c r="E30" s="361">
        <v>5.760639903410806</v>
      </c>
      <c r="F30" s="361">
        <v>5.6923193455537042</v>
      </c>
      <c r="G30" s="361">
        <v>5.8679130566955466</v>
      </c>
      <c r="H30" s="361">
        <v>5.4679052767836751</v>
      </c>
      <c r="I30" s="361">
        <v>5.2017630519036393</v>
      </c>
      <c r="J30" s="361">
        <v>5.5822438431134085</v>
      </c>
      <c r="K30" s="361">
        <v>5.5196725039799865</v>
      </c>
      <c r="L30" s="361">
        <v>5.83786231884058</v>
      </c>
      <c r="M30" s="487">
        <v>6.5</v>
      </c>
      <c r="N30" s="491">
        <f t="shared" si="3"/>
        <v>5.83786231884058</v>
      </c>
      <c r="O30" s="361">
        <f>L30-C30</f>
        <v>0.21947185907908562</v>
      </c>
      <c r="P30" s="486">
        <f>O30/C30</f>
        <v>3.9063119704998643E-2</v>
      </c>
    </row>
    <row r="31" spans="1:16" s="437" customFormat="1" x14ac:dyDescent="0.25">
      <c r="A31" s="376" t="s">
        <v>44</v>
      </c>
      <c r="B31" s="379">
        <v>5.9231099639113802</v>
      </c>
      <c r="C31" s="379" t="s">
        <v>202</v>
      </c>
      <c r="D31" s="379">
        <v>5.9950907253212691</v>
      </c>
      <c r="E31" s="379" t="s">
        <v>202</v>
      </c>
      <c r="F31" s="379">
        <v>4.9750148993719341</v>
      </c>
      <c r="G31" s="379" t="s">
        <v>202</v>
      </c>
      <c r="H31" s="379">
        <v>5.6317175974710221</v>
      </c>
      <c r="I31" s="379" t="s">
        <v>202</v>
      </c>
      <c r="J31" s="379">
        <v>5.9298866286081848</v>
      </c>
      <c r="K31" s="379" t="s">
        <v>202</v>
      </c>
      <c r="L31" s="488">
        <v>5.6833467417538213</v>
      </c>
      <c r="M31" s="488"/>
      <c r="N31" s="489">
        <f t="shared" si="3"/>
        <v>5.6833467417538213</v>
      </c>
      <c r="O31" s="379">
        <f>N31-B31</f>
        <v>-0.23976322215755896</v>
      </c>
      <c r="P31" s="247">
        <f>O31/B31</f>
        <v>-4.0479279233105632E-2</v>
      </c>
    </row>
    <row r="32" spans="1:16" s="437" customFormat="1" x14ac:dyDescent="0.25">
      <c r="A32" s="376" t="s">
        <v>173</v>
      </c>
      <c r="B32" s="379">
        <v>4.0297111831130143</v>
      </c>
      <c r="C32" s="379">
        <v>4.4289354661616178</v>
      </c>
      <c r="D32" s="379">
        <v>4.5777150068134986</v>
      </c>
      <c r="E32" s="379">
        <v>4.63704560874426</v>
      </c>
      <c r="F32" s="379">
        <v>4.5152385838323017</v>
      </c>
      <c r="G32" s="379">
        <v>4.6285370625537645</v>
      </c>
      <c r="H32" s="379">
        <v>4.4991620780905963</v>
      </c>
      <c r="I32" s="379">
        <v>4.92008181477365</v>
      </c>
      <c r="J32" s="379">
        <v>4.9391465009215043</v>
      </c>
      <c r="K32" s="379">
        <v>5.2800116121695133</v>
      </c>
      <c r="L32" s="488">
        <v>5.2906123401043494</v>
      </c>
      <c r="M32" s="488"/>
      <c r="N32" s="489">
        <f t="shared" si="3"/>
        <v>5.2906123401043494</v>
      </c>
      <c r="O32" s="379">
        <f t="shared" ref="O32:O42" si="4">N32-C32</f>
        <v>0.86167687394273162</v>
      </c>
      <c r="P32" s="247">
        <f t="shared" si="1"/>
        <v>0.19455620442569074</v>
      </c>
    </row>
    <row r="33" spans="1:16" s="437" customFormat="1" x14ac:dyDescent="0.25">
      <c r="A33" s="376" t="s">
        <v>37</v>
      </c>
      <c r="B33" s="379">
        <v>4.7730363152678974</v>
      </c>
      <c r="C33" s="379">
        <v>4.8107400114379635</v>
      </c>
      <c r="D33" s="379">
        <v>4.712700890873653</v>
      </c>
      <c r="E33" s="379">
        <v>4.6089567760856012</v>
      </c>
      <c r="F33" s="379">
        <v>4.4806209639527941</v>
      </c>
      <c r="G33" s="379">
        <v>4.5227197009036013</v>
      </c>
      <c r="H33" s="379">
        <v>4.6159515669729911</v>
      </c>
      <c r="I33" s="379">
        <v>4.7078678835598131</v>
      </c>
      <c r="J33" s="379">
        <v>4.8566741070704245</v>
      </c>
      <c r="K33" s="379">
        <v>5.0246941854762248</v>
      </c>
      <c r="L33" s="488">
        <v>5.1242108219200446</v>
      </c>
      <c r="M33" s="488"/>
      <c r="N33" s="489">
        <f t="shared" si="3"/>
        <v>5.1242108219200446</v>
      </c>
      <c r="O33" s="379">
        <f t="shared" si="4"/>
        <v>0.31347081048208114</v>
      </c>
      <c r="P33" s="247">
        <f t="shared" si="1"/>
        <v>6.5160621803875565E-2</v>
      </c>
    </row>
    <row r="34" spans="1:16" s="437" customFormat="1" x14ac:dyDescent="0.25">
      <c r="A34" s="376" t="s">
        <v>49</v>
      </c>
      <c r="B34" s="379">
        <v>2.5508666164280331</v>
      </c>
      <c r="C34" s="379">
        <v>2.62050523145624</v>
      </c>
      <c r="D34" s="379">
        <v>2.6144162383844676</v>
      </c>
      <c r="E34" s="379">
        <v>2.6892354803550114</v>
      </c>
      <c r="F34" s="379">
        <v>2.8468910705937356</v>
      </c>
      <c r="G34" s="379">
        <v>2.9979991684856042</v>
      </c>
      <c r="H34" s="379">
        <v>3.0813678325315306</v>
      </c>
      <c r="I34" s="379">
        <v>3.449319488901033</v>
      </c>
      <c r="J34" s="379">
        <v>4.8905574931029099</v>
      </c>
      <c r="K34" s="379">
        <v>5.0199932314581002</v>
      </c>
      <c r="L34" s="488" t="s">
        <v>202</v>
      </c>
      <c r="M34" s="488"/>
      <c r="N34" s="489">
        <f>K34</f>
        <v>5.0199932314581002</v>
      </c>
      <c r="O34" s="379">
        <f t="shared" si="4"/>
        <v>2.3994880000018601</v>
      </c>
      <c r="P34" s="247">
        <f t="shared" si="1"/>
        <v>0.91565854217678533</v>
      </c>
    </row>
    <row r="35" spans="1:16" s="437" customFormat="1" x14ac:dyDescent="0.25">
      <c r="A35" s="376" t="s">
        <v>42</v>
      </c>
      <c r="B35" s="379">
        <v>2.9523974924229268</v>
      </c>
      <c r="C35" s="379">
        <v>3.1073462490606918</v>
      </c>
      <c r="D35" s="379">
        <v>3.5831117263487671</v>
      </c>
      <c r="E35" s="379">
        <v>3.9313549529171685</v>
      </c>
      <c r="F35" s="379">
        <v>3.7002940660657497</v>
      </c>
      <c r="G35" s="379">
        <v>3.9809452175003135</v>
      </c>
      <c r="H35" s="379">
        <v>3.9584021346139937</v>
      </c>
      <c r="I35" s="379">
        <v>3.7767858327659649</v>
      </c>
      <c r="J35" s="379">
        <v>3.8657237954772472</v>
      </c>
      <c r="K35" s="379">
        <v>3.8619078520441272</v>
      </c>
      <c r="L35" s="488" t="s">
        <v>202</v>
      </c>
      <c r="M35" s="488"/>
      <c r="N35" s="489">
        <f>K35</f>
        <v>3.8619078520441272</v>
      </c>
      <c r="O35" s="379">
        <f t="shared" si="4"/>
        <v>0.75456160298343544</v>
      </c>
      <c r="P35" s="247">
        <f t="shared" si="1"/>
        <v>0.24283151683257992</v>
      </c>
    </row>
    <row r="36" spans="1:16" s="437" customFormat="1" x14ac:dyDescent="0.25">
      <c r="A36" s="376" t="s">
        <v>40</v>
      </c>
      <c r="B36" s="379">
        <v>2.5061809417187129</v>
      </c>
      <c r="C36" s="379">
        <v>2.5038943934106195</v>
      </c>
      <c r="D36" s="379">
        <v>2.5240925740925739</v>
      </c>
      <c r="E36" s="379">
        <v>2.6178713305302863</v>
      </c>
      <c r="F36" s="379">
        <v>2.7029634075559308</v>
      </c>
      <c r="G36" s="379">
        <v>2.764870675828397</v>
      </c>
      <c r="H36" s="379">
        <v>2.8704969158875429</v>
      </c>
      <c r="I36" s="379">
        <v>3.0665292152900911</v>
      </c>
      <c r="J36" s="379">
        <v>3.2304370737090062</v>
      </c>
      <c r="K36" s="379">
        <v>3.5176244279152549</v>
      </c>
      <c r="L36" s="488">
        <v>3.68194699945309</v>
      </c>
      <c r="M36" s="488"/>
      <c r="N36" s="489">
        <f>L36</f>
        <v>3.68194699945309</v>
      </c>
      <c r="O36" s="379">
        <f t="shared" si="4"/>
        <v>1.1780526060424705</v>
      </c>
      <c r="P36" s="247">
        <f t="shared" si="1"/>
        <v>0.47048813605825224</v>
      </c>
    </row>
    <row r="37" spans="1:16" s="437" customFormat="1" x14ac:dyDescent="0.25">
      <c r="A37" s="376" t="s">
        <v>65</v>
      </c>
      <c r="B37" s="379">
        <v>1.5885284359860632</v>
      </c>
      <c r="C37" s="379">
        <v>1.7062153072106314</v>
      </c>
      <c r="D37" s="379">
        <v>1.8518538478120286</v>
      </c>
      <c r="E37" s="379">
        <v>2.063597424710014</v>
      </c>
      <c r="F37" s="379">
        <v>2.181239165834953</v>
      </c>
      <c r="G37" s="379">
        <v>2.3521546474566608</v>
      </c>
      <c r="H37" s="379">
        <v>2.4391316576747042</v>
      </c>
      <c r="I37" s="379">
        <v>2.4189434647695451</v>
      </c>
      <c r="J37" s="379">
        <v>2.6243447511610825</v>
      </c>
      <c r="K37" s="379">
        <v>2.8256783814659672</v>
      </c>
      <c r="L37" s="488">
        <v>2.9519974811998209</v>
      </c>
      <c r="M37" s="488"/>
      <c r="N37" s="489">
        <f>L37</f>
        <v>2.9519974811998209</v>
      </c>
      <c r="O37" s="379">
        <f t="shared" si="4"/>
        <v>1.2457821739891894</v>
      </c>
      <c r="P37" s="247">
        <f t="shared" si="1"/>
        <v>0.7301435925023021</v>
      </c>
    </row>
    <row r="38" spans="1:16" s="437" customFormat="1" x14ac:dyDescent="0.25">
      <c r="A38" s="376" t="s">
        <v>89</v>
      </c>
      <c r="B38" s="379">
        <v>2.5859585734811028</v>
      </c>
      <c r="C38" s="379">
        <v>2.5825437084225795</v>
      </c>
      <c r="D38" s="379">
        <v>2.6216327246378048</v>
      </c>
      <c r="E38" s="379">
        <v>2.6020637182290827</v>
      </c>
      <c r="F38" s="379">
        <v>2.5714076665249781</v>
      </c>
      <c r="G38" s="379">
        <v>2.5594046894717319</v>
      </c>
      <c r="H38" s="379">
        <v>2.5914989822821468</v>
      </c>
      <c r="I38" s="379">
        <v>2.5251758076077824</v>
      </c>
      <c r="J38" s="379">
        <v>2.4501983078456906</v>
      </c>
      <c r="K38" s="379">
        <v>2.3690838285752425</v>
      </c>
      <c r="L38" s="488">
        <v>2.3726481912885045</v>
      </c>
      <c r="M38" s="488"/>
      <c r="N38" s="489">
        <f>L38</f>
        <v>2.3726481912885045</v>
      </c>
      <c r="O38" s="379">
        <f t="shared" si="4"/>
        <v>-0.20989551713407506</v>
      </c>
      <c r="P38" s="247">
        <f t="shared" si="1"/>
        <v>-8.1274720133305889E-2</v>
      </c>
    </row>
    <row r="39" spans="1:16" s="437" customFormat="1" x14ac:dyDescent="0.25">
      <c r="A39" s="376" t="s">
        <v>191</v>
      </c>
      <c r="B39" s="379">
        <v>1.6251806448397867</v>
      </c>
      <c r="C39" s="379">
        <v>1.7703049439016478</v>
      </c>
      <c r="D39" s="379">
        <v>1.8747262883623448</v>
      </c>
      <c r="E39" s="379">
        <v>1.9228063863002733</v>
      </c>
      <c r="F39" s="379">
        <v>1.9421398061532926</v>
      </c>
      <c r="G39" s="379">
        <v>1.9647992125522915</v>
      </c>
      <c r="H39" s="379">
        <v>1.9105783399717973</v>
      </c>
      <c r="I39" s="379">
        <v>1.985805671564874</v>
      </c>
      <c r="J39" s="379">
        <v>1.9135965868941973</v>
      </c>
      <c r="K39" s="379" t="s">
        <v>202</v>
      </c>
      <c r="L39" s="488">
        <v>2.0193502653124549</v>
      </c>
      <c r="M39" s="488"/>
      <c r="N39" s="489">
        <f>L39</f>
        <v>2.0193502653124549</v>
      </c>
      <c r="O39" s="379">
        <f t="shared" si="4"/>
        <v>0.24904532141080704</v>
      </c>
      <c r="P39" s="247">
        <f t="shared" si="1"/>
        <v>0.14067933452296971</v>
      </c>
    </row>
    <row r="40" spans="1:16" s="437" customFormat="1" x14ac:dyDescent="0.25">
      <c r="A40" s="376" t="s">
        <v>51</v>
      </c>
      <c r="B40" s="379">
        <v>1.504607353697863</v>
      </c>
      <c r="C40" s="379">
        <v>1.5166347274631053</v>
      </c>
      <c r="D40" s="379">
        <v>1.2651096951209222</v>
      </c>
      <c r="E40" s="379">
        <v>1.3877243374685571</v>
      </c>
      <c r="F40" s="379">
        <v>1.3807808315602474</v>
      </c>
      <c r="G40" s="379">
        <v>1.3825255002774088</v>
      </c>
      <c r="H40" s="379">
        <v>1.3748691495667746</v>
      </c>
      <c r="I40" s="379">
        <v>1.4107585243793648</v>
      </c>
      <c r="J40" s="379">
        <v>1.3967793484690652</v>
      </c>
      <c r="K40" s="379">
        <v>1.4104538189458076</v>
      </c>
      <c r="L40" s="488">
        <v>1.4025487275721524</v>
      </c>
      <c r="M40" s="488"/>
      <c r="N40" s="489">
        <f>L40</f>
        <v>1.4025487275721524</v>
      </c>
      <c r="O40" s="379">
        <f t="shared" si="4"/>
        <v>-0.11408599989095292</v>
      </c>
      <c r="P40" s="247">
        <f t="shared" si="1"/>
        <v>-7.5223122499499959E-2</v>
      </c>
    </row>
    <row r="41" spans="1:16" s="437" customFormat="1" x14ac:dyDescent="0.25">
      <c r="A41" s="376" t="s">
        <v>181</v>
      </c>
      <c r="B41" s="379">
        <v>0.81346217535334653</v>
      </c>
      <c r="C41" s="379">
        <v>0.74534345365538779</v>
      </c>
      <c r="D41" s="379">
        <v>0.78525324045171618</v>
      </c>
      <c r="E41" s="379">
        <v>0.81849298975748319</v>
      </c>
      <c r="F41" s="379">
        <v>0.86499445833846267</v>
      </c>
      <c r="G41" s="379">
        <v>0.89921856290767821</v>
      </c>
      <c r="H41" s="379">
        <v>0.94751660887718359</v>
      </c>
      <c r="I41" s="379">
        <v>1.0205152957830663</v>
      </c>
      <c r="J41" s="379">
        <v>1.0940882638091916</v>
      </c>
      <c r="K41" s="379" t="s">
        <v>202</v>
      </c>
      <c r="L41" s="488" t="s">
        <v>202</v>
      </c>
      <c r="M41" s="488"/>
      <c r="N41" s="753">
        <f>J41</f>
        <v>1.0940882638091916</v>
      </c>
      <c r="O41" s="379">
        <f t="shared" si="4"/>
        <v>0.34874481015380376</v>
      </c>
      <c r="P41" s="247">
        <f t="shared" si="1"/>
        <v>0.46789813265744085</v>
      </c>
    </row>
    <row r="42" spans="1:16" s="437" customFormat="1" ht="15.75" thickBot="1" x14ac:dyDescent="0.3">
      <c r="A42" s="376" t="s">
        <v>177</v>
      </c>
      <c r="B42" s="379">
        <v>0.51808313964290076</v>
      </c>
      <c r="C42" s="379">
        <v>0.55302281771970407</v>
      </c>
      <c r="D42" s="379">
        <v>0.54369738994460604</v>
      </c>
      <c r="E42" s="379">
        <v>0.5986713019165284</v>
      </c>
      <c r="F42" s="379">
        <v>0.55530655283253116</v>
      </c>
      <c r="G42" s="379">
        <v>0.68978260769622102</v>
      </c>
      <c r="H42" s="379">
        <v>0.72126780153813863</v>
      </c>
      <c r="I42" s="379">
        <v>0.77584830496849511</v>
      </c>
      <c r="J42" s="379">
        <v>0.77697676265202564</v>
      </c>
      <c r="K42" s="379">
        <v>0.77763154135669565</v>
      </c>
      <c r="L42" s="488" t="s">
        <v>202</v>
      </c>
      <c r="M42" s="488"/>
      <c r="N42" s="492">
        <f>K42</f>
        <v>0.77763154135669565</v>
      </c>
      <c r="O42" s="493">
        <f t="shared" si="4"/>
        <v>0.22460872363699158</v>
      </c>
      <c r="P42" s="250">
        <f t="shared" si="1"/>
        <v>0.40614729888203821</v>
      </c>
    </row>
    <row r="43" spans="1:16" s="437" customFormat="1" x14ac:dyDescent="0.25"/>
    <row r="44" spans="1:16" s="437" customFormat="1" x14ac:dyDescent="0.25"/>
    <row r="45" spans="1:16" x14ac:dyDescent="0.25">
      <c r="C45" s="225"/>
      <c r="D45" s="225"/>
      <c r="E45" s="225"/>
      <c r="F45" s="225"/>
      <c r="G45" s="225"/>
      <c r="H45" s="225"/>
      <c r="I45" s="225"/>
      <c r="O45" s="186"/>
    </row>
    <row r="46" spans="1:16" x14ac:dyDescent="0.25">
      <c r="C46" s="225"/>
      <c r="D46" s="225"/>
      <c r="E46" s="225"/>
      <c r="F46" s="225"/>
      <c r="G46" s="225"/>
      <c r="H46" s="225"/>
      <c r="I46" s="225"/>
      <c r="O46" s="186"/>
    </row>
    <row r="47" spans="1:16" x14ac:dyDescent="0.25">
      <c r="C47" s="225"/>
      <c r="D47" s="225"/>
      <c r="E47" s="225"/>
      <c r="F47" s="225"/>
      <c r="G47" s="225"/>
      <c r="H47" s="225"/>
      <c r="I47" s="225"/>
    </row>
    <row r="48" spans="1:16" x14ac:dyDescent="0.25">
      <c r="C48" s="225"/>
      <c r="D48" s="225"/>
      <c r="E48" s="225"/>
      <c r="F48" s="225"/>
      <c r="G48" s="225"/>
      <c r="H48" s="225"/>
    </row>
    <row r="49" spans="3:9" x14ac:dyDescent="0.25">
      <c r="C49" s="225"/>
      <c r="D49" s="225"/>
      <c r="E49" s="225"/>
      <c r="F49" s="225"/>
      <c r="G49" s="225"/>
    </row>
    <row r="50" spans="3:9" x14ac:dyDescent="0.25">
      <c r="C50" s="225"/>
      <c r="D50" s="225"/>
      <c r="E50" s="225"/>
      <c r="F50" s="225"/>
      <c r="G50" s="225"/>
      <c r="H50" s="225"/>
      <c r="I50" s="225"/>
    </row>
  </sheetData>
  <autoFilter ref="A7:O7" xr:uid="{E279F4C6-9FB5-4610-B1AC-3003A0402C7F}">
    <sortState xmlns:xlrd2="http://schemas.microsoft.com/office/spreadsheetml/2017/richdata2" ref="A8:O42">
      <sortCondition descending="1" ref="N7"/>
    </sortState>
  </autoFilter>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DE461-2A47-4542-8407-F8A68C9D35F1}">
  <sheetPr>
    <tabColor rgb="FF00B050"/>
  </sheetPr>
  <dimension ref="A1:P29"/>
  <sheetViews>
    <sheetView zoomScale="90" zoomScaleNormal="90" workbookViewId="0">
      <selection activeCell="A2" sqref="A2"/>
    </sheetView>
  </sheetViews>
  <sheetFormatPr defaultRowHeight="15" x14ac:dyDescent="0.25"/>
  <cols>
    <col min="10" max="10" width="10.5703125" customWidth="1"/>
    <col min="15" max="15" width="10.42578125" customWidth="1"/>
  </cols>
  <sheetData>
    <row r="1" spans="1:16" x14ac:dyDescent="0.25">
      <c r="A1" s="60" t="s">
        <v>1258</v>
      </c>
      <c r="B1" s="61"/>
      <c r="C1" s="61"/>
      <c r="D1" s="61"/>
      <c r="E1" s="61"/>
      <c r="F1" s="61"/>
      <c r="G1" s="61"/>
      <c r="H1" s="61"/>
      <c r="I1" s="61"/>
      <c r="J1" s="61"/>
      <c r="K1" s="61"/>
      <c r="L1" s="61"/>
      <c r="M1" s="61"/>
      <c r="N1" s="61"/>
    </row>
    <row r="2" spans="1:16" x14ac:dyDescent="0.25">
      <c r="A2" s="54" t="s">
        <v>892</v>
      </c>
    </row>
    <row r="3" spans="1:16" x14ac:dyDescent="0.25">
      <c r="A3" t="s">
        <v>870</v>
      </c>
    </row>
    <row r="6" spans="1:16" ht="150" x14ac:dyDescent="0.25">
      <c r="A6" s="145"/>
      <c r="B6" s="151" t="s">
        <v>605</v>
      </c>
      <c r="C6" s="151" t="s">
        <v>858</v>
      </c>
      <c r="D6" s="151" t="s">
        <v>859</v>
      </c>
      <c r="E6" s="151" t="s">
        <v>860</v>
      </c>
      <c r="F6" s="151" t="s">
        <v>861</v>
      </c>
      <c r="G6" s="151" t="s">
        <v>862</v>
      </c>
      <c r="H6" s="276" t="s">
        <v>863</v>
      </c>
      <c r="I6" s="276" t="s">
        <v>864</v>
      </c>
      <c r="J6" s="151" t="s">
        <v>865</v>
      </c>
      <c r="K6" s="151" t="s">
        <v>866</v>
      </c>
      <c r="L6" s="276" t="s">
        <v>867</v>
      </c>
      <c r="M6" s="276" t="s">
        <v>868</v>
      </c>
      <c r="N6" s="276" t="s">
        <v>869</v>
      </c>
      <c r="O6" s="276" t="s">
        <v>871</v>
      </c>
      <c r="P6" s="278" t="s">
        <v>877</v>
      </c>
    </row>
    <row r="7" spans="1:16" x14ac:dyDescent="0.25">
      <c r="A7" s="113">
        <v>2000</v>
      </c>
      <c r="B7" s="117">
        <v>2666.1</v>
      </c>
      <c r="C7" s="117">
        <v>2391.6999999999998</v>
      </c>
      <c r="D7" s="117">
        <v>1805.5</v>
      </c>
      <c r="E7" s="117">
        <v>559.20000000000005</v>
      </c>
      <c r="F7" s="117">
        <v>27</v>
      </c>
      <c r="G7" s="117">
        <v>274.39999999999998</v>
      </c>
      <c r="H7" s="117">
        <f>D7+E7</f>
        <v>2364.6999999999998</v>
      </c>
      <c r="I7" s="277">
        <f>F7+G7</f>
        <v>301.39999999999998</v>
      </c>
      <c r="J7" s="117">
        <v>1401250</v>
      </c>
      <c r="K7" s="117">
        <f>J7/1000</f>
        <v>1401.25</v>
      </c>
      <c r="L7" s="566">
        <f>B7/K7</f>
        <v>1.902658340767172</v>
      </c>
      <c r="M7" s="566">
        <f>H7/K7</f>
        <v>1.687564674397859</v>
      </c>
      <c r="N7" s="566">
        <f>I7/K7</f>
        <v>0.2150936663693131</v>
      </c>
      <c r="O7" s="118">
        <f>I7/B7</f>
        <v>0.11304902291736994</v>
      </c>
      <c r="P7" s="186">
        <f>G7/B7</f>
        <v>0.10292187089756573</v>
      </c>
    </row>
    <row r="8" spans="1:16" x14ac:dyDescent="0.25">
      <c r="A8" s="113">
        <v>2001</v>
      </c>
      <c r="B8" s="117">
        <v>2681.2</v>
      </c>
      <c r="C8" s="117">
        <v>2270.4</v>
      </c>
      <c r="D8" s="117">
        <v>1764.9</v>
      </c>
      <c r="E8" s="117">
        <v>472.6</v>
      </c>
      <c r="F8" s="117">
        <v>32.9</v>
      </c>
      <c r="G8" s="117">
        <v>410.8</v>
      </c>
      <c r="H8" s="117">
        <f t="shared" ref="H8:H27" si="0">D8+E8</f>
        <v>2237.5</v>
      </c>
      <c r="I8" s="277">
        <f t="shared" ref="I8:I27" si="1">F8+G8</f>
        <v>443.7</v>
      </c>
      <c r="J8" s="117">
        <v>1392720</v>
      </c>
      <c r="K8" s="117">
        <f t="shared" ref="K8:K27" si="2">J8/1000</f>
        <v>1392.72</v>
      </c>
      <c r="L8" s="566">
        <f t="shared" ref="L8:L27" si="3">B8/K8</f>
        <v>1.9251536561548623</v>
      </c>
      <c r="M8" s="566">
        <f t="shared" ref="M8:M27" si="4">H8/K8</f>
        <v>1.6065684416106611</v>
      </c>
      <c r="N8" s="566">
        <f t="shared" ref="N8:N26" si="5">I8/K8</f>
        <v>0.31858521454420125</v>
      </c>
      <c r="O8" s="118">
        <f t="shared" ref="O8:O27" si="6">I8/B8</f>
        <v>0.1654856034611368</v>
      </c>
      <c r="P8" s="186">
        <f t="shared" ref="P8:P27" si="7">G8/B8</f>
        <v>0.15321497836789499</v>
      </c>
    </row>
    <row r="9" spans="1:16" x14ac:dyDescent="0.25">
      <c r="A9" s="113">
        <v>2002</v>
      </c>
      <c r="B9" s="117">
        <v>3059.2</v>
      </c>
      <c r="C9" s="117">
        <v>2595</v>
      </c>
      <c r="D9" s="117">
        <v>2090</v>
      </c>
      <c r="E9" s="117">
        <v>463.1</v>
      </c>
      <c r="F9" s="117">
        <v>41.9</v>
      </c>
      <c r="G9" s="117">
        <v>464.2</v>
      </c>
      <c r="H9" s="117">
        <f t="shared" si="0"/>
        <v>2553.1</v>
      </c>
      <c r="I9" s="277">
        <f t="shared" si="1"/>
        <v>506.09999999999997</v>
      </c>
      <c r="J9" s="117">
        <v>1383510</v>
      </c>
      <c r="K9" s="117">
        <f t="shared" si="2"/>
        <v>1383.51</v>
      </c>
      <c r="L9" s="566">
        <f t="shared" si="3"/>
        <v>2.2111874868992634</v>
      </c>
      <c r="M9" s="566">
        <f t="shared" si="4"/>
        <v>1.845378782950611</v>
      </c>
      <c r="N9" s="566">
        <f t="shared" si="5"/>
        <v>0.36580870394865234</v>
      </c>
      <c r="O9" s="118">
        <f t="shared" si="6"/>
        <v>0.16543540794979078</v>
      </c>
      <c r="P9" s="186">
        <f t="shared" si="7"/>
        <v>0.15173901673640167</v>
      </c>
    </row>
    <row r="10" spans="1:16" x14ac:dyDescent="0.25">
      <c r="A10" s="113">
        <v>2003</v>
      </c>
      <c r="B10" s="117">
        <v>3119.9</v>
      </c>
      <c r="C10" s="117">
        <v>2614.5</v>
      </c>
      <c r="D10" s="117">
        <v>2076.6</v>
      </c>
      <c r="E10" s="117">
        <v>478.4</v>
      </c>
      <c r="F10" s="117">
        <v>59.5</v>
      </c>
      <c r="G10" s="117">
        <v>505.4</v>
      </c>
      <c r="H10" s="117">
        <f t="shared" si="0"/>
        <v>2555</v>
      </c>
      <c r="I10" s="277">
        <f t="shared" si="1"/>
        <v>564.9</v>
      </c>
      <c r="J10" s="117">
        <v>1375190</v>
      </c>
      <c r="K10" s="117">
        <f t="shared" si="2"/>
        <v>1375.19</v>
      </c>
      <c r="L10" s="566">
        <f t="shared" si="3"/>
        <v>2.2687046880794655</v>
      </c>
      <c r="M10" s="566">
        <f t="shared" si="4"/>
        <v>1.8579250867152901</v>
      </c>
      <c r="N10" s="566">
        <f t="shared" si="5"/>
        <v>0.41077960136417507</v>
      </c>
      <c r="O10" s="118">
        <f t="shared" si="6"/>
        <v>0.18106349562485977</v>
      </c>
      <c r="P10" s="186">
        <f t="shared" si="7"/>
        <v>0.16199237155037019</v>
      </c>
    </row>
    <row r="11" spans="1:16" x14ac:dyDescent="0.25">
      <c r="A11" s="113">
        <v>2004</v>
      </c>
      <c r="B11" s="117">
        <v>3367.9</v>
      </c>
      <c r="C11" s="117">
        <v>2707.3</v>
      </c>
      <c r="D11" s="117">
        <v>2161.6999999999998</v>
      </c>
      <c r="E11" s="117">
        <v>485.7</v>
      </c>
      <c r="F11" s="117">
        <v>59.9</v>
      </c>
      <c r="G11" s="117">
        <v>660.6</v>
      </c>
      <c r="H11" s="117">
        <f t="shared" si="0"/>
        <v>2647.3999999999996</v>
      </c>
      <c r="I11" s="277">
        <f t="shared" si="1"/>
        <v>720.5</v>
      </c>
      <c r="J11" s="117">
        <v>1366250</v>
      </c>
      <c r="K11" s="117">
        <f t="shared" si="2"/>
        <v>1366.25</v>
      </c>
      <c r="L11" s="566">
        <f t="shared" si="3"/>
        <v>2.4650686184812445</v>
      </c>
      <c r="M11" s="566">
        <f t="shared" si="4"/>
        <v>1.9377127172918569</v>
      </c>
      <c r="N11" s="566">
        <f t="shared" si="5"/>
        <v>0.52735590118938702</v>
      </c>
      <c r="O11" s="118">
        <f t="shared" si="6"/>
        <v>0.21393153003355206</v>
      </c>
      <c r="P11" s="186">
        <f t="shared" si="7"/>
        <v>0.19614596632916653</v>
      </c>
    </row>
    <row r="12" spans="1:16" x14ac:dyDescent="0.25">
      <c r="A12" s="113">
        <v>2005</v>
      </c>
      <c r="B12" s="117">
        <v>3331</v>
      </c>
      <c r="C12" s="117">
        <v>2448.4</v>
      </c>
      <c r="D12" s="117">
        <v>1905.1</v>
      </c>
      <c r="E12" s="117">
        <v>474.3</v>
      </c>
      <c r="F12" s="117">
        <v>69</v>
      </c>
      <c r="G12" s="117">
        <v>882.6</v>
      </c>
      <c r="H12" s="117">
        <f t="shared" si="0"/>
        <v>2379.4</v>
      </c>
      <c r="I12" s="277">
        <f t="shared" si="1"/>
        <v>951.6</v>
      </c>
      <c r="J12" s="117">
        <v>1358850</v>
      </c>
      <c r="K12" s="117">
        <f t="shared" si="2"/>
        <v>1358.85</v>
      </c>
      <c r="L12" s="566">
        <f t="shared" si="3"/>
        <v>2.451337528056813</v>
      </c>
      <c r="M12" s="566">
        <f t="shared" si="4"/>
        <v>1.7510394819148547</v>
      </c>
      <c r="N12" s="566">
        <f t="shared" si="5"/>
        <v>0.70029804614195834</v>
      </c>
      <c r="O12" s="118">
        <f t="shared" si="6"/>
        <v>0.28567997598318823</v>
      </c>
      <c r="P12" s="186">
        <f t="shared" si="7"/>
        <v>0.26496547583308316</v>
      </c>
    </row>
    <row r="13" spans="1:16" x14ac:dyDescent="0.25">
      <c r="A13" s="113">
        <v>2006</v>
      </c>
      <c r="B13" s="117">
        <v>3513.2</v>
      </c>
      <c r="C13" s="117">
        <v>2637</v>
      </c>
      <c r="D13" s="117">
        <v>2042.5</v>
      </c>
      <c r="E13" s="117">
        <v>512.70000000000005</v>
      </c>
      <c r="F13" s="117">
        <v>81.8</v>
      </c>
      <c r="G13" s="117">
        <v>876.2</v>
      </c>
      <c r="H13" s="117">
        <f t="shared" si="0"/>
        <v>2555.1999999999998</v>
      </c>
      <c r="I13" s="277">
        <f t="shared" si="1"/>
        <v>958</v>
      </c>
      <c r="J13" s="117">
        <v>1350700</v>
      </c>
      <c r="K13" s="117">
        <f t="shared" si="2"/>
        <v>1350.7</v>
      </c>
      <c r="L13" s="566">
        <f t="shared" si="3"/>
        <v>2.6010216924557636</v>
      </c>
      <c r="M13" s="566">
        <f t="shared" si="4"/>
        <v>1.8917598282372101</v>
      </c>
      <c r="N13" s="566">
        <f t="shared" si="5"/>
        <v>0.70926186421855331</v>
      </c>
      <c r="O13" s="118">
        <f t="shared" si="6"/>
        <v>0.27268587043151543</v>
      </c>
      <c r="P13" s="186">
        <f t="shared" si="7"/>
        <v>0.24940225435500402</v>
      </c>
    </row>
    <row r="14" spans="1:16" x14ac:dyDescent="0.25">
      <c r="A14" s="113">
        <v>2007</v>
      </c>
      <c r="B14" s="117">
        <v>3689.7</v>
      </c>
      <c r="C14" s="117">
        <v>2728.9</v>
      </c>
      <c r="D14" s="117">
        <v>2083.6999999999998</v>
      </c>
      <c r="E14" s="117">
        <v>545.4</v>
      </c>
      <c r="F14" s="117">
        <v>99.8</v>
      </c>
      <c r="G14" s="117">
        <v>960.8</v>
      </c>
      <c r="H14" s="117">
        <f t="shared" si="0"/>
        <v>2629.1</v>
      </c>
      <c r="I14" s="277">
        <f t="shared" si="1"/>
        <v>1060.5999999999999</v>
      </c>
      <c r="J14" s="117">
        <v>1342920</v>
      </c>
      <c r="K14" s="117">
        <f t="shared" si="2"/>
        <v>1342.92</v>
      </c>
      <c r="L14" s="566">
        <f t="shared" si="3"/>
        <v>2.7475203288356713</v>
      </c>
      <c r="M14" s="566">
        <f t="shared" si="4"/>
        <v>1.9577487862270275</v>
      </c>
      <c r="N14" s="566">
        <f t="shared" si="5"/>
        <v>0.7897715426086438</v>
      </c>
      <c r="O14" s="118">
        <f t="shared" si="6"/>
        <v>0.28744884407946447</v>
      </c>
      <c r="P14" s="186">
        <f t="shared" si="7"/>
        <v>0.26040057457245847</v>
      </c>
    </row>
    <row r="15" spans="1:16" x14ac:dyDescent="0.25">
      <c r="A15" s="113">
        <v>2008</v>
      </c>
      <c r="B15" s="117">
        <v>3978.7</v>
      </c>
      <c r="C15" s="117">
        <v>2745.8</v>
      </c>
      <c r="D15" s="117">
        <v>2126.1</v>
      </c>
      <c r="E15" s="117">
        <v>530.70000000000005</v>
      </c>
      <c r="F15" s="117">
        <v>89</v>
      </c>
      <c r="G15" s="117">
        <v>1232.9000000000001</v>
      </c>
      <c r="H15" s="117">
        <f t="shared" si="0"/>
        <v>2656.8</v>
      </c>
      <c r="I15" s="277">
        <f t="shared" si="1"/>
        <v>1321.9</v>
      </c>
      <c r="J15" s="117">
        <v>1338440</v>
      </c>
      <c r="K15" s="117">
        <f t="shared" si="2"/>
        <v>1338.44</v>
      </c>
      <c r="L15" s="566">
        <f t="shared" si="3"/>
        <v>2.9726397896058097</v>
      </c>
      <c r="M15" s="566">
        <f t="shared" si="4"/>
        <v>1.984997459729237</v>
      </c>
      <c r="N15" s="566">
        <f t="shared" si="5"/>
        <v>0.98764232987657274</v>
      </c>
      <c r="O15" s="118">
        <f t="shared" si="6"/>
        <v>0.33224420036695407</v>
      </c>
      <c r="P15" s="186">
        <f t="shared" si="7"/>
        <v>0.30987508482670223</v>
      </c>
    </row>
    <row r="16" spans="1:16" x14ac:dyDescent="0.25">
      <c r="A16" s="113">
        <v>2009</v>
      </c>
      <c r="B16" s="117">
        <v>4314.2</v>
      </c>
      <c r="C16" s="117">
        <v>3001.3</v>
      </c>
      <c r="D16" s="117">
        <v>2396.6</v>
      </c>
      <c r="E16" s="117">
        <v>513.1</v>
      </c>
      <c r="F16" s="117">
        <v>91.6</v>
      </c>
      <c r="G16" s="117">
        <v>1312.9</v>
      </c>
      <c r="H16" s="117">
        <f t="shared" si="0"/>
        <v>2909.7</v>
      </c>
      <c r="I16" s="277">
        <f t="shared" si="1"/>
        <v>1404.5</v>
      </c>
      <c r="J16" s="117">
        <v>1335740</v>
      </c>
      <c r="K16" s="117">
        <f t="shared" si="2"/>
        <v>1335.74</v>
      </c>
      <c r="L16" s="566">
        <f t="shared" si="3"/>
        <v>3.2298201745848742</v>
      </c>
      <c r="M16" s="566">
        <f t="shared" si="4"/>
        <v>2.1783430907212482</v>
      </c>
      <c r="N16" s="566">
        <f t="shared" si="5"/>
        <v>1.051477083863626</v>
      </c>
      <c r="O16" s="118">
        <f t="shared" si="6"/>
        <v>0.32555282555282555</v>
      </c>
      <c r="P16" s="186">
        <f t="shared" si="7"/>
        <v>0.30432061564137042</v>
      </c>
    </row>
    <row r="17" spans="1:16" x14ac:dyDescent="0.25">
      <c r="A17" s="113">
        <v>2010</v>
      </c>
      <c r="B17" s="117">
        <v>4077.5</v>
      </c>
      <c r="C17" s="117">
        <v>2795.5</v>
      </c>
      <c r="D17" s="117">
        <v>2179.6</v>
      </c>
      <c r="E17" s="117">
        <v>547.6</v>
      </c>
      <c r="F17" s="117">
        <v>68.3</v>
      </c>
      <c r="G17" s="117">
        <v>1282</v>
      </c>
      <c r="H17" s="117">
        <f t="shared" si="0"/>
        <v>2727.2</v>
      </c>
      <c r="I17" s="277">
        <f t="shared" si="1"/>
        <v>1350.3</v>
      </c>
      <c r="J17" s="117">
        <v>1333290</v>
      </c>
      <c r="K17" s="117">
        <f t="shared" si="2"/>
        <v>1333.29</v>
      </c>
      <c r="L17" s="566">
        <f t="shared" si="3"/>
        <v>3.0582243922927494</v>
      </c>
      <c r="M17" s="566">
        <f t="shared" si="4"/>
        <v>2.0454664776605238</v>
      </c>
      <c r="N17" s="566">
        <f t="shared" si="5"/>
        <v>1.0127579146322256</v>
      </c>
      <c r="O17" s="118">
        <f t="shared" si="6"/>
        <v>0.33115879828326178</v>
      </c>
      <c r="P17" s="186">
        <f t="shared" si="7"/>
        <v>0.31440833844267319</v>
      </c>
    </row>
    <row r="18" spans="1:16" x14ac:dyDescent="0.25">
      <c r="A18" s="113">
        <v>2011</v>
      </c>
      <c r="B18" s="117">
        <v>4511.7</v>
      </c>
      <c r="C18" s="117">
        <v>3007.3</v>
      </c>
      <c r="D18" s="117">
        <v>2398</v>
      </c>
      <c r="E18" s="117">
        <v>535.79999999999995</v>
      </c>
      <c r="F18" s="117">
        <v>73.5</v>
      </c>
      <c r="G18" s="117">
        <v>1504.4</v>
      </c>
      <c r="H18" s="117">
        <f t="shared" si="0"/>
        <v>2933.8</v>
      </c>
      <c r="I18" s="277">
        <f t="shared" si="1"/>
        <v>1577.9</v>
      </c>
      <c r="J18" s="117">
        <v>1329660</v>
      </c>
      <c r="K18" s="117">
        <f t="shared" si="2"/>
        <v>1329.66</v>
      </c>
      <c r="L18" s="566">
        <f t="shared" si="3"/>
        <v>3.3931230540138078</v>
      </c>
      <c r="M18" s="566">
        <f t="shared" si="4"/>
        <v>2.2064287110990781</v>
      </c>
      <c r="N18" s="566">
        <f t="shared" si="5"/>
        <v>1.1866943429147301</v>
      </c>
      <c r="O18" s="118">
        <f t="shared" si="6"/>
        <v>0.34973513309838866</v>
      </c>
      <c r="P18" s="186">
        <f t="shared" si="7"/>
        <v>0.33344415630471885</v>
      </c>
    </row>
    <row r="19" spans="1:16" x14ac:dyDescent="0.25">
      <c r="A19" s="113">
        <v>2012</v>
      </c>
      <c r="B19" s="117">
        <v>4581.6000000000004</v>
      </c>
      <c r="C19" s="117">
        <v>3161.1</v>
      </c>
      <c r="D19" s="117">
        <v>2533.9</v>
      </c>
      <c r="E19" s="117">
        <v>546.4</v>
      </c>
      <c r="F19" s="117">
        <v>80.7</v>
      </c>
      <c r="G19" s="117">
        <v>1420.5</v>
      </c>
      <c r="H19" s="117">
        <f t="shared" si="0"/>
        <v>3080.3</v>
      </c>
      <c r="I19" s="277">
        <f t="shared" si="1"/>
        <v>1501.2</v>
      </c>
      <c r="J19" s="117">
        <v>1325217</v>
      </c>
      <c r="K19" s="117">
        <f t="shared" si="2"/>
        <v>1325.2170000000001</v>
      </c>
      <c r="L19" s="566">
        <f t="shared" si="3"/>
        <v>3.4572451153282819</v>
      </c>
      <c r="M19" s="566">
        <f t="shared" si="4"/>
        <v>2.3243740459109716</v>
      </c>
      <c r="N19" s="566">
        <f t="shared" si="5"/>
        <v>1.1327956100774439</v>
      </c>
      <c r="O19" s="118">
        <f t="shared" si="6"/>
        <v>0.32765845992666315</v>
      </c>
      <c r="P19" s="186">
        <f t="shared" si="7"/>
        <v>0.31004452592980614</v>
      </c>
    </row>
    <row r="20" spans="1:16" x14ac:dyDescent="0.25">
      <c r="A20" s="113">
        <v>2013</v>
      </c>
      <c r="B20" s="117">
        <v>4407.3</v>
      </c>
      <c r="C20" s="117">
        <v>3024.5</v>
      </c>
      <c r="D20" s="117">
        <v>2397.6999999999998</v>
      </c>
      <c r="E20" s="117">
        <v>553.5</v>
      </c>
      <c r="F20" s="117">
        <v>73.2</v>
      </c>
      <c r="G20" s="117">
        <v>1382.8</v>
      </c>
      <c r="H20" s="117">
        <f t="shared" si="0"/>
        <v>2951.2</v>
      </c>
      <c r="I20" s="277">
        <f t="shared" si="1"/>
        <v>1456</v>
      </c>
      <c r="J20" s="117">
        <v>1320174</v>
      </c>
      <c r="K20" s="117">
        <f t="shared" si="2"/>
        <v>1320.174</v>
      </c>
      <c r="L20" s="566">
        <f t="shared" si="3"/>
        <v>3.3384235714383106</v>
      </c>
      <c r="M20" s="566">
        <f t="shared" si="4"/>
        <v>2.2354629011024305</v>
      </c>
      <c r="N20" s="566">
        <f t="shared" si="5"/>
        <v>1.1028849227450321</v>
      </c>
      <c r="O20" s="118">
        <f t="shared" si="6"/>
        <v>0.33036099199056113</v>
      </c>
      <c r="P20" s="186">
        <f t="shared" si="7"/>
        <v>0.31375218387674991</v>
      </c>
    </row>
    <row r="21" spans="1:16" x14ac:dyDescent="0.25">
      <c r="A21" s="113">
        <v>2014</v>
      </c>
      <c r="B21" s="117">
        <v>4323.8999999999996</v>
      </c>
      <c r="C21" s="117">
        <v>3055.4</v>
      </c>
      <c r="D21" s="117">
        <v>2443</v>
      </c>
      <c r="E21" s="117">
        <v>533.4</v>
      </c>
      <c r="F21" s="117">
        <v>79</v>
      </c>
      <c r="G21" s="117">
        <v>1268.5999999999999</v>
      </c>
      <c r="H21" s="117">
        <f t="shared" si="0"/>
        <v>2976.4</v>
      </c>
      <c r="I21" s="277">
        <f t="shared" si="1"/>
        <v>1347.6</v>
      </c>
      <c r="J21" s="117">
        <v>1315819</v>
      </c>
      <c r="K21" s="117">
        <f t="shared" si="2"/>
        <v>1315.819</v>
      </c>
      <c r="L21" s="566">
        <f t="shared" si="3"/>
        <v>3.2860902601345625</v>
      </c>
      <c r="M21" s="566">
        <f t="shared" si="4"/>
        <v>2.2620132404228852</v>
      </c>
      <c r="N21" s="566">
        <f t="shared" si="5"/>
        <v>1.0241530180062759</v>
      </c>
      <c r="O21" s="118">
        <f t="shared" si="6"/>
        <v>0.31166308193991538</v>
      </c>
      <c r="P21" s="186">
        <f t="shared" si="7"/>
        <v>0.29339253914290342</v>
      </c>
    </row>
    <row r="22" spans="1:16" x14ac:dyDescent="0.25">
      <c r="A22" s="113">
        <v>2015</v>
      </c>
      <c r="B22" s="117">
        <v>4187.8999999999996</v>
      </c>
      <c r="C22" s="117">
        <v>3034.9</v>
      </c>
      <c r="D22" s="117">
        <v>2430.8000000000002</v>
      </c>
      <c r="E22" s="117">
        <v>514.20000000000005</v>
      </c>
      <c r="F22" s="117">
        <v>90</v>
      </c>
      <c r="G22" s="117">
        <v>1152.2</v>
      </c>
      <c r="H22" s="117">
        <f t="shared" si="0"/>
        <v>2945</v>
      </c>
      <c r="I22" s="277">
        <f t="shared" si="1"/>
        <v>1242.2</v>
      </c>
      <c r="J22" s="117">
        <v>1313271</v>
      </c>
      <c r="K22" s="117">
        <f t="shared" si="2"/>
        <v>1313.271</v>
      </c>
      <c r="L22" s="566">
        <f t="shared" si="3"/>
        <v>3.1889076968881516</v>
      </c>
      <c r="M22" s="566">
        <f t="shared" si="4"/>
        <v>2.2424922198084021</v>
      </c>
      <c r="N22" s="566">
        <f t="shared" si="5"/>
        <v>0.94588245685772399</v>
      </c>
      <c r="O22" s="118">
        <f t="shared" si="6"/>
        <v>0.29661644260846731</v>
      </c>
      <c r="P22" s="186">
        <f t="shared" si="7"/>
        <v>0.27512595811743357</v>
      </c>
    </row>
    <row r="23" spans="1:16" x14ac:dyDescent="0.25">
      <c r="A23" s="113">
        <v>2016</v>
      </c>
      <c r="B23" s="117">
        <v>4338.1000000000004</v>
      </c>
      <c r="C23" s="117">
        <v>3020.4</v>
      </c>
      <c r="D23" s="117">
        <v>2426.4</v>
      </c>
      <c r="E23" s="117">
        <v>505</v>
      </c>
      <c r="F23" s="117">
        <v>89</v>
      </c>
      <c r="G23" s="117">
        <v>1317.7</v>
      </c>
      <c r="H23" s="117">
        <f t="shared" si="0"/>
        <v>2931.4</v>
      </c>
      <c r="I23" s="277">
        <f t="shared" si="1"/>
        <v>1406.7</v>
      </c>
      <c r="J23" s="117">
        <v>1315944</v>
      </c>
      <c r="K23" s="117">
        <f t="shared" si="2"/>
        <v>1315.944</v>
      </c>
      <c r="L23" s="566">
        <f t="shared" si="3"/>
        <v>3.2965688509541442</v>
      </c>
      <c r="M23" s="566">
        <f t="shared" si="4"/>
        <v>2.2276023903752744</v>
      </c>
      <c r="N23" s="566">
        <f t="shared" si="5"/>
        <v>1.0689664605788698</v>
      </c>
      <c r="O23" s="118">
        <f t="shared" si="6"/>
        <v>0.32426638390078605</v>
      </c>
      <c r="P23" s="186">
        <f t="shared" si="7"/>
        <v>0.30375048984578501</v>
      </c>
    </row>
    <row r="24" spans="1:16" x14ac:dyDescent="0.25">
      <c r="A24" s="113">
        <v>2017</v>
      </c>
      <c r="B24" s="117">
        <v>4673.5</v>
      </c>
      <c r="C24" s="117">
        <v>3088.4</v>
      </c>
      <c r="D24" s="117">
        <v>2452.1</v>
      </c>
      <c r="E24" s="117">
        <v>548.5</v>
      </c>
      <c r="F24" s="117">
        <v>87.9</v>
      </c>
      <c r="G24" s="117">
        <v>1585.1</v>
      </c>
      <c r="H24" s="117">
        <f t="shared" si="0"/>
        <v>3000.6</v>
      </c>
      <c r="I24" s="277">
        <f t="shared" si="1"/>
        <v>1673</v>
      </c>
      <c r="J24" s="117">
        <v>1315635</v>
      </c>
      <c r="K24" s="117">
        <f t="shared" si="2"/>
        <v>1315.635</v>
      </c>
      <c r="L24" s="566">
        <f t="shared" si="3"/>
        <v>3.5522770373241821</v>
      </c>
      <c r="M24" s="566">
        <f t="shared" si="4"/>
        <v>2.2807237569690679</v>
      </c>
      <c r="N24" s="566">
        <f t="shared" si="5"/>
        <v>1.2716292892785612</v>
      </c>
      <c r="O24" s="118">
        <f t="shared" si="6"/>
        <v>0.35797582111907567</v>
      </c>
      <c r="P24" s="186">
        <f t="shared" si="7"/>
        <v>0.33916764737348881</v>
      </c>
    </row>
    <row r="25" spans="1:16" x14ac:dyDescent="0.25">
      <c r="A25" s="113">
        <v>2018</v>
      </c>
      <c r="B25" s="117">
        <v>4968</v>
      </c>
      <c r="C25" s="117">
        <v>3316</v>
      </c>
      <c r="D25" s="117">
        <v>2718</v>
      </c>
      <c r="E25" s="117">
        <v>489</v>
      </c>
      <c r="F25" s="117">
        <v>109</v>
      </c>
      <c r="G25" s="117">
        <v>1652</v>
      </c>
      <c r="H25" s="117">
        <f t="shared" si="0"/>
        <v>3207</v>
      </c>
      <c r="I25" s="277">
        <f t="shared" si="1"/>
        <v>1761</v>
      </c>
      <c r="J25" s="117">
        <v>1319133</v>
      </c>
      <c r="K25" s="117">
        <f t="shared" si="2"/>
        <v>1319.133</v>
      </c>
      <c r="L25" s="566">
        <f t="shared" si="3"/>
        <v>3.7661100131677396</v>
      </c>
      <c r="M25" s="566">
        <f t="shared" si="4"/>
        <v>2.4311422729929428</v>
      </c>
      <c r="N25" s="566">
        <f t="shared" si="5"/>
        <v>1.3349677401747966</v>
      </c>
      <c r="O25" s="118">
        <f t="shared" si="6"/>
        <v>0.35446859903381644</v>
      </c>
      <c r="P25" s="186">
        <f t="shared" si="7"/>
        <v>0.33252818035426729</v>
      </c>
    </row>
    <row r="26" spans="1:16" x14ac:dyDescent="0.25">
      <c r="A26" s="113">
        <v>2019</v>
      </c>
      <c r="B26" s="117">
        <v>4992.3</v>
      </c>
      <c r="C26" s="117">
        <v>3045.23</v>
      </c>
      <c r="D26" s="117">
        <v>2442.33</v>
      </c>
      <c r="E26" s="117">
        <v>523.5</v>
      </c>
      <c r="F26" s="117">
        <v>79.400000000000006</v>
      </c>
      <c r="G26" s="117">
        <v>1950.1</v>
      </c>
      <c r="H26" s="117">
        <f t="shared" si="0"/>
        <v>2965.83</v>
      </c>
      <c r="I26" s="277">
        <f t="shared" si="1"/>
        <v>2029.5</v>
      </c>
      <c r="J26" s="117">
        <v>1324820</v>
      </c>
      <c r="K26" s="117">
        <f t="shared" si="2"/>
        <v>1324.82</v>
      </c>
      <c r="L26" s="566">
        <f t="shared" si="3"/>
        <v>3.7682855029362483</v>
      </c>
      <c r="M26" s="566">
        <f t="shared" si="4"/>
        <v>2.2386663848673782</v>
      </c>
      <c r="N26" s="566">
        <f t="shared" si="5"/>
        <v>1.5319062212225059</v>
      </c>
      <c r="O26" s="118">
        <f t="shared" si="6"/>
        <v>0.40652605011718046</v>
      </c>
      <c r="P26" s="186">
        <f t="shared" si="7"/>
        <v>0.390621557198085</v>
      </c>
    </row>
    <row r="27" spans="1:16" x14ac:dyDescent="0.25">
      <c r="A27" s="113">
        <v>2020</v>
      </c>
      <c r="B27" s="190"/>
      <c r="C27" s="290">
        <v>2993.84</v>
      </c>
      <c r="D27" s="290">
        <v>2363.5800000000004</v>
      </c>
      <c r="E27" s="290">
        <v>541.68000000000006</v>
      </c>
      <c r="F27" s="290">
        <v>88.580000000000013</v>
      </c>
      <c r="G27" s="190"/>
      <c r="H27" s="117">
        <f t="shared" si="0"/>
        <v>2905.26</v>
      </c>
      <c r="I27" s="277">
        <f t="shared" si="1"/>
        <v>88.580000000000013</v>
      </c>
      <c r="J27" s="117">
        <v>1328889</v>
      </c>
      <c r="K27" s="117">
        <f t="shared" si="2"/>
        <v>1328.8889999999999</v>
      </c>
      <c r="L27" s="566">
        <f t="shared" si="3"/>
        <v>0</v>
      </c>
      <c r="M27" s="566">
        <f t="shared" si="4"/>
        <v>2.1862322586762328</v>
      </c>
      <c r="N27" s="566">
        <f>I27/K27</f>
        <v>6.6657185062108285E-2</v>
      </c>
      <c r="O27" s="118" t="e">
        <f t="shared" si="6"/>
        <v>#DIV/0!</v>
      </c>
      <c r="P27" s="186" t="e">
        <f t="shared" si="7"/>
        <v>#DIV/0!</v>
      </c>
    </row>
    <row r="29" spans="1:16" x14ac:dyDescent="0.25">
      <c r="H29" s="275">
        <f>H25-H26</f>
        <v>241.17000000000007</v>
      </c>
      <c r="I29" s="275">
        <f>I26-I25</f>
        <v>268.5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088C-8A43-4D88-A05A-158414C73AD2}">
  <dimension ref="A1:F46"/>
  <sheetViews>
    <sheetView zoomScaleNormal="100" workbookViewId="0">
      <selection activeCell="K23" sqref="K23"/>
    </sheetView>
  </sheetViews>
  <sheetFormatPr defaultRowHeight="15" x14ac:dyDescent="0.25"/>
  <cols>
    <col min="1" max="1" width="23.140625" customWidth="1"/>
    <col min="4" max="4" width="10.7109375" customWidth="1"/>
    <col min="5" max="5" width="14.42578125" customWidth="1"/>
    <col min="9" max="9" width="11.42578125" customWidth="1"/>
  </cols>
  <sheetData>
    <row r="1" spans="1:5" s="380" customFormat="1" x14ac:dyDescent="0.25">
      <c r="A1" s="236" t="s">
        <v>1685</v>
      </c>
    </row>
    <row r="2" spans="1:5" s="437" customFormat="1" x14ac:dyDescent="0.25"/>
    <row r="3" spans="1:5" s="437" customFormat="1" x14ac:dyDescent="0.25"/>
    <row r="4" spans="1:5" s="437" customFormat="1" x14ac:dyDescent="0.25"/>
    <row r="5" spans="1:5" s="437" customFormat="1" ht="50.25" customHeight="1" x14ac:dyDescent="0.25">
      <c r="A5" s="726" t="s">
        <v>198</v>
      </c>
      <c r="B5" s="726" t="s">
        <v>1686</v>
      </c>
      <c r="C5" s="726" t="s">
        <v>1687</v>
      </c>
      <c r="D5" s="726" t="s">
        <v>105</v>
      </c>
      <c r="E5" s="726" t="s">
        <v>1688</v>
      </c>
    </row>
    <row r="6" spans="1:5" s="437" customFormat="1" x14ac:dyDescent="0.25">
      <c r="A6" s="363" t="s">
        <v>1689</v>
      </c>
      <c r="B6" s="376">
        <v>0.84000000000000008</v>
      </c>
      <c r="C6" s="376">
        <v>3.8</v>
      </c>
      <c r="D6" s="376">
        <v>4.6399999999999997</v>
      </c>
      <c r="E6" s="379"/>
    </row>
    <row r="7" spans="1:5" s="437" customFormat="1" x14ac:dyDescent="0.25">
      <c r="A7" s="363" t="s">
        <v>29</v>
      </c>
      <c r="B7" s="376">
        <v>0.92999999999999994</v>
      </c>
      <c r="C7" s="376">
        <v>2.59</v>
      </c>
      <c r="D7" s="376">
        <v>3.52</v>
      </c>
      <c r="E7" s="379">
        <v>3</v>
      </c>
    </row>
    <row r="8" spans="1:5" s="437" customFormat="1" x14ac:dyDescent="0.25">
      <c r="A8" s="363" t="s">
        <v>55</v>
      </c>
      <c r="B8" s="376">
        <v>0.98</v>
      </c>
      <c r="C8" s="376">
        <v>2.5299999999999998</v>
      </c>
      <c r="D8" s="376">
        <v>3.51</v>
      </c>
      <c r="E8" s="379">
        <v>4</v>
      </c>
    </row>
    <row r="9" spans="1:5" s="437" customFormat="1" x14ac:dyDescent="0.25">
      <c r="A9" s="363" t="s">
        <v>48</v>
      </c>
      <c r="B9" s="376">
        <v>0.97</v>
      </c>
      <c r="C9" s="376">
        <v>2.25</v>
      </c>
      <c r="D9" s="376">
        <v>3.22</v>
      </c>
      <c r="E9" s="379">
        <v>3.76</v>
      </c>
    </row>
    <row r="10" spans="1:5" s="437" customFormat="1" x14ac:dyDescent="0.25">
      <c r="A10" s="363" t="s">
        <v>1690</v>
      </c>
      <c r="B10" s="376">
        <v>0.62</v>
      </c>
      <c r="C10" s="376">
        <v>2.57</v>
      </c>
      <c r="D10" s="376">
        <v>3.2</v>
      </c>
      <c r="E10" s="379"/>
    </row>
    <row r="11" spans="1:5" s="437" customFormat="1" x14ac:dyDescent="0.25">
      <c r="A11" s="363" t="s">
        <v>1691</v>
      </c>
      <c r="B11" s="376">
        <v>0.94000000000000006</v>
      </c>
      <c r="C11" s="376">
        <v>2.21</v>
      </c>
      <c r="D11" s="376">
        <v>3.15</v>
      </c>
      <c r="E11" s="379"/>
    </row>
    <row r="12" spans="1:5" s="437" customFormat="1" x14ac:dyDescent="0.25">
      <c r="A12" s="363" t="s">
        <v>167</v>
      </c>
      <c r="B12" s="376">
        <v>1.02</v>
      </c>
      <c r="C12" s="376">
        <v>2.11</v>
      </c>
      <c r="D12" s="376">
        <v>3.14</v>
      </c>
      <c r="E12" s="379">
        <v>3</v>
      </c>
    </row>
    <row r="13" spans="1:5" s="437" customFormat="1" x14ac:dyDescent="0.25">
      <c r="A13" s="363" t="s">
        <v>1630</v>
      </c>
      <c r="B13" s="376">
        <v>0.66999999999999993</v>
      </c>
      <c r="C13" s="376">
        <v>2.4</v>
      </c>
      <c r="D13" s="376">
        <v>3.08</v>
      </c>
      <c r="E13" s="379"/>
    </row>
    <row r="14" spans="1:5" s="437" customFormat="1" x14ac:dyDescent="0.25">
      <c r="A14" s="363" t="s">
        <v>32</v>
      </c>
      <c r="B14" s="376">
        <v>1.1800000000000002</v>
      </c>
      <c r="C14" s="376">
        <v>1.85</v>
      </c>
      <c r="D14" s="376">
        <v>3.03</v>
      </c>
      <c r="E14" s="379">
        <v>3</v>
      </c>
    </row>
    <row r="15" spans="1:5" s="437" customFormat="1" x14ac:dyDescent="0.25">
      <c r="A15" s="363" t="s">
        <v>54</v>
      </c>
      <c r="B15" s="376">
        <v>0.94</v>
      </c>
      <c r="C15" s="376">
        <v>1.99</v>
      </c>
      <c r="D15" s="376">
        <v>2.94</v>
      </c>
      <c r="E15" s="379">
        <v>4</v>
      </c>
    </row>
    <row r="16" spans="1:5" s="437" customFormat="1" x14ac:dyDescent="0.25">
      <c r="A16" s="363" t="s">
        <v>1692</v>
      </c>
      <c r="B16" s="376">
        <v>0.79</v>
      </c>
      <c r="C16" s="376">
        <v>1.57</v>
      </c>
      <c r="D16" s="376">
        <v>2.36</v>
      </c>
      <c r="E16" s="379"/>
    </row>
    <row r="17" spans="1:5" s="437" customFormat="1" x14ac:dyDescent="0.25">
      <c r="A17" s="363" t="s">
        <v>38</v>
      </c>
      <c r="B17" s="376">
        <v>0.76</v>
      </c>
      <c r="C17" s="376">
        <v>1.6</v>
      </c>
      <c r="D17" s="376">
        <v>2.35</v>
      </c>
      <c r="E17" s="379">
        <v>3</v>
      </c>
    </row>
    <row r="18" spans="1:5" s="437" customFormat="1" x14ac:dyDescent="0.25">
      <c r="A18" s="363" t="s">
        <v>1693</v>
      </c>
      <c r="B18" s="376">
        <v>0.72</v>
      </c>
      <c r="C18" s="376">
        <v>1.6</v>
      </c>
      <c r="D18" s="376">
        <f>B18+C18</f>
        <v>2.3200000000000003</v>
      </c>
      <c r="E18" s="379"/>
    </row>
    <row r="19" spans="1:5" s="437" customFormat="1" x14ac:dyDescent="0.25">
      <c r="A19" s="363" t="s">
        <v>1694</v>
      </c>
      <c r="B19" s="376">
        <v>0.78</v>
      </c>
      <c r="C19" s="376">
        <v>1.54</v>
      </c>
      <c r="D19" s="376">
        <v>2.3199999999999998</v>
      </c>
      <c r="E19" s="379">
        <v>3</v>
      </c>
    </row>
    <row r="20" spans="1:5" s="437" customFormat="1" x14ac:dyDescent="0.25">
      <c r="A20" s="363" t="s">
        <v>58</v>
      </c>
      <c r="B20" s="376">
        <v>1.06</v>
      </c>
      <c r="C20" s="376">
        <v>1.24</v>
      </c>
      <c r="D20" s="376">
        <v>2.2999999999999998</v>
      </c>
      <c r="E20" s="379"/>
    </row>
    <row r="21" spans="1:5" s="437" customFormat="1" x14ac:dyDescent="0.25">
      <c r="A21" s="363" t="s">
        <v>47</v>
      </c>
      <c r="B21" s="376">
        <v>0.75</v>
      </c>
      <c r="C21" s="376">
        <v>1.54</v>
      </c>
      <c r="D21" s="376">
        <v>2.29</v>
      </c>
      <c r="E21" s="379">
        <v>2.5</v>
      </c>
    </row>
    <row r="22" spans="1:5" s="437" customFormat="1" x14ac:dyDescent="0.25">
      <c r="A22" s="363" t="s">
        <v>1695</v>
      </c>
      <c r="B22" s="376">
        <v>0.53</v>
      </c>
      <c r="C22" s="376">
        <v>1.71</v>
      </c>
      <c r="D22" s="376">
        <v>2.23</v>
      </c>
      <c r="E22" s="379"/>
    </row>
    <row r="23" spans="1:5" s="437" customFormat="1" x14ac:dyDescent="0.25">
      <c r="A23" s="363" t="s">
        <v>1696</v>
      </c>
      <c r="B23" s="376">
        <v>0.7</v>
      </c>
      <c r="C23" s="376">
        <v>1.46</v>
      </c>
      <c r="D23" s="376">
        <v>2.15</v>
      </c>
      <c r="E23" s="379">
        <v>3</v>
      </c>
    </row>
    <row r="24" spans="1:5" s="437" customFormat="1" x14ac:dyDescent="0.25">
      <c r="A24" s="363" t="s">
        <v>52</v>
      </c>
      <c r="B24" s="376">
        <v>0.56000000000000005</v>
      </c>
      <c r="C24" s="376">
        <v>1.59</v>
      </c>
      <c r="D24" s="376">
        <v>2.15</v>
      </c>
      <c r="E24" s="379">
        <v>3</v>
      </c>
    </row>
    <row r="25" spans="1:5" s="437" customFormat="1" x14ac:dyDescent="0.25">
      <c r="A25" s="363" t="s">
        <v>31</v>
      </c>
      <c r="B25" s="376">
        <v>0.77</v>
      </c>
      <c r="C25" s="376">
        <v>1.22</v>
      </c>
      <c r="D25" s="376">
        <v>1.99</v>
      </c>
      <c r="E25" s="379"/>
    </row>
    <row r="26" spans="1:5" s="437" customFormat="1" x14ac:dyDescent="0.25">
      <c r="A26" s="699" t="s">
        <v>34</v>
      </c>
      <c r="B26" s="699">
        <v>0.78</v>
      </c>
      <c r="C26" s="699">
        <v>1.01</v>
      </c>
      <c r="D26" s="699">
        <v>1.79</v>
      </c>
      <c r="E26" s="700">
        <v>3</v>
      </c>
    </row>
    <row r="27" spans="1:5" s="437" customFormat="1" x14ac:dyDescent="0.25">
      <c r="A27" s="363" t="s">
        <v>1697</v>
      </c>
      <c r="B27" s="376">
        <v>0.53</v>
      </c>
      <c r="C27" s="376">
        <v>1.23</v>
      </c>
      <c r="D27" s="376">
        <v>1.76</v>
      </c>
      <c r="E27" s="379">
        <v>3</v>
      </c>
    </row>
    <row r="28" spans="1:5" s="437" customFormat="1" x14ac:dyDescent="0.25">
      <c r="A28" s="363" t="s">
        <v>45</v>
      </c>
      <c r="B28" s="376">
        <v>0.37</v>
      </c>
      <c r="C28" s="376">
        <v>1.24</v>
      </c>
      <c r="D28" s="376">
        <v>1.62</v>
      </c>
      <c r="E28" s="379">
        <v>1.8</v>
      </c>
    </row>
    <row r="29" spans="1:5" s="437" customFormat="1" x14ac:dyDescent="0.25">
      <c r="A29" s="363" t="s">
        <v>50</v>
      </c>
      <c r="B29" s="376">
        <v>0.65999999999999992</v>
      </c>
      <c r="C29" s="376">
        <v>0.92</v>
      </c>
      <c r="D29" s="376">
        <v>1.58</v>
      </c>
      <c r="E29" s="379">
        <v>3</v>
      </c>
    </row>
    <row r="30" spans="1:5" s="437" customFormat="1" x14ac:dyDescent="0.25">
      <c r="A30" s="363" t="s">
        <v>40</v>
      </c>
      <c r="B30" s="376">
        <v>0.56000000000000005</v>
      </c>
      <c r="C30" s="376">
        <v>0.97</v>
      </c>
      <c r="D30" s="376">
        <v>1.54</v>
      </c>
      <c r="E30" s="379">
        <v>1.53</v>
      </c>
    </row>
    <row r="31" spans="1:5" s="437" customFormat="1" x14ac:dyDescent="0.25">
      <c r="A31" s="363" t="s">
        <v>36</v>
      </c>
      <c r="B31" s="376">
        <v>0.79</v>
      </c>
      <c r="C31" s="376">
        <v>0.7</v>
      </c>
      <c r="D31" s="376">
        <v>1.49</v>
      </c>
      <c r="E31" s="379">
        <v>1.3</v>
      </c>
    </row>
    <row r="32" spans="1:5" s="437" customFormat="1" x14ac:dyDescent="0.25">
      <c r="A32" s="363" t="s">
        <v>37</v>
      </c>
      <c r="B32" s="376">
        <v>0.62</v>
      </c>
      <c r="C32" s="376">
        <v>0.78</v>
      </c>
      <c r="D32" s="376">
        <v>1.41</v>
      </c>
      <c r="E32" s="379">
        <v>2</v>
      </c>
    </row>
    <row r="33" spans="1:6" s="437" customFormat="1" x14ac:dyDescent="0.25">
      <c r="A33" s="363" t="s">
        <v>49</v>
      </c>
      <c r="B33" s="376">
        <v>0.52</v>
      </c>
      <c r="C33" s="376">
        <v>0.88</v>
      </c>
      <c r="D33" s="376">
        <v>1.39</v>
      </c>
      <c r="E33" s="379">
        <v>1.7</v>
      </c>
    </row>
    <row r="34" spans="1:6" s="437" customFormat="1" x14ac:dyDescent="0.25">
      <c r="A34" s="363" t="s">
        <v>39</v>
      </c>
      <c r="B34" s="376">
        <v>0.65999999999999992</v>
      </c>
      <c r="C34" s="376">
        <v>0.61</v>
      </c>
      <c r="D34" s="376">
        <v>1.27</v>
      </c>
      <c r="E34" s="379">
        <v>1.4</v>
      </c>
    </row>
    <row r="35" spans="1:6" s="437" customFormat="1" x14ac:dyDescent="0.25">
      <c r="A35" s="363" t="s">
        <v>35</v>
      </c>
      <c r="B35" s="376">
        <v>0.32</v>
      </c>
      <c r="C35" s="376">
        <v>0.91</v>
      </c>
      <c r="D35" s="376">
        <v>1.23</v>
      </c>
      <c r="E35" s="379"/>
    </row>
    <row r="36" spans="1:6" s="437" customFormat="1" x14ac:dyDescent="0.25">
      <c r="A36" s="363" t="s">
        <v>43</v>
      </c>
      <c r="B36" s="376">
        <v>0.61</v>
      </c>
      <c r="C36" s="376">
        <v>0.56000000000000005</v>
      </c>
      <c r="D36" s="376">
        <v>1.17</v>
      </c>
      <c r="E36" s="379">
        <v>1.9</v>
      </c>
    </row>
    <row r="37" spans="1:6" s="437" customFormat="1" x14ac:dyDescent="0.25">
      <c r="A37" s="363" t="s">
        <v>44</v>
      </c>
      <c r="B37" s="376">
        <v>0.52</v>
      </c>
      <c r="C37" s="376">
        <v>0.61</v>
      </c>
      <c r="D37" s="376">
        <v>1.1299999999999999</v>
      </c>
      <c r="E37" s="379">
        <v>2.4500000000000002</v>
      </c>
    </row>
    <row r="38" spans="1:6" s="437" customFormat="1" x14ac:dyDescent="0.25">
      <c r="A38" s="363" t="s">
        <v>1698</v>
      </c>
      <c r="B38" s="376">
        <v>0.39999999999999997</v>
      </c>
      <c r="C38" s="376">
        <v>0.63</v>
      </c>
      <c r="D38" s="376">
        <v>1.04</v>
      </c>
      <c r="E38" s="379"/>
    </row>
    <row r="39" spans="1:6" s="437" customFormat="1" x14ac:dyDescent="0.25">
      <c r="A39" s="363" t="s">
        <v>53</v>
      </c>
      <c r="B39" s="376">
        <v>0.42</v>
      </c>
      <c r="C39" s="376">
        <v>0.5</v>
      </c>
      <c r="D39" s="376">
        <v>0.92</v>
      </c>
      <c r="E39" s="379">
        <v>1.2</v>
      </c>
    </row>
    <row r="40" spans="1:6" s="437" customFormat="1" x14ac:dyDescent="0.25">
      <c r="A40" s="363" t="s">
        <v>64</v>
      </c>
      <c r="B40" s="376">
        <v>0.56000000000000005</v>
      </c>
      <c r="C40" s="376">
        <v>0.36</v>
      </c>
      <c r="D40" s="376">
        <v>0.91</v>
      </c>
      <c r="E40" s="379"/>
    </row>
    <row r="41" spans="1:6" s="437" customFormat="1" x14ac:dyDescent="0.25">
      <c r="A41" s="363" t="s">
        <v>30</v>
      </c>
      <c r="B41" s="376">
        <v>0.27</v>
      </c>
      <c r="C41" s="376">
        <v>0.59</v>
      </c>
      <c r="D41" s="376">
        <v>0.86</v>
      </c>
      <c r="E41" s="379">
        <v>1.5</v>
      </c>
    </row>
    <row r="42" spans="1:6" s="437" customFormat="1" x14ac:dyDescent="0.25">
      <c r="A42" s="363" t="s">
        <v>41</v>
      </c>
      <c r="B42" s="376">
        <v>0.37</v>
      </c>
      <c r="C42" s="376">
        <v>0.48</v>
      </c>
      <c r="D42" s="376">
        <v>0.85</v>
      </c>
      <c r="E42" s="379">
        <v>0.5</v>
      </c>
    </row>
    <row r="43" spans="1:6" x14ac:dyDescent="0.25">
      <c r="A43" s="363" t="s">
        <v>42</v>
      </c>
      <c r="B43" s="376">
        <v>0.49</v>
      </c>
      <c r="C43" s="376">
        <v>0.21</v>
      </c>
      <c r="D43" s="376">
        <v>0.7</v>
      </c>
      <c r="E43" s="379">
        <v>1.5</v>
      </c>
      <c r="F43" s="437"/>
    </row>
    <row r="44" spans="1:6" x14ac:dyDescent="0.25">
      <c r="A44" s="363" t="s">
        <v>46</v>
      </c>
      <c r="B44" s="376">
        <v>0.24</v>
      </c>
      <c r="C44" s="376">
        <v>0.42</v>
      </c>
      <c r="D44" s="376">
        <v>0.66</v>
      </c>
      <c r="E44" s="379">
        <v>2</v>
      </c>
      <c r="F44" s="437"/>
    </row>
    <row r="45" spans="1:6" x14ac:dyDescent="0.25">
      <c r="A45" s="363" t="s">
        <v>51</v>
      </c>
      <c r="B45" s="376">
        <v>0.19</v>
      </c>
      <c r="C45" s="376">
        <v>0.28000000000000003</v>
      </c>
      <c r="D45" s="376">
        <v>0.47</v>
      </c>
      <c r="E45" s="379">
        <v>2</v>
      </c>
      <c r="F45" s="437"/>
    </row>
    <row r="46" spans="1:6" x14ac:dyDescent="0.25">
      <c r="A46" s="363" t="s">
        <v>1699</v>
      </c>
      <c r="B46" s="376">
        <v>0.26</v>
      </c>
      <c r="C46" s="376">
        <v>0.11</v>
      </c>
      <c r="D46" s="376">
        <v>0.37</v>
      </c>
      <c r="E46" s="379"/>
      <c r="F46" s="437"/>
    </row>
  </sheetData>
  <autoFilter ref="A5:E5" xr:uid="{5B78E69D-9BD0-45FF-A9AE-784222CFDFB8}">
    <sortState xmlns:xlrd2="http://schemas.microsoft.com/office/spreadsheetml/2017/richdata2" ref="A6:E46">
      <sortCondition descending="1" ref="D5"/>
    </sortState>
  </autoFilter>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6408C-1D6A-4DE1-B6EA-D40335CE3001}">
  <sheetPr>
    <tabColor rgb="FFFFC000"/>
  </sheetPr>
  <dimension ref="B4:N55"/>
  <sheetViews>
    <sheetView topLeftCell="A7" zoomScale="120" zoomScaleNormal="120" workbookViewId="0">
      <selection activeCell="L17" sqref="L17"/>
    </sheetView>
  </sheetViews>
  <sheetFormatPr defaultRowHeight="15" x14ac:dyDescent="0.25"/>
  <sheetData>
    <row r="4" spans="2:13" x14ac:dyDescent="0.25">
      <c r="B4" t="s">
        <v>1257</v>
      </c>
    </row>
    <row r="5" spans="2:13" x14ac:dyDescent="0.25">
      <c r="C5">
        <v>2009</v>
      </c>
      <c r="D5">
        <v>2010</v>
      </c>
      <c r="E5">
        <v>2011</v>
      </c>
      <c r="F5">
        <v>2012</v>
      </c>
      <c r="G5">
        <v>2013</v>
      </c>
      <c r="H5">
        <v>2014</v>
      </c>
      <c r="I5">
        <v>2015</v>
      </c>
      <c r="J5">
        <v>2016</v>
      </c>
      <c r="K5">
        <v>2017</v>
      </c>
      <c r="L5">
        <v>2018</v>
      </c>
      <c r="M5">
        <v>2019</v>
      </c>
    </row>
    <row r="6" spans="2:13" x14ac:dyDescent="0.25">
      <c r="B6" t="s">
        <v>176</v>
      </c>
      <c r="C6" s="55">
        <v>5.5798457737515905</v>
      </c>
      <c r="D6" s="55">
        <v>5.6183904597614944</v>
      </c>
      <c r="E6" s="55">
        <v>5.750169211100248</v>
      </c>
      <c r="F6" s="55">
        <v>5.760639903410806</v>
      </c>
      <c r="G6" s="55">
        <v>5.6923193455537042</v>
      </c>
      <c r="H6" s="55">
        <v>5.8679130566955466</v>
      </c>
      <c r="I6" s="55">
        <v>5.4679052767836751</v>
      </c>
      <c r="J6" s="55">
        <v>5.2017630519036393</v>
      </c>
      <c r="K6" s="55">
        <v>5.5822438431134085</v>
      </c>
      <c r="L6" s="55">
        <v>5.5196725039799865</v>
      </c>
      <c r="M6" s="55">
        <v>5.83786231884058</v>
      </c>
    </row>
    <row r="7" spans="2:13" s="437" customFormat="1" x14ac:dyDescent="0.25">
      <c r="C7" s="55"/>
      <c r="D7" s="55"/>
      <c r="E7" s="55"/>
      <c r="F7" s="55"/>
      <c r="G7" s="55"/>
      <c r="H7" s="55"/>
      <c r="I7" s="55"/>
      <c r="J7" s="55"/>
      <c r="K7" s="55"/>
      <c r="L7" s="55"/>
      <c r="M7" s="55"/>
    </row>
    <row r="8" spans="2:13" ht="15.75" thickBot="1" x14ac:dyDescent="0.3">
      <c r="D8" s="588" t="s">
        <v>1265</v>
      </c>
      <c r="G8" s="585" t="s">
        <v>1264</v>
      </c>
      <c r="M8" s="588" t="s">
        <v>1266</v>
      </c>
    </row>
    <row r="9" spans="2:13" ht="150" x14ac:dyDescent="0.25">
      <c r="C9" s="387"/>
      <c r="D9" s="589" t="s">
        <v>1272</v>
      </c>
      <c r="E9" s="590" t="s">
        <v>1271</v>
      </c>
      <c r="F9" s="591" t="s">
        <v>1273</v>
      </c>
      <c r="G9" s="589" t="s">
        <v>1191</v>
      </c>
      <c r="H9" s="592" t="s">
        <v>1194</v>
      </c>
      <c r="I9" s="592" t="s">
        <v>1195</v>
      </c>
      <c r="J9" s="592" t="s">
        <v>1270</v>
      </c>
      <c r="K9" s="593" t="s">
        <v>1269</v>
      </c>
      <c r="L9" s="596" t="s">
        <v>1267</v>
      </c>
      <c r="M9" s="595" t="s">
        <v>1268</v>
      </c>
    </row>
    <row r="10" spans="2:13" x14ac:dyDescent="0.25">
      <c r="C10" s="387">
        <v>2000</v>
      </c>
      <c r="D10" s="586">
        <v>1.902658340767172</v>
      </c>
      <c r="E10" s="482">
        <v>1.687564674397859</v>
      </c>
      <c r="F10" s="483">
        <v>0.2150936663693131</v>
      </c>
      <c r="G10" s="214">
        <v>2391.6999999999998</v>
      </c>
      <c r="H10" s="577">
        <v>2364.6999999999998</v>
      </c>
      <c r="I10" s="577">
        <v>27</v>
      </c>
      <c r="J10" s="578"/>
      <c r="K10" s="579"/>
      <c r="M10" s="519"/>
    </row>
    <row r="11" spans="2:13" x14ac:dyDescent="0.25">
      <c r="C11" s="387">
        <v>2001</v>
      </c>
      <c r="D11" s="586">
        <v>1.9251536561548623</v>
      </c>
      <c r="E11" s="482">
        <v>1.6065684416106611</v>
      </c>
      <c r="F11" s="483">
        <v>0.31858521454420125</v>
      </c>
      <c r="G11" s="214">
        <v>2270.4</v>
      </c>
      <c r="H11" s="577">
        <v>2237.5</v>
      </c>
      <c r="I11" s="577">
        <v>32.9</v>
      </c>
      <c r="J11" s="578"/>
      <c r="K11" s="579"/>
      <c r="M11" s="519"/>
    </row>
    <row r="12" spans="2:13" x14ac:dyDescent="0.25">
      <c r="C12" s="387">
        <v>2002</v>
      </c>
      <c r="D12" s="586">
        <v>2.2111874868992634</v>
      </c>
      <c r="E12" s="482">
        <v>1.845378782950611</v>
      </c>
      <c r="F12" s="483">
        <v>0.36580870394865234</v>
      </c>
      <c r="G12" s="214">
        <v>2595</v>
      </c>
      <c r="H12" s="577">
        <v>2553.1</v>
      </c>
      <c r="I12" s="577">
        <v>41.9</v>
      </c>
      <c r="J12" s="578"/>
      <c r="K12" s="579"/>
      <c r="M12" s="519"/>
    </row>
    <row r="13" spans="2:13" x14ac:dyDescent="0.25">
      <c r="C13" s="387">
        <v>2003</v>
      </c>
      <c r="D13" s="586">
        <v>2.2687046880794655</v>
      </c>
      <c r="E13" s="482">
        <v>1.8579250867152901</v>
      </c>
      <c r="F13" s="483">
        <v>0.41077960136417507</v>
      </c>
      <c r="G13" s="214">
        <v>2614.5</v>
      </c>
      <c r="H13" s="577">
        <v>2555</v>
      </c>
      <c r="I13" s="577">
        <v>59.5</v>
      </c>
      <c r="J13" s="578"/>
      <c r="K13" s="579"/>
      <c r="M13" s="519"/>
    </row>
    <row r="14" spans="2:13" x14ac:dyDescent="0.25">
      <c r="C14" s="387">
        <v>2004</v>
      </c>
      <c r="D14" s="586">
        <v>2.4650686184812445</v>
      </c>
      <c r="E14" s="482">
        <v>1.9377127172918569</v>
      </c>
      <c r="F14" s="483">
        <v>0.52735590118938702</v>
      </c>
      <c r="G14" s="214">
        <v>2707.3</v>
      </c>
      <c r="H14" s="577">
        <v>2647.4</v>
      </c>
      <c r="I14" s="577">
        <v>59.9</v>
      </c>
      <c r="J14" s="578"/>
      <c r="K14" s="579"/>
      <c r="M14" s="519"/>
    </row>
    <row r="15" spans="2:13" x14ac:dyDescent="0.25">
      <c r="C15" s="387">
        <v>2005</v>
      </c>
      <c r="D15" s="586">
        <v>2.451337528056813</v>
      </c>
      <c r="E15" s="482">
        <v>1.7510394819148547</v>
      </c>
      <c r="F15" s="483">
        <v>0.70029804614195834</v>
      </c>
      <c r="G15" s="214">
        <v>2448.4</v>
      </c>
      <c r="H15" s="577">
        <v>2379.4</v>
      </c>
      <c r="I15" s="577">
        <v>69</v>
      </c>
      <c r="J15" s="578"/>
      <c r="K15" s="579"/>
      <c r="M15" s="519"/>
    </row>
    <row r="16" spans="2:13" x14ac:dyDescent="0.25">
      <c r="C16" s="387">
        <v>2006</v>
      </c>
      <c r="D16" s="586">
        <v>2.6010216924557636</v>
      </c>
      <c r="E16" s="482">
        <v>1.8917598282372101</v>
      </c>
      <c r="F16" s="483">
        <v>0.70926186421855331</v>
      </c>
      <c r="G16" s="214">
        <v>2637</v>
      </c>
      <c r="H16" s="577">
        <v>2555.1999999999998</v>
      </c>
      <c r="I16" s="577">
        <v>81.8</v>
      </c>
      <c r="J16" s="578"/>
      <c r="K16" s="579"/>
      <c r="M16" s="519"/>
    </row>
    <row r="17" spans="3:14" x14ac:dyDescent="0.25">
      <c r="C17" s="387">
        <v>2007</v>
      </c>
      <c r="D17" s="586">
        <v>2.7475203288356713</v>
      </c>
      <c r="E17" s="482">
        <v>1.9577487862270275</v>
      </c>
      <c r="F17" s="483">
        <v>0.7897715426086438</v>
      </c>
      <c r="G17" s="214">
        <v>3689.7</v>
      </c>
      <c r="H17" s="577">
        <v>2629.1</v>
      </c>
      <c r="I17" s="577">
        <v>1060.5999999999999</v>
      </c>
      <c r="J17" s="580">
        <v>1.9577487862270275</v>
      </c>
      <c r="K17" s="581">
        <v>0.7897715426086438</v>
      </c>
      <c r="L17" s="55">
        <f>J17+K17</f>
        <v>2.7475203288356713</v>
      </c>
      <c r="M17" s="519"/>
      <c r="N17" s="230">
        <f>H17/(H17+I17)</f>
        <v>0.71255115592053553</v>
      </c>
    </row>
    <row r="18" spans="3:14" x14ac:dyDescent="0.25">
      <c r="C18" s="387">
        <v>2008</v>
      </c>
      <c r="D18" s="586">
        <v>2.9726397896058097</v>
      </c>
      <c r="E18" s="482">
        <v>1.984997459729237</v>
      </c>
      <c r="F18" s="483">
        <v>0.98764232987657274</v>
      </c>
      <c r="G18" s="214">
        <v>3978.7000000000003</v>
      </c>
      <c r="H18" s="577">
        <v>2656.8</v>
      </c>
      <c r="I18" s="577">
        <v>1321.9</v>
      </c>
      <c r="J18" s="580">
        <v>1.984997459729237</v>
      </c>
      <c r="K18" s="581">
        <v>0.98764232987657274</v>
      </c>
      <c r="L18" s="55">
        <f t="shared" ref="L18:L30" si="0">J18+K18</f>
        <v>2.9726397896058097</v>
      </c>
      <c r="M18" s="594">
        <v>5.5798457737515905</v>
      </c>
      <c r="N18" s="230">
        <f t="shared" ref="N18:N30" si="1">H18/(H18+I18)</f>
        <v>0.66775579963304599</v>
      </c>
    </row>
    <row r="19" spans="3:14" x14ac:dyDescent="0.25">
      <c r="C19" s="387">
        <v>2009</v>
      </c>
      <c r="D19" s="586">
        <v>3.2298201745848742</v>
      </c>
      <c r="E19" s="482">
        <v>2.1783430907212482</v>
      </c>
      <c r="F19" s="483">
        <v>1.051477083863626</v>
      </c>
      <c r="G19" s="214">
        <v>4314.2000000000007</v>
      </c>
      <c r="H19" s="577">
        <v>2909.7000000000003</v>
      </c>
      <c r="I19" s="577">
        <v>1404.5</v>
      </c>
      <c r="J19" s="580">
        <v>2.1783430907212482</v>
      </c>
      <c r="K19" s="581">
        <v>1.051477083863626</v>
      </c>
      <c r="L19" s="55">
        <f t="shared" si="0"/>
        <v>3.2298201745848742</v>
      </c>
      <c r="M19" s="594">
        <v>5.6183904597614944</v>
      </c>
      <c r="N19" s="230">
        <f t="shared" si="1"/>
        <v>0.67444717444717439</v>
      </c>
    </row>
    <row r="20" spans="3:14" x14ac:dyDescent="0.25">
      <c r="C20" s="387">
        <v>2010</v>
      </c>
      <c r="D20" s="586">
        <v>3.0582243922927494</v>
      </c>
      <c r="E20" s="482">
        <v>2.0454664776605238</v>
      </c>
      <c r="F20" s="483">
        <v>1.0127579146322256</v>
      </c>
      <c r="G20" s="214">
        <v>4077.5</v>
      </c>
      <c r="H20" s="577">
        <v>2727.2</v>
      </c>
      <c r="I20" s="577">
        <v>1350.3</v>
      </c>
      <c r="J20" s="580">
        <v>2.0454664776605238</v>
      </c>
      <c r="K20" s="581">
        <v>1.0127579146322256</v>
      </c>
      <c r="L20" s="55">
        <f t="shared" si="0"/>
        <v>3.0582243922927494</v>
      </c>
      <c r="M20" s="594">
        <v>5.750169211100248</v>
      </c>
      <c r="N20" s="230">
        <f t="shared" si="1"/>
        <v>0.66884120171673811</v>
      </c>
    </row>
    <row r="21" spans="3:14" x14ac:dyDescent="0.25">
      <c r="C21" s="387">
        <v>2011</v>
      </c>
      <c r="D21" s="586">
        <v>3.3931230540138078</v>
      </c>
      <c r="E21" s="482">
        <v>2.2064287110990781</v>
      </c>
      <c r="F21" s="483">
        <v>1.1866943429147301</v>
      </c>
      <c r="G21" s="214">
        <v>4511.7000000000007</v>
      </c>
      <c r="H21" s="577">
        <v>2933.8</v>
      </c>
      <c r="I21" s="577">
        <v>1577.9</v>
      </c>
      <c r="J21" s="580">
        <v>2.2064287110990781</v>
      </c>
      <c r="K21" s="581">
        <v>1.1866943429147301</v>
      </c>
      <c r="L21" s="55">
        <f t="shared" si="0"/>
        <v>3.3931230540138082</v>
      </c>
      <c r="M21" s="594">
        <v>5.760639903410806</v>
      </c>
      <c r="N21" s="230">
        <f t="shared" si="1"/>
        <v>0.65026486690161134</v>
      </c>
    </row>
    <row r="22" spans="3:14" x14ac:dyDescent="0.25">
      <c r="C22" s="387">
        <v>2012</v>
      </c>
      <c r="D22" s="586">
        <v>3.4572451153282819</v>
      </c>
      <c r="E22" s="482">
        <v>2.3243740459109716</v>
      </c>
      <c r="F22" s="483">
        <v>1.1327956100774439</v>
      </c>
      <c r="G22" s="214">
        <v>4581.6000000000004</v>
      </c>
      <c r="H22" s="577">
        <v>3080.4</v>
      </c>
      <c r="I22" s="577">
        <v>1501.2</v>
      </c>
      <c r="J22" s="580">
        <v>2.324449505250838</v>
      </c>
      <c r="K22" s="581">
        <v>1.1327956100774439</v>
      </c>
      <c r="L22" s="55">
        <f t="shared" si="0"/>
        <v>3.4572451153282819</v>
      </c>
      <c r="M22" s="594">
        <v>5.6923193455537042</v>
      </c>
      <c r="N22" s="230">
        <f t="shared" si="1"/>
        <v>0.6723415400733368</v>
      </c>
    </row>
    <row r="23" spans="3:14" x14ac:dyDescent="0.25">
      <c r="C23" s="387">
        <v>2013</v>
      </c>
      <c r="D23" s="586">
        <v>3.3384235714383106</v>
      </c>
      <c r="E23" s="482">
        <v>2.2354629011024305</v>
      </c>
      <c r="F23" s="483">
        <v>1.1028849227450321</v>
      </c>
      <c r="G23" s="214">
        <v>4407.3</v>
      </c>
      <c r="H23" s="577">
        <v>2951.3</v>
      </c>
      <c r="I23" s="577">
        <v>1456</v>
      </c>
      <c r="J23" s="580">
        <v>2.2355386486932787</v>
      </c>
      <c r="K23" s="581">
        <v>1.1028849227450321</v>
      </c>
      <c r="L23" s="55">
        <f t="shared" si="0"/>
        <v>3.3384235714383106</v>
      </c>
      <c r="M23" s="594">
        <v>5.8679130566955466</v>
      </c>
      <c r="N23" s="230">
        <f t="shared" si="1"/>
        <v>0.66963900800943887</v>
      </c>
    </row>
    <row r="24" spans="3:14" x14ac:dyDescent="0.25">
      <c r="C24" s="387">
        <v>2014</v>
      </c>
      <c r="D24" s="586">
        <v>3.2860902601345625</v>
      </c>
      <c r="E24" s="482">
        <v>2.2620132404228852</v>
      </c>
      <c r="F24" s="483">
        <v>1.0241530180062759</v>
      </c>
      <c r="G24" s="214">
        <v>4324</v>
      </c>
      <c r="H24" s="577">
        <v>2976.4</v>
      </c>
      <c r="I24" s="577">
        <v>1347.6</v>
      </c>
      <c r="J24" s="580">
        <v>2.2620132404228852</v>
      </c>
      <c r="K24" s="581">
        <v>1.0241530180062759</v>
      </c>
      <c r="L24" s="55">
        <f t="shared" si="0"/>
        <v>3.2861662584291613</v>
      </c>
      <c r="M24" s="594">
        <v>5.4679052767836751</v>
      </c>
      <c r="N24" s="230">
        <f t="shared" si="1"/>
        <v>0.68834412580943571</v>
      </c>
    </row>
    <row r="25" spans="3:14" x14ac:dyDescent="0.25">
      <c r="C25" s="387">
        <v>2015</v>
      </c>
      <c r="D25" s="586">
        <v>3.1889076968881516</v>
      </c>
      <c r="E25" s="482">
        <v>2.2424922198084021</v>
      </c>
      <c r="F25" s="483">
        <v>0.94588245685772399</v>
      </c>
      <c r="G25" s="214">
        <v>4187</v>
      </c>
      <c r="H25" s="577">
        <v>2944.9</v>
      </c>
      <c r="I25" s="577">
        <v>1242.0999999999999</v>
      </c>
      <c r="J25" s="580">
        <v>2.2424160740623984</v>
      </c>
      <c r="K25" s="581">
        <v>0.9458063111117202</v>
      </c>
      <c r="L25" s="55">
        <f t="shared" si="0"/>
        <v>3.1882223851741185</v>
      </c>
      <c r="M25" s="594">
        <v>5.2017630519036393</v>
      </c>
      <c r="N25" s="230">
        <f t="shared" si="1"/>
        <v>0.70334368282780035</v>
      </c>
    </row>
    <row r="26" spans="3:14" x14ac:dyDescent="0.25">
      <c r="C26" s="387">
        <v>2016</v>
      </c>
      <c r="D26" s="586">
        <v>3.2965688509541442</v>
      </c>
      <c r="E26" s="482">
        <v>2.2276023903752744</v>
      </c>
      <c r="F26" s="483">
        <v>1.0689664605788698</v>
      </c>
      <c r="G26" s="214">
        <v>4338.1000000000004</v>
      </c>
      <c r="H26" s="577">
        <v>2931.4</v>
      </c>
      <c r="I26" s="577">
        <v>1406.7</v>
      </c>
      <c r="J26" s="580">
        <v>2.2276023903752744</v>
      </c>
      <c r="K26" s="581">
        <v>1.0689664605788698</v>
      </c>
      <c r="L26" s="55">
        <f t="shared" si="0"/>
        <v>3.2965688509541442</v>
      </c>
      <c r="M26" s="594">
        <v>5.5822438431134085</v>
      </c>
      <c r="N26" s="230">
        <f t="shared" si="1"/>
        <v>0.6757336160992139</v>
      </c>
    </row>
    <row r="27" spans="3:14" x14ac:dyDescent="0.25">
      <c r="C27" s="387">
        <v>2017</v>
      </c>
      <c r="D27" s="586">
        <v>3.5522770373241821</v>
      </c>
      <c r="E27" s="482">
        <v>2.2807237569690679</v>
      </c>
      <c r="F27" s="483">
        <v>1.2716292892785612</v>
      </c>
      <c r="G27" s="214">
        <v>4673.5</v>
      </c>
      <c r="H27" s="577">
        <v>3000.5</v>
      </c>
      <c r="I27" s="577">
        <v>1673</v>
      </c>
      <c r="J27" s="580">
        <v>2.2806477480456206</v>
      </c>
      <c r="K27" s="581">
        <v>1.2716292892785612</v>
      </c>
      <c r="L27" s="55">
        <f t="shared" si="0"/>
        <v>3.5522770373241821</v>
      </c>
      <c r="M27" s="594">
        <v>5.5196725039799865</v>
      </c>
      <c r="N27" s="230">
        <f t="shared" si="1"/>
        <v>0.64202417888092433</v>
      </c>
    </row>
    <row r="28" spans="3:14" x14ac:dyDescent="0.25">
      <c r="C28" s="387">
        <v>2018</v>
      </c>
      <c r="D28" s="586">
        <v>3.7661100131677396</v>
      </c>
      <c r="E28" s="482">
        <v>2.4311422729929428</v>
      </c>
      <c r="F28" s="483">
        <v>1.3349677401747966</v>
      </c>
      <c r="G28" s="214">
        <v>4967.8</v>
      </c>
      <c r="H28" s="577">
        <v>3206.7</v>
      </c>
      <c r="I28" s="577">
        <v>1761.1000000000001</v>
      </c>
      <c r="J28" s="580">
        <v>2.4309148508906984</v>
      </c>
      <c r="K28" s="581">
        <v>1.3350435475422116</v>
      </c>
      <c r="L28" s="55">
        <f t="shared" si="0"/>
        <v>3.7659583984329101</v>
      </c>
      <c r="M28" s="594">
        <v>5.83786231884058</v>
      </c>
      <c r="N28" s="230">
        <f t="shared" si="1"/>
        <v>0.64549700068440752</v>
      </c>
    </row>
    <row r="29" spans="3:14" x14ac:dyDescent="0.25">
      <c r="C29" s="387">
        <v>2019</v>
      </c>
      <c r="D29" s="586">
        <v>3.7682855029362483</v>
      </c>
      <c r="E29" s="482">
        <v>2.2386663848673782</v>
      </c>
      <c r="F29" s="483">
        <v>1.5319062212225059</v>
      </c>
      <c r="G29" s="214">
        <v>4992.2999999999993</v>
      </c>
      <c r="H29" s="577">
        <v>2962.7999999999997</v>
      </c>
      <c r="I29" s="577">
        <v>2029.5</v>
      </c>
      <c r="J29" s="580">
        <v>2.236379281713742</v>
      </c>
      <c r="K29" s="581">
        <v>1.5319062212225059</v>
      </c>
      <c r="L29" s="55">
        <f t="shared" si="0"/>
        <v>3.7682855029362479</v>
      </c>
      <c r="M29" s="519"/>
      <c r="N29" s="230">
        <f t="shared" si="1"/>
        <v>0.59347394988281954</v>
      </c>
    </row>
    <row r="30" spans="3:14" ht="15.75" thickBot="1" x14ac:dyDescent="0.3">
      <c r="C30" s="387">
        <v>2020</v>
      </c>
      <c r="D30" s="587">
        <v>0</v>
      </c>
      <c r="E30" s="484">
        <v>2.1862322586762328</v>
      </c>
      <c r="F30" s="485">
        <v>6.6657185062108285E-2</v>
      </c>
      <c r="G30" s="219" t="s">
        <v>202</v>
      </c>
      <c r="H30" s="582">
        <v>2905.3</v>
      </c>
      <c r="I30" s="582" t="s">
        <v>202</v>
      </c>
      <c r="J30" s="583">
        <v>2.1862623590081642</v>
      </c>
      <c r="K30" s="584"/>
      <c r="L30" s="55">
        <f t="shared" si="0"/>
        <v>2.1862623590081642</v>
      </c>
      <c r="M30" s="518"/>
      <c r="N30" s="230" t="e">
        <f t="shared" si="1"/>
        <v>#VALUE!</v>
      </c>
    </row>
    <row r="34" spans="3:13" ht="120" x14ac:dyDescent="0.25">
      <c r="D34" s="187" t="s">
        <v>1191</v>
      </c>
      <c r="E34" s="573" t="s">
        <v>1194</v>
      </c>
      <c r="F34" s="573" t="s">
        <v>1195</v>
      </c>
      <c r="G34" s="187" t="s">
        <v>991</v>
      </c>
      <c r="H34" s="187" t="s">
        <v>861</v>
      </c>
      <c r="I34" s="187" t="s">
        <v>1193</v>
      </c>
      <c r="J34" s="187" t="s">
        <v>871</v>
      </c>
      <c r="K34" s="187" t="s">
        <v>1203</v>
      </c>
      <c r="L34" s="573" t="s">
        <v>1196</v>
      </c>
      <c r="M34" s="573" t="s">
        <v>1197</v>
      </c>
    </row>
    <row r="35" spans="3:13" x14ac:dyDescent="0.25">
      <c r="C35">
        <v>2000</v>
      </c>
      <c r="D35">
        <v>2391.6999999999998</v>
      </c>
      <c r="E35" s="575">
        <v>2364.6999999999998</v>
      </c>
      <c r="F35" s="575">
        <v>27</v>
      </c>
      <c r="H35">
        <v>27</v>
      </c>
      <c r="L35" s="574"/>
      <c r="M35" s="574"/>
    </row>
    <row r="36" spans="3:13" x14ac:dyDescent="0.25">
      <c r="C36">
        <v>2001</v>
      </c>
      <c r="D36">
        <v>2270.4</v>
      </c>
      <c r="E36" s="575">
        <v>2237.5</v>
      </c>
      <c r="F36" s="575">
        <v>32.9</v>
      </c>
      <c r="H36">
        <v>32.9</v>
      </c>
      <c r="L36" s="574"/>
      <c r="M36" s="574"/>
    </row>
    <row r="37" spans="3:13" x14ac:dyDescent="0.25">
      <c r="C37">
        <v>2002</v>
      </c>
      <c r="D37">
        <v>2595</v>
      </c>
      <c r="E37" s="575">
        <v>2553.1</v>
      </c>
      <c r="F37" s="575">
        <v>41.9</v>
      </c>
      <c r="H37">
        <v>41.9</v>
      </c>
      <c r="L37" s="574"/>
      <c r="M37" s="574"/>
    </row>
    <row r="38" spans="3:13" x14ac:dyDescent="0.25">
      <c r="C38">
        <v>2003</v>
      </c>
      <c r="D38">
        <v>2614.5</v>
      </c>
      <c r="E38" s="575">
        <v>2555</v>
      </c>
      <c r="F38" s="575">
        <v>59.5</v>
      </c>
      <c r="H38">
        <v>59.5</v>
      </c>
      <c r="L38" s="574"/>
      <c r="M38" s="574"/>
    </row>
    <row r="39" spans="3:13" x14ac:dyDescent="0.25">
      <c r="C39">
        <v>2004</v>
      </c>
      <c r="D39">
        <v>2707.3</v>
      </c>
      <c r="E39" s="575">
        <v>2647.4</v>
      </c>
      <c r="F39" s="575">
        <v>59.9</v>
      </c>
      <c r="H39">
        <v>59.9</v>
      </c>
      <c r="L39" s="574"/>
      <c r="M39" s="574"/>
    </row>
    <row r="40" spans="3:13" x14ac:dyDescent="0.25">
      <c r="C40">
        <v>2005</v>
      </c>
      <c r="D40">
        <v>2448.4</v>
      </c>
      <c r="E40" s="575">
        <v>2379.4</v>
      </c>
      <c r="F40" s="575">
        <v>69</v>
      </c>
      <c r="H40">
        <v>69</v>
      </c>
      <c r="L40" s="574"/>
      <c r="M40" s="574"/>
    </row>
    <row r="41" spans="3:13" x14ac:dyDescent="0.25">
      <c r="C41">
        <v>2006</v>
      </c>
      <c r="D41">
        <v>2637</v>
      </c>
      <c r="E41" s="575">
        <v>2555.1999999999998</v>
      </c>
      <c r="F41" s="575">
        <v>81.8</v>
      </c>
      <c r="H41">
        <v>81.8</v>
      </c>
      <c r="L41" s="574"/>
      <c r="M41" s="574"/>
    </row>
    <row r="42" spans="3:13" x14ac:dyDescent="0.25">
      <c r="C42">
        <v>2007</v>
      </c>
      <c r="D42">
        <v>3689.7</v>
      </c>
      <c r="E42" s="575">
        <v>2629.1</v>
      </c>
      <c r="F42" s="575">
        <v>1060.5999999999999</v>
      </c>
      <c r="G42">
        <v>960.8</v>
      </c>
      <c r="H42">
        <v>99.8</v>
      </c>
      <c r="I42">
        <v>0.71255115592053553</v>
      </c>
      <c r="J42">
        <v>0.28744884407946447</v>
      </c>
      <c r="K42">
        <v>1342.92</v>
      </c>
      <c r="L42" s="576">
        <v>1.9577487862270275</v>
      </c>
      <c r="M42" s="576">
        <v>0.7897715426086438</v>
      </c>
    </row>
    <row r="43" spans="3:13" x14ac:dyDescent="0.25">
      <c r="C43">
        <v>2008</v>
      </c>
      <c r="D43">
        <v>3978.7000000000003</v>
      </c>
      <c r="E43" s="575">
        <v>2656.8</v>
      </c>
      <c r="F43" s="575">
        <v>1321.9</v>
      </c>
      <c r="G43">
        <v>1232.9000000000001</v>
      </c>
      <c r="H43">
        <v>89</v>
      </c>
      <c r="I43">
        <v>0.66775579963304599</v>
      </c>
      <c r="J43">
        <v>0.33224420036695401</v>
      </c>
      <c r="K43">
        <v>1338.44</v>
      </c>
      <c r="L43" s="576">
        <v>1.984997459729237</v>
      </c>
      <c r="M43" s="576">
        <v>0.98764232987657274</v>
      </c>
    </row>
    <row r="44" spans="3:13" x14ac:dyDescent="0.25">
      <c r="C44">
        <v>2009</v>
      </c>
      <c r="D44">
        <v>4314.2000000000007</v>
      </c>
      <c r="E44" s="575">
        <v>2909.7000000000003</v>
      </c>
      <c r="F44" s="575">
        <v>1404.5</v>
      </c>
      <c r="G44">
        <v>1312.9</v>
      </c>
      <c r="H44">
        <v>91.6</v>
      </c>
      <c r="I44">
        <v>0.67444717444717439</v>
      </c>
      <c r="J44">
        <v>0.3255528255528255</v>
      </c>
      <c r="K44">
        <v>1335.74</v>
      </c>
      <c r="L44" s="576">
        <v>2.1783430907212482</v>
      </c>
      <c r="M44" s="576">
        <v>1.051477083863626</v>
      </c>
    </row>
    <row r="45" spans="3:13" x14ac:dyDescent="0.25">
      <c r="C45">
        <v>2010</v>
      </c>
      <c r="D45">
        <v>4077.5</v>
      </c>
      <c r="E45" s="575">
        <v>2727.2</v>
      </c>
      <c r="F45" s="575">
        <v>1350.3</v>
      </c>
      <c r="G45">
        <v>1282</v>
      </c>
      <c r="H45">
        <v>68.3</v>
      </c>
      <c r="I45">
        <v>0.66884120171673811</v>
      </c>
      <c r="J45">
        <v>0.33115879828326178</v>
      </c>
      <c r="K45">
        <v>1333.29</v>
      </c>
      <c r="L45" s="576">
        <v>2.0454664776605238</v>
      </c>
      <c r="M45" s="576">
        <v>1.0127579146322256</v>
      </c>
    </row>
    <row r="46" spans="3:13" x14ac:dyDescent="0.25">
      <c r="C46">
        <v>2011</v>
      </c>
      <c r="D46">
        <v>4511.7000000000007</v>
      </c>
      <c r="E46" s="575">
        <v>2933.8</v>
      </c>
      <c r="F46" s="575">
        <v>1577.9</v>
      </c>
      <c r="G46">
        <v>1504.4</v>
      </c>
      <c r="H46">
        <v>73.5</v>
      </c>
      <c r="I46">
        <v>0.65026486690161134</v>
      </c>
      <c r="J46">
        <v>0.34973513309838861</v>
      </c>
      <c r="K46">
        <v>1329.66</v>
      </c>
      <c r="L46" s="576">
        <v>2.2064287110990781</v>
      </c>
      <c r="M46" s="576">
        <v>1.1866943429147301</v>
      </c>
    </row>
    <row r="47" spans="3:13" x14ac:dyDescent="0.25">
      <c r="C47">
        <v>2012</v>
      </c>
      <c r="D47">
        <v>4581.6000000000004</v>
      </c>
      <c r="E47" s="575">
        <v>3080.4</v>
      </c>
      <c r="F47" s="575">
        <v>1501.2</v>
      </c>
      <c r="G47">
        <v>1420.5</v>
      </c>
      <c r="H47">
        <v>80.7</v>
      </c>
      <c r="I47">
        <v>0.6723415400733368</v>
      </c>
      <c r="J47">
        <v>0.32765845992666315</v>
      </c>
      <c r="K47">
        <v>1325.2170000000001</v>
      </c>
      <c r="L47" s="576">
        <v>2.324449505250838</v>
      </c>
      <c r="M47" s="576">
        <v>1.1327956100774439</v>
      </c>
    </row>
    <row r="48" spans="3:13" x14ac:dyDescent="0.25">
      <c r="C48">
        <v>2013</v>
      </c>
      <c r="D48">
        <v>4407.3</v>
      </c>
      <c r="E48" s="575">
        <v>2951.3</v>
      </c>
      <c r="F48" s="575">
        <v>1456</v>
      </c>
      <c r="G48">
        <v>1382.8</v>
      </c>
      <c r="H48">
        <v>73.2</v>
      </c>
      <c r="I48">
        <v>0.66963900800943887</v>
      </c>
      <c r="J48">
        <v>0.33036099199056113</v>
      </c>
      <c r="K48">
        <v>1320.174</v>
      </c>
      <c r="L48" s="576">
        <v>2.2355386486932787</v>
      </c>
      <c r="M48" s="576">
        <v>1.1028849227450321</v>
      </c>
    </row>
    <row r="49" spans="3:13" x14ac:dyDescent="0.25">
      <c r="C49">
        <v>2014</v>
      </c>
      <c r="D49">
        <v>4324</v>
      </c>
      <c r="E49" s="575">
        <v>2976.4</v>
      </c>
      <c r="F49" s="575">
        <v>1347.6</v>
      </c>
      <c r="G49">
        <v>1268.5999999999999</v>
      </c>
      <c r="H49">
        <v>79</v>
      </c>
      <c r="I49">
        <v>0.68834412580943571</v>
      </c>
      <c r="J49">
        <v>0.31165587419056429</v>
      </c>
      <c r="K49">
        <v>1315.819</v>
      </c>
      <c r="L49" s="576">
        <v>2.2620132404228852</v>
      </c>
      <c r="M49" s="576">
        <v>1.0241530180062759</v>
      </c>
    </row>
    <row r="50" spans="3:13" x14ac:dyDescent="0.25">
      <c r="C50">
        <v>2015</v>
      </c>
      <c r="D50">
        <v>4187</v>
      </c>
      <c r="E50" s="575">
        <v>2944.9</v>
      </c>
      <c r="F50" s="575">
        <v>1242.0999999999999</v>
      </c>
      <c r="G50">
        <v>1152.0999999999999</v>
      </c>
      <c r="H50">
        <v>90</v>
      </c>
      <c r="I50">
        <v>0.70334368282780035</v>
      </c>
      <c r="J50">
        <v>0.29665631717219965</v>
      </c>
      <c r="K50">
        <v>1313.271</v>
      </c>
      <c r="L50" s="576">
        <v>2.2424160740623984</v>
      </c>
      <c r="M50" s="576">
        <v>0.9458063111117202</v>
      </c>
    </row>
    <row r="51" spans="3:13" x14ac:dyDescent="0.25">
      <c r="C51">
        <v>2016</v>
      </c>
      <c r="D51">
        <v>4338.1000000000004</v>
      </c>
      <c r="E51" s="575">
        <v>2931.4</v>
      </c>
      <c r="F51" s="575">
        <v>1406.7</v>
      </c>
      <c r="G51">
        <v>1317.7</v>
      </c>
      <c r="H51">
        <v>89</v>
      </c>
      <c r="I51">
        <v>0.6757336160992139</v>
      </c>
      <c r="J51">
        <v>0.32426638390078605</v>
      </c>
      <c r="K51">
        <v>1315.944</v>
      </c>
      <c r="L51" s="576">
        <v>2.2276023903752744</v>
      </c>
      <c r="M51" s="576">
        <v>1.0689664605788698</v>
      </c>
    </row>
    <row r="52" spans="3:13" x14ac:dyDescent="0.25">
      <c r="C52">
        <v>2017</v>
      </c>
      <c r="D52">
        <v>4673.5</v>
      </c>
      <c r="E52" s="575">
        <v>3000.5</v>
      </c>
      <c r="F52" s="575">
        <v>1673</v>
      </c>
      <c r="G52">
        <v>1585.1</v>
      </c>
      <c r="H52">
        <v>87.9</v>
      </c>
      <c r="I52">
        <v>0.64202417888092433</v>
      </c>
      <c r="J52">
        <v>0.35797582111907567</v>
      </c>
      <c r="K52">
        <v>1315.635</v>
      </c>
      <c r="L52" s="576">
        <v>2.2806477480456206</v>
      </c>
      <c r="M52" s="576">
        <v>1.2716292892785612</v>
      </c>
    </row>
    <row r="53" spans="3:13" x14ac:dyDescent="0.25">
      <c r="C53">
        <v>2018</v>
      </c>
      <c r="D53">
        <v>4967.8</v>
      </c>
      <c r="E53" s="575">
        <v>3206.7</v>
      </c>
      <c r="F53" s="575">
        <v>1761.1000000000001</v>
      </c>
      <c r="G53">
        <v>1652.2</v>
      </c>
      <c r="H53">
        <v>108.9</v>
      </c>
      <c r="I53">
        <v>0.64549700068440752</v>
      </c>
      <c r="J53">
        <v>0.35450299931559243</v>
      </c>
      <c r="K53">
        <v>1319.133</v>
      </c>
      <c r="L53" s="576">
        <v>2.4309148508906984</v>
      </c>
      <c r="M53" s="576">
        <v>1.3350435475422116</v>
      </c>
    </row>
    <row r="54" spans="3:13" x14ac:dyDescent="0.25">
      <c r="C54">
        <v>2019</v>
      </c>
      <c r="D54">
        <v>4992.2999999999993</v>
      </c>
      <c r="E54" s="575">
        <v>2962.7999999999997</v>
      </c>
      <c r="F54" s="575">
        <v>2029.5</v>
      </c>
      <c r="G54">
        <v>1950.1</v>
      </c>
      <c r="H54">
        <v>79.400000000000006</v>
      </c>
      <c r="I54">
        <v>0.59347394988281954</v>
      </c>
      <c r="J54">
        <v>0.40652605011718052</v>
      </c>
      <c r="K54">
        <v>1324.82</v>
      </c>
      <c r="L54" s="576">
        <v>2.236379281713742</v>
      </c>
      <c r="M54" s="576">
        <v>1.5319062212225059</v>
      </c>
    </row>
    <row r="55" spans="3:13" x14ac:dyDescent="0.25">
      <c r="C55">
        <v>2020</v>
      </c>
      <c r="D55" t="s">
        <v>202</v>
      </c>
      <c r="E55" s="575">
        <v>2905.3</v>
      </c>
      <c r="F55" s="575" t="s">
        <v>202</v>
      </c>
      <c r="G55" t="s">
        <v>202</v>
      </c>
      <c r="H55">
        <v>88.6</v>
      </c>
      <c r="K55">
        <v>1328.8889999999999</v>
      </c>
      <c r="L55" s="576">
        <v>2.1862623590081642</v>
      </c>
      <c r="M55" s="576"/>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840E0-F1FE-4AE2-B5EC-337CFDB7B68F}">
  <dimension ref="A1:Q27"/>
  <sheetViews>
    <sheetView zoomScaleNormal="100" workbookViewId="0">
      <selection activeCell="G17" sqref="G17"/>
    </sheetView>
  </sheetViews>
  <sheetFormatPr defaultRowHeight="15" x14ac:dyDescent="0.25"/>
  <cols>
    <col min="2" max="3" width="11.140625" customWidth="1"/>
    <col min="4" max="4" width="9.28515625" customWidth="1"/>
    <col min="5" max="5" width="11.28515625" customWidth="1"/>
    <col min="6" max="6" width="10" customWidth="1"/>
    <col min="7" max="7" width="10.28515625" customWidth="1"/>
    <col min="8" max="8" width="10.42578125" customWidth="1"/>
    <col min="9" max="9" width="12.28515625" customWidth="1"/>
    <col min="10" max="10" width="11.140625" customWidth="1"/>
    <col min="11" max="11" width="13.28515625" customWidth="1"/>
    <col min="12" max="12" width="14.42578125" customWidth="1"/>
    <col min="13" max="13" width="14" customWidth="1"/>
    <col min="14" max="14" width="13.28515625" customWidth="1"/>
    <col min="15" max="15" width="15.85546875" customWidth="1"/>
    <col min="16" max="16" width="14.7109375" customWidth="1"/>
  </cols>
  <sheetData>
    <row r="1" spans="1:17" x14ac:dyDescent="0.25">
      <c r="A1" s="387" t="s">
        <v>1888</v>
      </c>
    </row>
    <row r="2" spans="1:17" x14ac:dyDescent="0.25">
      <c r="A2" s="387" t="s">
        <v>1684</v>
      </c>
    </row>
    <row r="4" spans="1:17" ht="145.5" customHeight="1" x14ac:dyDescent="0.25">
      <c r="A4" s="385"/>
      <c r="B4" s="738" t="s">
        <v>1981</v>
      </c>
      <c r="C4" s="738" t="s">
        <v>1240</v>
      </c>
      <c r="D4" s="738" t="s">
        <v>1239</v>
      </c>
      <c r="E4" s="738" t="s">
        <v>1241</v>
      </c>
      <c r="F4" s="738" t="s">
        <v>1238</v>
      </c>
      <c r="G4" s="726" t="s">
        <v>1982</v>
      </c>
      <c r="H4" s="726" t="s">
        <v>1983</v>
      </c>
      <c r="I4" s="726" t="s">
        <v>1984</v>
      </c>
      <c r="J4" s="726" t="s">
        <v>1985</v>
      </c>
      <c r="K4" s="726" t="s">
        <v>1986</v>
      </c>
      <c r="L4" s="726" t="s">
        <v>1987</v>
      </c>
      <c r="M4" s="726" t="s">
        <v>1988</v>
      </c>
      <c r="N4" s="726" t="s">
        <v>1989</v>
      </c>
      <c r="O4" s="730" t="s">
        <v>1990</v>
      </c>
      <c r="P4" s="730" t="s">
        <v>1991</v>
      </c>
    </row>
    <row r="5" spans="1:17" x14ac:dyDescent="0.25">
      <c r="A5" s="376">
        <v>1998</v>
      </c>
      <c r="B5" s="376">
        <v>4458</v>
      </c>
      <c r="C5" s="376">
        <v>3210</v>
      </c>
      <c r="D5" s="376">
        <v>765</v>
      </c>
      <c r="E5" s="376">
        <v>15</v>
      </c>
      <c r="F5" s="376">
        <v>468</v>
      </c>
      <c r="G5" s="363">
        <f>C5+D5</f>
        <v>3975</v>
      </c>
      <c r="H5" s="363">
        <f>E5+F5</f>
        <v>483</v>
      </c>
      <c r="I5" s="287">
        <f>G5/B5</f>
        <v>0.89165545087483178</v>
      </c>
      <c r="J5" s="287">
        <f>H5/B5</f>
        <v>0.10834454912516824</v>
      </c>
      <c r="K5" s="121"/>
      <c r="L5" s="121"/>
      <c r="M5" s="363"/>
      <c r="N5" s="363"/>
      <c r="O5" s="363"/>
      <c r="P5" s="363"/>
    </row>
    <row r="6" spans="1:17" x14ac:dyDescent="0.25">
      <c r="A6" s="376">
        <v>1999</v>
      </c>
      <c r="B6" s="376">
        <v>4563</v>
      </c>
      <c r="C6" s="376">
        <v>3134</v>
      </c>
      <c r="D6" s="376">
        <v>758</v>
      </c>
      <c r="E6" s="376">
        <v>20</v>
      </c>
      <c r="F6" s="376">
        <v>651</v>
      </c>
      <c r="G6" s="363">
        <f t="shared" ref="G6:G27" si="0">C6+D6</f>
        <v>3892</v>
      </c>
      <c r="H6" s="363">
        <f t="shared" ref="H6:H27" si="1">E6+F6</f>
        <v>671</v>
      </c>
      <c r="I6" s="287">
        <f t="shared" ref="I6:I27" si="2">G6/B6</f>
        <v>0.85294762217839137</v>
      </c>
      <c r="J6" s="287">
        <f t="shared" ref="J6:J27" si="3">H6/B6</f>
        <v>0.1470523778216086</v>
      </c>
      <c r="K6" s="121"/>
      <c r="L6" s="121"/>
      <c r="M6" s="363"/>
      <c r="N6" s="363"/>
      <c r="O6" s="363"/>
      <c r="P6" s="363"/>
    </row>
    <row r="7" spans="1:17" x14ac:dyDescent="0.25">
      <c r="A7" s="376">
        <v>2000</v>
      </c>
      <c r="B7" s="376">
        <v>4570</v>
      </c>
      <c r="C7" s="376">
        <v>3347</v>
      </c>
      <c r="D7" s="376">
        <v>675</v>
      </c>
      <c r="E7" s="376">
        <v>41</v>
      </c>
      <c r="F7" s="376">
        <v>507</v>
      </c>
      <c r="G7" s="363">
        <f t="shared" si="0"/>
        <v>4022</v>
      </c>
      <c r="H7" s="363">
        <f t="shared" si="1"/>
        <v>548</v>
      </c>
      <c r="I7" s="287">
        <f t="shared" si="2"/>
        <v>0.88008752735229756</v>
      </c>
      <c r="J7" s="287">
        <f t="shared" si="3"/>
        <v>0.11991247264770241</v>
      </c>
      <c r="K7" s="121">
        <v>2364.6999999999998</v>
      </c>
      <c r="L7" s="121">
        <v>301.39999999999998</v>
      </c>
      <c r="M7" s="163">
        <v>1.687564674397859</v>
      </c>
      <c r="N7" s="163">
        <v>0.2150936663693131</v>
      </c>
      <c r="O7" s="287">
        <f t="shared" ref="O7:O25" si="4">K7/(K7+L7)</f>
        <v>0.88695097708263004</v>
      </c>
      <c r="P7" s="287">
        <f t="shared" ref="P7:P25" si="5">L7/(K7+L7)</f>
        <v>0.11304902291736994</v>
      </c>
    </row>
    <row r="8" spans="1:17" x14ac:dyDescent="0.25">
      <c r="A8" s="376">
        <v>2001</v>
      </c>
      <c r="B8" s="376">
        <v>4803</v>
      </c>
      <c r="C8" s="376">
        <v>3469</v>
      </c>
      <c r="D8" s="376">
        <v>610</v>
      </c>
      <c r="E8" s="376">
        <v>48</v>
      </c>
      <c r="F8" s="376">
        <v>676</v>
      </c>
      <c r="G8" s="363">
        <f t="shared" si="0"/>
        <v>4079</v>
      </c>
      <c r="H8" s="363">
        <f t="shared" si="1"/>
        <v>724</v>
      </c>
      <c r="I8" s="287">
        <f t="shared" si="2"/>
        <v>0.84926087861753075</v>
      </c>
      <c r="J8" s="287">
        <f t="shared" si="3"/>
        <v>0.15073912138246928</v>
      </c>
      <c r="K8" s="121">
        <v>2237.5</v>
      </c>
      <c r="L8" s="121">
        <v>443.7</v>
      </c>
      <c r="M8" s="163">
        <v>1.6065684416106611</v>
      </c>
      <c r="N8" s="163">
        <v>0.31858521454420125</v>
      </c>
      <c r="O8" s="287">
        <f t="shared" si="4"/>
        <v>0.83451439653886328</v>
      </c>
      <c r="P8" s="287">
        <f t="shared" si="5"/>
        <v>0.1654856034611368</v>
      </c>
    </row>
    <row r="9" spans="1:17" x14ac:dyDescent="0.25">
      <c r="A9" s="376">
        <v>2002</v>
      </c>
      <c r="B9" s="376">
        <v>5089</v>
      </c>
      <c r="C9" s="376">
        <v>3707</v>
      </c>
      <c r="D9" s="376">
        <v>605</v>
      </c>
      <c r="E9" s="376">
        <v>52</v>
      </c>
      <c r="F9" s="376">
        <v>725</v>
      </c>
      <c r="G9" s="363">
        <f t="shared" si="0"/>
        <v>4312</v>
      </c>
      <c r="H9" s="363">
        <f t="shared" si="1"/>
        <v>777</v>
      </c>
      <c r="I9" s="287">
        <f t="shared" si="2"/>
        <v>0.84731774415405781</v>
      </c>
      <c r="J9" s="287">
        <f t="shared" si="3"/>
        <v>0.15268225584594222</v>
      </c>
      <c r="K9" s="121">
        <v>2553.1</v>
      </c>
      <c r="L9" s="121">
        <v>506.09999999999997</v>
      </c>
      <c r="M9" s="163">
        <v>1.845378782950611</v>
      </c>
      <c r="N9" s="163">
        <v>0.36580870394865234</v>
      </c>
      <c r="O9" s="287">
        <f t="shared" si="4"/>
        <v>0.83456459205020928</v>
      </c>
      <c r="P9" s="287">
        <f t="shared" si="5"/>
        <v>0.16543540794979078</v>
      </c>
    </row>
    <row r="10" spans="1:17" x14ac:dyDescent="0.25">
      <c r="A10" s="376">
        <v>2003</v>
      </c>
      <c r="B10" s="376">
        <v>5424</v>
      </c>
      <c r="C10" s="376">
        <v>3762</v>
      </c>
      <c r="D10" s="376">
        <v>637</v>
      </c>
      <c r="E10" s="376">
        <v>72</v>
      </c>
      <c r="F10" s="376">
        <v>953</v>
      </c>
      <c r="G10" s="363">
        <f t="shared" si="0"/>
        <v>4399</v>
      </c>
      <c r="H10" s="363">
        <f t="shared" si="1"/>
        <v>1025</v>
      </c>
      <c r="I10" s="287">
        <f t="shared" si="2"/>
        <v>0.81102507374631272</v>
      </c>
      <c r="J10" s="287">
        <f t="shared" si="3"/>
        <v>0.18897492625368731</v>
      </c>
      <c r="K10" s="121">
        <v>2555</v>
      </c>
      <c r="L10" s="121">
        <v>564.9</v>
      </c>
      <c r="M10" s="163">
        <v>1.8579250867152901</v>
      </c>
      <c r="N10" s="163">
        <v>0.41077960136417507</v>
      </c>
      <c r="O10" s="287">
        <f t="shared" si="4"/>
        <v>0.81893650437514021</v>
      </c>
      <c r="P10" s="287">
        <f t="shared" si="5"/>
        <v>0.18106349562485977</v>
      </c>
    </row>
    <row r="11" spans="1:17" x14ac:dyDescent="0.25">
      <c r="A11" s="376">
        <v>2004</v>
      </c>
      <c r="B11" s="376">
        <v>5678</v>
      </c>
      <c r="C11" s="376">
        <v>3844</v>
      </c>
      <c r="D11" s="376">
        <v>636</v>
      </c>
      <c r="E11" s="376">
        <v>95</v>
      </c>
      <c r="F11" s="376">
        <v>1103</v>
      </c>
      <c r="G11" s="363">
        <f t="shared" si="0"/>
        <v>4480</v>
      </c>
      <c r="H11" s="363">
        <f t="shared" si="1"/>
        <v>1198</v>
      </c>
      <c r="I11" s="287">
        <f t="shared" si="2"/>
        <v>0.78901021486438883</v>
      </c>
      <c r="J11" s="287">
        <f t="shared" si="3"/>
        <v>0.21098978513561112</v>
      </c>
      <c r="K11" s="121">
        <v>2647.3999999999996</v>
      </c>
      <c r="L11" s="121">
        <v>720.5</v>
      </c>
      <c r="M11" s="163">
        <v>1.9377127172918569</v>
      </c>
      <c r="N11" s="163">
        <v>0.52735590118938702</v>
      </c>
      <c r="O11" s="287">
        <f t="shared" si="4"/>
        <v>0.78606846996644786</v>
      </c>
      <c r="P11" s="287">
        <f t="shared" si="5"/>
        <v>0.21393153003355209</v>
      </c>
    </row>
    <row r="12" spans="1:17" x14ac:dyDescent="0.25">
      <c r="A12" s="376">
        <v>2005</v>
      </c>
      <c r="B12" s="376">
        <v>5734</v>
      </c>
      <c r="C12" s="376">
        <v>3618</v>
      </c>
      <c r="D12" s="376">
        <v>622</v>
      </c>
      <c r="E12" s="376">
        <v>92</v>
      </c>
      <c r="F12" s="376">
        <v>1402</v>
      </c>
      <c r="G12" s="363">
        <f t="shared" si="0"/>
        <v>4240</v>
      </c>
      <c r="H12" s="363">
        <f t="shared" si="1"/>
        <v>1494</v>
      </c>
      <c r="I12" s="287">
        <f t="shared" si="2"/>
        <v>0.73944890129054763</v>
      </c>
      <c r="J12" s="287">
        <f t="shared" si="3"/>
        <v>0.26055109870945237</v>
      </c>
      <c r="K12" s="121">
        <v>2379.4</v>
      </c>
      <c r="L12" s="121">
        <v>951.6</v>
      </c>
      <c r="M12" s="163">
        <v>1.7510394819148547</v>
      </c>
      <c r="N12" s="163">
        <v>0.70029804614195834</v>
      </c>
      <c r="O12" s="287">
        <f t="shared" si="4"/>
        <v>0.71432002401681183</v>
      </c>
      <c r="P12" s="287">
        <f t="shared" si="5"/>
        <v>0.28567997598318823</v>
      </c>
    </row>
    <row r="13" spans="1:17" x14ac:dyDescent="0.25">
      <c r="A13" s="376">
        <v>2006</v>
      </c>
      <c r="B13" s="376">
        <v>6221</v>
      </c>
      <c r="C13" s="376">
        <v>3946</v>
      </c>
      <c r="D13" s="376">
        <v>736</v>
      </c>
      <c r="E13" s="376">
        <v>139</v>
      </c>
      <c r="F13" s="376">
        <v>1400</v>
      </c>
      <c r="G13" s="363">
        <f t="shared" si="0"/>
        <v>4682</v>
      </c>
      <c r="H13" s="363">
        <f t="shared" si="1"/>
        <v>1539</v>
      </c>
      <c r="I13" s="287">
        <f t="shared" si="2"/>
        <v>0.75261212023790391</v>
      </c>
      <c r="J13" s="287">
        <f t="shared" si="3"/>
        <v>0.24738787976209611</v>
      </c>
      <c r="K13" s="121">
        <v>2555.1999999999998</v>
      </c>
      <c r="L13" s="121">
        <v>958</v>
      </c>
      <c r="M13" s="163">
        <v>1.8917598282372101</v>
      </c>
      <c r="N13" s="163">
        <v>0.70926186421855331</v>
      </c>
      <c r="O13" s="287">
        <f t="shared" si="4"/>
        <v>0.72731412956848451</v>
      </c>
      <c r="P13" s="287">
        <f t="shared" si="5"/>
        <v>0.27268587043151543</v>
      </c>
    </row>
    <row r="14" spans="1:17" x14ac:dyDescent="0.25">
      <c r="A14" s="376">
        <v>2007</v>
      </c>
      <c r="B14" s="376">
        <v>6826</v>
      </c>
      <c r="C14" s="376">
        <v>4320</v>
      </c>
      <c r="D14" s="376">
        <v>740</v>
      </c>
      <c r="E14" s="376">
        <v>140</v>
      </c>
      <c r="F14" s="376">
        <v>1626</v>
      </c>
      <c r="G14" s="363">
        <f t="shared" si="0"/>
        <v>5060</v>
      </c>
      <c r="H14" s="363">
        <f t="shared" si="1"/>
        <v>1766</v>
      </c>
      <c r="I14" s="287">
        <f t="shared" si="2"/>
        <v>0.74128332845004397</v>
      </c>
      <c r="J14" s="287">
        <f t="shared" si="3"/>
        <v>0.25871667154995603</v>
      </c>
      <c r="K14" s="121">
        <v>2629.1</v>
      </c>
      <c r="L14" s="121">
        <v>1060.5999999999999</v>
      </c>
      <c r="M14" s="163">
        <v>1.9577487862270275</v>
      </c>
      <c r="N14" s="163">
        <v>0.7897715426086438</v>
      </c>
      <c r="O14" s="287">
        <f t="shared" si="4"/>
        <v>0.71255115592053553</v>
      </c>
      <c r="P14" s="287">
        <f t="shared" si="5"/>
        <v>0.28744884407946447</v>
      </c>
    </row>
    <row r="15" spans="1:17" x14ac:dyDescent="0.25">
      <c r="A15" s="376">
        <v>2008</v>
      </c>
      <c r="B15" s="376">
        <v>7226</v>
      </c>
      <c r="C15" s="376">
        <v>4357</v>
      </c>
      <c r="D15" s="376">
        <v>754</v>
      </c>
      <c r="E15" s="376">
        <v>129</v>
      </c>
      <c r="F15" s="376">
        <v>1986</v>
      </c>
      <c r="G15" s="363">
        <f t="shared" si="0"/>
        <v>5111</v>
      </c>
      <c r="H15" s="363">
        <f t="shared" si="1"/>
        <v>2115</v>
      </c>
      <c r="I15" s="287">
        <f t="shared" si="2"/>
        <v>0.70730694713534459</v>
      </c>
      <c r="J15" s="287">
        <f t="shared" si="3"/>
        <v>0.29269305286465541</v>
      </c>
      <c r="K15" s="121">
        <v>2656.8</v>
      </c>
      <c r="L15" s="121">
        <v>1321.9</v>
      </c>
      <c r="M15" s="163">
        <v>1.984997459729237</v>
      </c>
      <c r="N15" s="163">
        <v>0.98764232987657274</v>
      </c>
      <c r="O15" s="287">
        <f t="shared" si="4"/>
        <v>0.66775579963304599</v>
      </c>
      <c r="P15" s="287">
        <f t="shared" si="5"/>
        <v>0.33224420036695401</v>
      </c>
    </row>
    <row r="16" spans="1:17" x14ac:dyDescent="0.25">
      <c r="A16" s="376">
        <v>2009</v>
      </c>
      <c r="B16" s="376">
        <v>7453</v>
      </c>
      <c r="C16" s="376">
        <v>4485</v>
      </c>
      <c r="D16" s="376">
        <v>723</v>
      </c>
      <c r="E16" s="376">
        <v>145</v>
      </c>
      <c r="F16" s="376">
        <v>2100</v>
      </c>
      <c r="G16" s="363">
        <f t="shared" si="0"/>
        <v>5208</v>
      </c>
      <c r="H16" s="363">
        <f t="shared" si="1"/>
        <v>2245</v>
      </c>
      <c r="I16" s="287">
        <f t="shared" si="2"/>
        <v>0.69877901516167984</v>
      </c>
      <c r="J16" s="287">
        <f t="shared" si="3"/>
        <v>0.30122098483832016</v>
      </c>
      <c r="K16" s="121">
        <v>2909.7</v>
      </c>
      <c r="L16" s="121">
        <v>1404.5</v>
      </c>
      <c r="M16" s="163">
        <v>2.1783430907212482</v>
      </c>
      <c r="N16" s="163">
        <v>1.051477083863626</v>
      </c>
      <c r="O16" s="287">
        <f t="shared" si="4"/>
        <v>0.67444717444717439</v>
      </c>
      <c r="P16" s="287">
        <f t="shared" si="5"/>
        <v>0.32555282555282555</v>
      </c>
      <c r="Q16" s="275"/>
    </row>
    <row r="17" spans="1:17" x14ac:dyDescent="0.25">
      <c r="A17" s="376">
        <v>2010</v>
      </c>
      <c r="B17" s="376">
        <v>7491</v>
      </c>
      <c r="C17" s="376">
        <v>4624</v>
      </c>
      <c r="D17" s="376">
        <v>745</v>
      </c>
      <c r="E17" s="376">
        <v>101</v>
      </c>
      <c r="F17" s="376">
        <v>2021</v>
      </c>
      <c r="G17" s="363">
        <f t="shared" si="0"/>
        <v>5369</v>
      </c>
      <c r="H17" s="363">
        <f t="shared" si="1"/>
        <v>2122</v>
      </c>
      <c r="I17" s="287">
        <f t="shared" si="2"/>
        <v>0.7167267387531705</v>
      </c>
      <c r="J17" s="287">
        <f t="shared" si="3"/>
        <v>0.28327326124682956</v>
      </c>
      <c r="K17" s="121">
        <v>2727.2</v>
      </c>
      <c r="L17" s="121">
        <v>1350.3</v>
      </c>
      <c r="M17" s="163">
        <v>2.0454664776605238</v>
      </c>
      <c r="N17" s="163">
        <v>1.0127579146322256</v>
      </c>
      <c r="O17" s="287">
        <f t="shared" si="4"/>
        <v>0.66884120171673811</v>
      </c>
      <c r="P17" s="287">
        <f>L17/(K17+L17)</f>
        <v>0.33115879828326178</v>
      </c>
      <c r="Q17" s="275"/>
    </row>
    <row r="18" spans="1:17" x14ac:dyDescent="0.25">
      <c r="A18" s="376">
        <v>2011</v>
      </c>
      <c r="B18" s="376">
        <v>7646</v>
      </c>
      <c r="C18" s="376">
        <v>4638</v>
      </c>
      <c r="D18" s="376">
        <v>733</v>
      </c>
      <c r="E18" s="376">
        <v>101</v>
      </c>
      <c r="F18" s="376">
        <v>2174</v>
      </c>
      <c r="G18" s="363">
        <f t="shared" si="0"/>
        <v>5371</v>
      </c>
      <c r="H18" s="363">
        <f t="shared" si="1"/>
        <v>2275</v>
      </c>
      <c r="I18" s="287">
        <f t="shared" si="2"/>
        <v>0.70245880198796762</v>
      </c>
      <c r="J18" s="287">
        <f t="shared" si="3"/>
        <v>0.29754119801203244</v>
      </c>
      <c r="K18" s="121">
        <v>2933.8</v>
      </c>
      <c r="L18" s="121">
        <v>1577.9</v>
      </c>
      <c r="M18" s="163">
        <v>2.2064287110990781</v>
      </c>
      <c r="N18" s="163">
        <v>1.1866943429147301</v>
      </c>
      <c r="O18" s="287">
        <f t="shared" si="4"/>
        <v>0.65026486690161134</v>
      </c>
      <c r="P18" s="287">
        <f t="shared" si="5"/>
        <v>0.34973513309838861</v>
      </c>
      <c r="Q18" s="275"/>
    </row>
    <row r="19" spans="1:17" x14ac:dyDescent="0.25">
      <c r="A19" s="376">
        <v>2012</v>
      </c>
      <c r="B19" s="376">
        <v>7634</v>
      </c>
      <c r="C19" s="376">
        <v>4742</v>
      </c>
      <c r="D19" s="376">
        <v>726</v>
      </c>
      <c r="E19" s="376">
        <v>127</v>
      </c>
      <c r="F19" s="376">
        <v>2039</v>
      </c>
      <c r="G19" s="363">
        <f t="shared" si="0"/>
        <v>5468</v>
      </c>
      <c r="H19" s="363">
        <f t="shared" si="1"/>
        <v>2166</v>
      </c>
      <c r="I19" s="287">
        <f t="shared" si="2"/>
        <v>0.71626932145664135</v>
      </c>
      <c r="J19" s="287">
        <f t="shared" si="3"/>
        <v>0.28373067854335865</v>
      </c>
      <c r="K19" s="121">
        <v>3080.3</v>
      </c>
      <c r="L19" s="121">
        <v>1501.2</v>
      </c>
      <c r="M19" s="163">
        <v>2.3243740459109716</v>
      </c>
      <c r="N19" s="163">
        <v>1.1327956100774439</v>
      </c>
      <c r="O19" s="287">
        <f t="shared" si="4"/>
        <v>0.67233438830077485</v>
      </c>
      <c r="P19" s="287">
        <f t="shared" si="5"/>
        <v>0.32766561169922515</v>
      </c>
      <c r="Q19" s="275"/>
    </row>
    <row r="20" spans="1:17" x14ac:dyDescent="0.25">
      <c r="A20" s="376">
        <v>2013</v>
      </c>
      <c r="B20" s="376">
        <v>7515</v>
      </c>
      <c r="C20" s="376">
        <v>4792</v>
      </c>
      <c r="D20" s="376">
        <v>749</v>
      </c>
      <c r="E20" s="376">
        <v>108</v>
      </c>
      <c r="F20" s="376">
        <v>1866</v>
      </c>
      <c r="G20" s="363">
        <f t="shared" si="0"/>
        <v>5541</v>
      </c>
      <c r="H20" s="363">
        <f t="shared" si="1"/>
        <v>1974</v>
      </c>
      <c r="I20" s="287">
        <f t="shared" si="2"/>
        <v>0.73732534930139726</v>
      </c>
      <c r="J20" s="287">
        <f t="shared" si="3"/>
        <v>0.2626746506986028</v>
      </c>
      <c r="K20" s="121">
        <v>2951.2</v>
      </c>
      <c r="L20" s="121">
        <v>1456</v>
      </c>
      <c r="M20" s="163">
        <v>2.2354629011024305</v>
      </c>
      <c r="N20" s="163">
        <v>1.1028849227450321</v>
      </c>
      <c r="O20" s="287">
        <f t="shared" si="4"/>
        <v>0.66963151207115623</v>
      </c>
      <c r="P20" s="287">
        <f t="shared" si="5"/>
        <v>0.33036848792884371</v>
      </c>
      <c r="Q20" s="275"/>
    </row>
    <row r="21" spans="1:17" x14ac:dyDescent="0.25">
      <c r="A21" s="376">
        <v>2014</v>
      </c>
      <c r="B21" s="376">
        <v>7721</v>
      </c>
      <c r="C21" s="376">
        <v>4811</v>
      </c>
      <c r="D21" s="376">
        <v>738</v>
      </c>
      <c r="E21" s="376">
        <v>111</v>
      </c>
      <c r="F21" s="376">
        <v>2061</v>
      </c>
      <c r="G21" s="363">
        <f t="shared" si="0"/>
        <v>5549</v>
      </c>
      <c r="H21" s="363">
        <f t="shared" si="1"/>
        <v>2172</v>
      </c>
      <c r="I21" s="287">
        <f t="shared" si="2"/>
        <v>0.71868928895220829</v>
      </c>
      <c r="J21" s="287">
        <f t="shared" si="3"/>
        <v>0.28131071104779176</v>
      </c>
      <c r="K21" s="121">
        <v>2976.4</v>
      </c>
      <c r="L21" s="121">
        <v>1347.6</v>
      </c>
      <c r="M21" s="163">
        <v>2.2620132404228852</v>
      </c>
      <c r="N21" s="163">
        <v>1.0241530180062759</v>
      </c>
      <c r="O21" s="287">
        <f t="shared" si="4"/>
        <v>0.68834412580943571</v>
      </c>
      <c r="P21" s="287">
        <f t="shared" si="5"/>
        <v>0.31165587419056429</v>
      </c>
      <c r="Q21" s="275"/>
    </row>
    <row r="22" spans="1:17" x14ac:dyDescent="0.25">
      <c r="A22" s="376">
        <v>2015</v>
      </c>
      <c r="B22" s="376">
        <v>7181</v>
      </c>
      <c r="C22" s="376">
        <v>4610</v>
      </c>
      <c r="D22" s="376">
        <v>668</v>
      </c>
      <c r="E22" s="376">
        <v>121</v>
      </c>
      <c r="F22" s="376">
        <v>1782</v>
      </c>
      <c r="G22" s="363">
        <f t="shared" si="0"/>
        <v>5278</v>
      </c>
      <c r="H22" s="363">
        <f t="shared" si="1"/>
        <v>1903</v>
      </c>
      <c r="I22" s="287">
        <f t="shared" si="2"/>
        <v>0.73499512602701578</v>
      </c>
      <c r="J22" s="287">
        <f t="shared" si="3"/>
        <v>0.26500487397298428</v>
      </c>
      <c r="K22" s="121">
        <v>2945</v>
      </c>
      <c r="L22" s="121">
        <v>1242.2</v>
      </c>
      <c r="M22" s="163">
        <v>2.2424922198084021</v>
      </c>
      <c r="N22" s="163">
        <v>0.94588245685772399</v>
      </c>
      <c r="O22" s="287">
        <f t="shared" si="4"/>
        <v>0.70333397019487964</v>
      </c>
      <c r="P22" s="287">
        <f t="shared" si="5"/>
        <v>0.29666602980512041</v>
      </c>
      <c r="Q22" s="275"/>
    </row>
    <row r="23" spans="1:17" x14ac:dyDescent="0.25">
      <c r="A23" s="376">
        <v>2016</v>
      </c>
      <c r="B23" s="376">
        <v>6845</v>
      </c>
      <c r="C23" s="376">
        <v>4319</v>
      </c>
      <c r="D23" s="376">
        <v>623</v>
      </c>
      <c r="E23" s="376">
        <v>121</v>
      </c>
      <c r="F23" s="376">
        <v>1782</v>
      </c>
      <c r="G23" s="363">
        <f t="shared" si="0"/>
        <v>4942</v>
      </c>
      <c r="H23" s="363">
        <f t="shared" si="1"/>
        <v>1903</v>
      </c>
      <c r="I23" s="287">
        <f t="shared" si="2"/>
        <v>0.7219868517165815</v>
      </c>
      <c r="J23" s="287">
        <f t="shared" si="3"/>
        <v>0.27801314828341855</v>
      </c>
      <c r="K23" s="121">
        <v>2931.4</v>
      </c>
      <c r="L23" s="121">
        <v>1406.7</v>
      </c>
      <c r="M23" s="163">
        <v>2.2276023903752744</v>
      </c>
      <c r="N23" s="163">
        <v>1.0689664605788698</v>
      </c>
      <c r="O23" s="287">
        <f t="shared" si="4"/>
        <v>0.6757336160992139</v>
      </c>
      <c r="P23" s="287">
        <f t="shared" si="5"/>
        <v>0.32426638390078605</v>
      </c>
      <c r="Q23" s="275"/>
    </row>
    <row r="24" spans="1:17" x14ac:dyDescent="0.25">
      <c r="A24" s="376">
        <v>2017</v>
      </c>
      <c r="B24" s="376">
        <v>7344</v>
      </c>
      <c r="C24" s="376">
        <v>4389</v>
      </c>
      <c r="D24" s="376">
        <v>642</v>
      </c>
      <c r="E24" s="376">
        <v>113</v>
      </c>
      <c r="F24" s="376">
        <v>2200</v>
      </c>
      <c r="G24" s="363">
        <f t="shared" si="0"/>
        <v>5031</v>
      </c>
      <c r="H24" s="363">
        <f t="shared" si="1"/>
        <v>2313</v>
      </c>
      <c r="I24" s="287">
        <f t="shared" si="2"/>
        <v>0.68504901960784315</v>
      </c>
      <c r="J24" s="287">
        <f t="shared" si="3"/>
        <v>0.31495098039215685</v>
      </c>
      <c r="K24" s="121">
        <v>3000.6</v>
      </c>
      <c r="L24" s="121">
        <v>1673</v>
      </c>
      <c r="M24" s="163">
        <v>2.2807237569690679</v>
      </c>
      <c r="N24" s="163">
        <v>1.2716292892785612</v>
      </c>
      <c r="O24" s="287">
        <f t="shared" si="4"/>
        <v>0.6420318384115028</v>
      </c>
      <c r="P24" s="287">
        <f t="shared" si="5"/>
        <v>0.35796816158849704</v>
      </c>
      <c r="Q24" s="275"/>
    </row>
    <row r="25" spans="1:17" x14ac:dyDescent="0.25">
      <c r="A25" s="376">
        <v>2018</v>
      </c>
      <c r="B25" s="376">
        <v>7281</v>
      </c>
      <c r="C25" s="376">
        <v>4498</v>
      </c>
      <c r="D25" s="376">
        <v>574</v>
      </c>
      <c r="E25" s="376">
        <v>120</v>
      </c>
      <c r="F25" s="376">
        <v>2089</v>
      </c>
      <c r="G25" s="363">
        <f t="shared" si="0"/>
        <v>5072</v>
      </c>
      <c r="H25" s="363">
        <f t="shared" si="1"/>
        <v>2209</v>
      </c>
      <c r="I25" s="287">
        <f t="shared" si="2"/>
        <v>0.69660760884493889</v>
      </c>
      <c r="J25" s="287">
        <f t="shared" si="3"/>
        <v>0.30339239115506111</v>
      </c>
      <c r="K25" s="121">
        <v>3207</v>
      </c>
      <c r="L25" s="121">
        <v>1761</v>
      </c>
      <c r="M25" s="163">
        <v>2.4311422729929428</v>
      </c>
      <c r="N25" s="163">
        <v>1.3349677401747966</v>
      </c>
      <c r="O25" s="287">
        <f t="shared" si="4"/>
        <v>0.64553140096618356</v>
      </c>
      <c r="P25" s="287">
        <f t="shared" si="5"/>
        <v>0.35446859903381644</v>
      </c>
      <c r="Q25" s="275"/>
    </row>
    <row r="26" spans="1:17" x14ac:dyDescent="0.25">
      <c r="A26" s="376">
        <v>2019</v>
      </c>
      <c r="B26" s="376">
        <v>7734</v>
      </c>
      <c r="C26" s="376">
        <v>4461</v>
      </c>
      <c r="D26" s="376">
        <v>608</v>
      </c>
      <c r="E26" s="376">
        <v>110</v>
      </c>
      <c r="F26" s="376">
        <v>2555</v>
      </c>
      <c r="G26" s="363">
        <f t="shared" si="0"/>
        <v>5069</v>
      </c>
      <c r="H26" s="363">
        <f t="shared" si="1"/>
        <v>2665</v>
      </c>
      <c r="I26" s="287">
        <f t="shared" si="2"/>
        <v>0.6554176364106542</v>
      </c>
      <c r="J26" s="287">
        <f t="shared" si="3"/>
        <v>0.34458236358934574</v>
      </c>
      <c r="K26" s="121">
        <v>2965.83</v>
      </c>
      <c r="L26" s="121">
        <v>2029.5</v>
      </c>
      <c r="M26" s="163">
        <v>2.2386663848673782</v>
      </c>
      <c r="N26" s="163">
        <v>1.5319062212225059</v>
      </c>
      <c r="O26" s="287">
        <f>K26/(K26+L26)</f>
        <v>0.59372053497967103</v>
      </c>
      <c r="P26" s="287">
        <f>L26/(K26+L26)</f>
        <v>0.40627946502032897</v>
      </c>
      <c r="Q26" s="275"/>
    </row>
    <row r="27" spans="1:17" x14ac:dyDescent="0.25">
      <c r="A27" s="376">
        <v>2020</v>
      </c>
      <c r="B27" s="376">
        <v>8659</v>
      </c>
      <c r="C27" s="376">
        <v>4860</v>
      </c>
      <c r="D27" s="376">
        <v>634</v>
      </c>
      <c r="E27" s="376">
        <v>109</v>
      </c>
      <c r="F27" s="376">
        <v>3056</v>
      </c>
      <c r="G27" s="363">
        <f t="shared" si="0"/>
        <v>5494</v>
      </c>
      <c r="H27" s="363">
        <f t="shared" si="1"/>
        <v>3165</v>
      </c>
      <c r="I27" s="287">
        <f t="shared" si="2"/>
        <v>0.63448435154174843</v>
      </c>
      <c r="J27" s="287">
        <f t="shared" si="3"/>
        <v>0.36551564845825152</v>
      </c>
      <c r="K27" s="121">
        <v>2905.26</v>
      </c>
      <c r="L27" s="121">
        <v>2195.6799999999998</v>
      </c>
      <c r="M27" s="163">
        <v>2.1862322586762328</v>
      </c>
      <c r="N27" s="163">
        <v>1.6522674203789782</v>
      </c>
      <c r="O27" s="287">
        <f>K27/(K27+L27)</f>
        <v>0.56955384693801536</v>
      </c>
      <c r="P27" s="287">
        <f>L27/(K27+L27)</f>
        <v>0.43044615306198458</v>
      </c>
      <c r="Q27" s="275"/>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9DD7-38A0-4712-9DB5-AF087C08CC40}">
  <sheetPr>
    <tabColor rgb="FFFFC000"/>
  </sheetPr>
  <dimension ref="A1:K55"/>
  <sheetViews>
    <sheetView zoomScale="110" zoomScaleNormal="110" workbookViewId="0">
      <selection activeCell="I17" sqref="I17"/>
    </sheetView>
  </sheetViews>
  <sheetFormatPr defaultRowHeight="15" x14ac:dyDescent="0.25"/>
  <cols>
    <col min="2" max="2" width="15" customWidth="1"/>
    <col min="7" max="7" width="11.140625" customWidth="1"/>
    <col min="9" max="9" width="13.7109375" customWidth="1"/>
  </cols>
  <sheetData>
    <row r="1" spans="1:11" x14ac:dyDescent="0.25">
      <c r="A1" s="387" t="s">
        <v>1259</v>
      </c>
    </row>
    <row r="2" spans="1:11" x14ac:dyDescent="0.25">
      <c r="A2" s="387" t="s">
        <v>1202</v>
      </c>
    </row>
    <row r="3" spans="1:11" x14ac:dyDescent="0.25">
      <c r="A3" s="437" t="s">
        <v>870</v>
      </c>
    </row>
    <row r="5" spans="1:11" ht="120" x14ac:dyDescent="0.25">
      <c r="A5" s="377"/>
      <c r="B5" s="170" t="s">
        <v>1191</v>
      </c>
      <c r="C5" s="231" t="s">
        <v>1194</v>
      </c>
      <c r="D5" s="231" t="s">
        <v>1195</v>
      </c>
      <c r="E5" s="170" t="s">
        <v>991</v>
      </c>
      <c r="F5" s="170" t="s">
        <v>861</v>
      </c>
      <c r="G5" s="193" t="s">
        <v>1193</v>
      </c>
      <c r="H5" s="193" t="s">
        <v>871</v>
      </c>
      <c r="I5" s="193" t="s">
        <v>1203</v>
      </c>
      <c r="J5" s="193" t="s">
        <v>1196</v>
      </c>
      <c r="K5" s="193" t="s">
        <v>1197</v>
      </c>
    </row>
    <row r="6" spans="1:11" x14ac:dyDescent="0.25">
      <c r="A6" s="376">
        <v>2000</v>
      </c>
      <c r="B6" s="117">
        <f>C6+D6</f>
        <v>2391.6999999999998</v>
      </c>
      <c r="C6" s="117">
        <v>2364.6999999999998</v>
      </c>
      <c r="D6" s="376">
        <f t="shared" ref="D6:D25" si="0">E6+F6</f>
        <v>27</v>
      </c>
      <c r="E6" s="215"/>
      <c r="F6" s="376">
        <v>27</v>
      </c>
      <c r="G6" s="376"/>
      <c r="H6" s="376"/>
      <c r="I6" s="376"/>
      <c r="J6" s="376"/>
      <c r="K6" s="376"/>
    </row>
    <row r="7" spans="1:11" x14ac:dyDescent="0.25">
      <c r="A7" s="376">
        <v>2001</v>
      </c>
      <c r="B7" s="117">
        <f t="shared" ref="B7:B25" si="1">C7+D7</f>
        <v>2270.4</v>
      </c>
      <c r="C7" s="117">
        <v>2237.5</v>
      </c>
      <c r="D7" s="376">
        <f t="shared" si="0"/>
        <v>32.9</v>
      </c>
      <c r="E7" s="215"/>
      <c r="F7" s="376">
        <v>32.9</v>
      </c>
      <c r="G7" s="376"/>
      <c r="H7" s="376"/>
      <c r="I7" s="376"/>
      <c r="J7" s="376"/>
      <c r="K7" s="376"/>
    </row>
    <row r="8" spans="1:11" x14ac:dyDescent="0.25">
      <c r="A8" s="376">
        <v>2002</v>
      </c>
      <c r="B8" s="117">
        <f t="shared" si="1"/>
        <v>2595</v>
      </c>
      <c r="C8" s="117">
        <v>2553.1</v>
      </c>
      <c r="D8" s="376">
        <f t="shared" si="0"/>
        <v>41.9</v>
      </c>
      <c r="E8" s="215"/>
      <c r="F8" s="376">
        <v>41.9</v>
      </c>
      <c r="G8" s="376"/>
      <c r="H8" s="376"/>
      <c r="I8" s="376"/>
      <c r="J8" s="376"/>
      <c r="K8" s="376"/>
    </row>
    <row r="9" spans="1:11" x14ac:dyDescent="0.25">
      <c r="A9" s="376">
        <v>2003</v>
      </c>
      <c r="B9" s="117">
        <f t="shared" si="1"/>
        <v>2614.5</v>
      </c>
      <c r="C9" s="117">
        <v>2555</v>
      </c>
      <c r="D9" s="376">
        <f t="shared" si="0"/>
        <v>59.5</v>
      </c>
      <c r="E9" s="215"/>
      <c r="F9" s="376">
        <v>59.5</v>
      </c>
      <c r="G9" s="376"/>
      <c r="H9" s="376"/>
      <c r="I9" s="376"/>
      <c r="J9" s="376"/>
      <c r="K9" s="376"/>
    </row>
    <row r="10" spans="1:11" x14ac:dyDescent="0.25">
      <c r="A10" s="376">
        <v>2004</v>
      </c>
      <c r="B10" s="117">
        <f t="shared" si="1"/>
        <v>2707.3</v>
      </c>
      <c r="C10" s="117">
        <v>2647.4</v>
      </c>
      <c r="D10" s="376">
        <f t="shared" si="0"/>
        <v>59.9</v>
      </c>
      <c r="E10" s="215"/>
      <c r="F10" s="376">
        <v>59.9</v>
      </c>
      <c r="G10" s="376"/>
      <c r="H10" s="376"/>
      <c r="I10" s="376"/>
      <c r="J10" s="376"/>
      <c r="K10" s="376"/>
    </row>
    <row r="11" spans="1:11" x14ac:dyDescent="0.25">
      <c r="A11" s="376">
        <v>2005</v>
      </c>
      <c r="B11" s="117">
        <f t="shared" si="1"/>
        <v>2448.4</v>
      </c>
      <c r="C11" s="117">
        <v>2379.4</v>
      </c>
      <c r="D11" s="376">
        <f t="shared" si="0"/>
        <v>69</v>
      </c>
      <c r="E11" s="215"/>
      <c r="F11" s="376">
        <v>69</v>
      </c>
      <c r="G11" s="376"/>
      <c r="H11" s="376"/>
      <c r="I11" s="376"/>
      <c r="J11" s="376"/>
      <c r="K11" s="376"/>
    </row>
    <row r="12" spans="1:11" x14ac:dyDescent="0.25">
      <c r="A12" s="376">
        <v>2006</v>
      </c>
      <c r="B12" s="117">
        <f t="shared" si="1"/>
        <v>2637</v>
      </c>
      <c r="C12" s="117">
        <v>2555.1999999999998</v>
      </c>
      <c r="D12" s="376">
        <f t="shared" si="0"/>
        <v>81.8</v>
      </c>
      <c r="E12" s="215"/>
      <c r="F12" s="376">
        <v>81.8</v>
      </c>
      <c r="G12" s="376"/>
      <c r="H12" s="376"/>
      <c r="I12" s="376"/>
      <c r="J12" s="376"/>
      <c r="K12" s="376"/>
    </row>
    <row r="13" spans="1:11" x14ac:dyDescent="0.25">
      <c r="A13" s="376">
        <v>2007</v>
      </c>
      <c r="B13" s="117">
        <f t="shared" si="1"/>
        <v>3689.7</v>
      </c>
      <c r="C13" s="117">
        <v>2629.1</v>
      </c>
      <c r="D13" s="376">
        <f t="shared" si="0"/>
        <v>1060.5999999999999</v>
      </c>
      <c r="E13" s="266">
        <v>960.8</v>
      </c>
      <c r="F13" s="376">
        <v>99.8</v>
      </c>
      <c r="G13" s="378">
        <f t="shared" ref="G13:G25" si="2">C13/B13</f>
        <v>0.71255115592053553</v>
      </c>
      <c r="H13" s="378">
        <f>D13/B13</f>
        <v>0.28744884407946447</v>
      </c>
      <c r="I13" s="266">
        <f>C39/1000</f>
        <v>1342.92</v>
      </c>
      <c r="J13" s="159">
        <f>C13/I13</f>
        <v>1.9577487862270275</v>
      </c>
      <c r="K13" s="159">
        <f>D13/I13</f>
        <v>0.7897715426086438</v>
      </c>
    </row>
    <row r="14" spans="1:11" x14ac:dyDescent="0.25">
      <c r="A14" s="376">
        <v>2008</v>
      </c>
      <c r="B14" s="117">
        <f t="shared" si="1"/>
        <v>3978.7000000000003</v>
      </c>
      <c r="C14" s="117">
        <v>2656.8</v>
      </c>
      <c r="D14" s="376">
        <f t="shared" si="0"/>
        <v>1321.9</v>
      </c>
      <c r="E14" s="266">
        <v>1232.9000000000001</v>
      </c>
      <c r="F14" s="376">
        <v>89</v>
      </c>
      <c r="G14" s="378">
        <f t="shared" si="2"/>
        <v>0.66775579963304599</v>
      </c>
      <c r="H14" s="378">
        <f t="shared" ref="H14:H25" si="3">D14/B14</f>
        <v>0.33224420036695401</v>
      </c>
      <c r="I14" s="266">
        <f t="shared" ref="I14:I26" si="4">C40/1000</f>
        <v>1338.44</v>
      </c>
      <c r="J14" s="159">
        <f t="shared" ref="J14:J26" si="5">C14/I14</f>
        <v>1.984997459729237</v>
      </c>
      <c r="K14" s="159">
        <f t="shared" ref="K14:K25" si="6">D14/I14</f>
        <v>0.98764232987657274</v>
      </c>
    </row>
    <row r="15" spans="1:11" x14ac:dyDescent="0.25">
      <c r="A15" s="376">
        <v>2009</v>
      </c>
      <c r="B15" s="117">
        <f t="shared" si="1"/>
        <v>4314.2000000000007</v>
      </c>
      <c r="C15" s="117">
        <v>2909.7000000000003</v>
      </c>
      <c r="D15" s="376">
        <f t="shared" si="0"/>
        <v>1404.5</v>
      </c>
      <c r="E15" s="266">
        <v>1312.9</v>
      </c>
      <c r="F15" s="376">
        <v>91.6</v>
      </c>
      <c r="G15" s="378">
        <f t="shared" si="2"/>
        <v>0.67444717444717439</v>
      </c>
      <c r="H15" s="378">
        <f t="shared" si="3"/>
        <v>0.3255528255528255</v>
      </c>
      <c r="I15" s="266">
        <f t="shared" si="4"/>
        <v>1335.74</v>
      </c>
      <c r="J15" s="159">
        <f t="shared" si="5"/>
        <v>2.1783430907212482</v>
      </c>
      <c r="K15" s="159">
        <f t="shared" si="6"/>
        <v>1.051477083863626</v>
      </c>
    </row>
    <row r="16" spans="1:11" x14ac:dyDescent="0.25">
      <c r="A16" s="376">
        <v>2010</v>
      </c>
      <c r="B16" s="117">
        <f t="shared" si="1"/>
        <v>4077.5</v>
      </c>
      <c r="C16" s="117">
        <v>2727.2</v>
      </c>
      <c r="D16" s="376">
        <f t="shared" si="0"/>
        <v>1350.3</v>
      </c>
      <c r="E16" s="266">
        <v>1282</v>
      </c>
      <c r="F16" s="376">
        <v>68.3</v>
      </c>
      <c r="G16" s="378">
        <f t="shared" si="2"/>
        <v>0.66884120171673811</v>
      </c>
      <c r="H16" s="378">
        <f t="shared" si="3"/>
        <v>0.33115879828326178</v>
      </c>
      <c r="I16" s="266">
        <f t="shared" si="4"/>
        <v>1333.29</v>
      </c>
      <c r="J16" s="159">
        <f t="shared" si="5"/>
        <v>2.0454664776605238</v>
      </c>
      <c r="K16" s="159">
        <f t="shared" si="6"/>
        <v>1.0127579146322256</v>
      </c>
    </row>
    <row r="17" spans="1:11" x14ac:dyDescent="0.25">
      <c r="A17" s="376">
        <v>2011</v>
      </c>
      <c r="B17" s="117">
        <f t="shared" si="1"/>
        <v>4511.7000000000007</v>
      </c>
      <c r="C17" s="117">
        <v>2933.8</v>
      </c>
      <c r="D17" s="376">
        <f t="shared" si="0"/>
        <v>1577.9</v>
      </c>
      <c r="E17" s="266">
        <v>1504.4</v>
      </c>
      <c r="F17" s="376">
        <v>73.5</v>
      </c>
      <c r="G17" s="378">
        <f t="shared" si="2"/>
        <v>0.65026486690161134</v>
      </c>
      <c r="H17" s="378">
        <f t="shared" si="3"/>
        <v>0.34973513309838861</v>
      </c>
      <c r="I17" s="266">
        <f t="shared" si="4"/>
        <v>1329.66</v>
      </c>
      <c r="J17" s="159">
        <f t="shared" si="5"/>
        <v>2.2064287110990781</v>
      </c>
      <c r="K17" s="159">
        <f t="shared" si="6"/>
        <v>1.1866943429147301</v>
      </c>
    </row>
    <row r="18" spans="1:11" x14ac:dyDescent="0.25">
      <c r="A18" s="376">
        <v>2012</v>
      </c>
      <c r="B18" s="117">
        <f t="shared" si="1"/>
        <v>4581.6000000000004</v>
      </c>
      <c r="C18" s="117">
        <v>3080.4</v>
      </c>
      <c r="D18" s="376">
        <f t="shared" si="0"/>
        <v>1501.2</v>
      </c>
      <c r="E18" s="266">
        <v>1420.5</v>
      </c>
      <c r="F18" s="376">
        <v>80.7</v>
      </c>
      <c r="G18" s="378">
        <f t="shared" si="2"/>
        <v>0.6723415400733368</v>
      </c>
      <c r="H18" s="378">
        <f t="shared" si="3"/>
        <v>0.32765845992666315</v>
      </c>
      <c r="I18" s="266">
        <f t="shared" si="4"/>
        <v>1325.2170000000001</v>
      </c>
      <c r="J18" s="159">
        <f t="shared" si="5"/>
        <v>2.324449505250838</v>
      </c>
      <c r="K18" s="159">
        <f t="shared" si="6"/>
        <v>1.1327956100774439</v>
      </c>
    </row>
    <row r="19" spans="1:11" x14ac:dyDescent="0.25">
      <c r="A19" s="376">
        <v>2013</v>
      </c>
      <c r="B19" s="117">
        <f t="shared" si="1"/>
        <v>4407.3</v>
      </c>
      <c r="C19" s="117">
        <v>2951.3</v>
      </c>
      <c r="D19" s="376">
        <f t="shared" si="0"/>
        <v>1456</v>
      </c>
      <c r="E19" s="266">
        <v>1382.8</v>
      </c>
      <c r="F19" s="376">
        <v>73.2</v>
      </c>
      <c r="G19" s="378">
        <f t="shared" si="2"/>
        <v>0.66963900800943887</v>
      </c>
      <c r="H19" s="378">
        <f t="shared" si="3"/>
        <v>0.33036099199056113</v>
      </c>
      <c r="I19" s="266">
        <f t="shared" si="4"/>
        <v>1320.174</v>
      </c>
      <c r="J19" s="159">
        <f t="shared" si="5"/>
        <v>2.2355386486932787</v>
      </c>
      <c r="K19" s="159">
        <f t="shared" si="6"/>
        <v>1.1028849227450321</v>
      </c>
    </row>
    <row r="20" spans="1:11" x14ac:dyDescent="0.25">
      <c r="A20" s="376">
        <v>2014</v>
      </c>
      <c r="B20" s="117">
        <f t="shared" si="1"/>
        <v>4324</v>
      </c>
      <c r="C20" s="117">
        <v>2976.4</v>
      </c>
      <c r="D20" s="376">
        <f t="shared" si="0"/>
        <v>1347.6</v>
      </c>
      <c r="E20" s="266">
        <v>1268.5999999999999</v>
      </c>
      <c r="F20" s="376">
        <v>79</v>
      </c>
      <c r="G20" s="378">
        <f t="shared" si="2"/>
        <v>0.68834412580943571</v>
      </c>
      <c r="H20" s="378">
        <f t="shared" si="3"/>
        <v>0.31165587419056429</v>
      </c>
      <c r="I20" s="266">
        <f t="shared" si="4"/>
        <v>1315.819</v>
      </c>
      <c r="J20" s="159">
        <f t="shared" si="5"/>
        <v>2.2620132404228852</v>
      </c>
      <c r="K20" s="159">
        <f t="shared" si="6"/>
        <v>1.0241530180062759</v>
      </c>
    </row>
    <row r="21" spans="1:11" x14ac:dyDescent="0.25">
      <c r="A21" s="376">
        <v>2015</v>
      </c>
      <c r="B21" s="117">
        <f t="shared" si="1"/>
        <v>4187</v>
      </c>
      <c r="C21" s="117">
        <v>2944.9</v>
      </c>
      <c r="D21" s="376">
        <f t="shared" si="0"/>
        <v>1242.0999999999999</v>
      </c>
      <c r="E21" s="266">
        <v>1152.0999999999999</v>
      </c>
      <c r="F21" s="376">
        <v>90</v>
      </c>
      <c r="G21" s="378">
        <f t="shared" si="2"/>
        <v>0.70334368282780035</v>
      </c>
      <c r="H21" s="378">
        <f t="shared" si="3"/>
        <v>0.29665631717219965</v>
      </c>
      <c r="I21" s="266">
        <f t="shared" si="4"/>
        <v>1313.271</v>
      </c>
      <c r="J21" s="159">
        <f t="shared" si="5"/>
        <v>2.2424160740623984</v>
      </c>
      <c r="K21" s="159">
        <f t="shared" si="6"/>
        <v>0.9458063111117202</v>
      </c>
    </row>
    <row r="22" spans="1:11" x14ac:dyDescent="0.25">
      <c r="A22" s="376">
        <v>2016</v>
      </c>
      <c r="B22" s="117">
        <f t="shared" si="1"/>
        <v>4338.1000000000004</v>
      </c>
      <c r="C22" s="117">
        <v>2931.4</v>
      </c>
      <c r="D22" s="376">
        <f t="shared" si="0"/>
        <v>1406.7</v>
      </c>
      <c r="E22" s="266">
        <v>1317.7</v>
      </c>
      <c r="F22" s="376">
        <v>89</v>
      </c>
      <c r="G22" s="378">
        <f t="shared" si="2"/>
        <v>0.6757336160992139</v>
      </c>
      <c r="H22" s="378">
        <f t="shared" si="3"/>
        <v>0.32426638390078605</v>
      </c>
      <c r="I22" s="266">
        <f t="shared" si="4"/>
        <v>1315.944</v>
      </c>
      <c r="J22" s="159">
        <f t="shared" si="5"/>
        <v>2.2276023903752744</v>
      </c>
      <c r="K22" s="159">
        <f t="shared" si="6"/>
        <v>1.0689664605788698</v>
      </c>
    </row>
    <row r="23" spans="1:11" x14ac:dyDescent="0.25">
      <c r="A23" s="376">
        <v>2017</v>
      </c>
      <c r="B23" s="117">
        <f t="shared" si="1"/>
        <v>4673.5</v>
      </c>
      <c r="C23" s="117">
        <v>3000.5</v>
      </c>
      <c r="D23" s="376">
        <f t="shared" si="0"/>
        <v>1673</v>
      </c>
      <c r="E23" s="266">
        <v>1585.1</v>
      </c>
      <c r="F23" s="376">
        <v>87.9</v>
      </c>
      <c r="G23" s="378">
        <f t="shared" si="2"/>
        <v>0.64202417888092433</v>
      </c>
      <c r="H23" s="378">
        <f t="shared" si="3"/>
        <v>0.35797582111907567</v>
      </c>
      <c r="I23" s="266">
        <f t="shared" si="4"/>
        <v>1315.635</v>
      </c>
      <c r="J23" s="159">
        <f t="shared" si="5"/>
        <v>2.2806477480456206</v>
      </c>
      <c r="K23" s="159">
        <f t="shared" si="6"/>
        <v>1.2716292892785612</v>
      </c>
    </row>
    <row r="24" spans="1:11" x14ac:dyDescent="0.25">
      <c r="A24" s="376">
        <v>2018</v>
      </c>
      <c r="B24" s="117">
        <f t="shared" si="1"/>
        <v>4967.8</v>
      </c>
      <c r="C24" s="117">
        <v>3206.7</v>
      </c>
      <c r="D24" s="376">
        <f t="shared" si="0"/>
        <v>1761.1000000000001</v>
      </c>
      <c r="E24" s="266">
        <v>1652.2</v>
      </c>
      <c r="F24" s="376">
        <v>108.9</v>
      </c>
      <c r="G24" s="378">
        <f t="shared" si="2"/>
        <v>0.64549700068440752</v>
      </c>
      <c r="H24" s="378">
        <f t="shared" si="3"/>
        <v>0.35450299931559243</v>
      </c>
      <c r="I24" s="266">
        <f t="shared" si="4"/>
        <v>1319.133</v>
      </c>
      <c r="J24" s="159">
        <f t="shared" si="5"/>
        <v>2.4309148508906984</v>
      </c>
      <c r="K24" s="159">
        <f t="shared" si="6"/>
        <v>1.3350435475422116</v>
      </c>
    </row>
    <row r="25" spans="1:11" x14ac:dyDescent="0.25">
      <c r="A25" s="376">
        <v>2019</v>
      </c>
      <c r="B25" s="117">
        <f t="shared" si="1"/>
        <v>4992.2999999999993</v>
      </c>
      <c r="C25" s="117">
        <v>2962.7999999999997</v>
      </c>
      <c r="D25" s="376">
        <f t="shared" si="0"/>
        <v>2029.5</v>
      </c>
      <c r="E25" s="266">
        <v>1950.1</v>
      </c>
      <c r="F25" s="376">
        <v>79.400000000000006</v>
      </c>
      <c r="G25" s="378">
        <f t="shared" si="2"/>
        <v>0.59347394988281954</v>
      </c>
      <c r="H25" s="378">
        <f t="shared" si="3"/>
        <v>0.40652605011718052</v>
      </c>
      <c r="I25" s="266">
        <f t="shared" si="4"/>
        <v>1324.82</v>
      </c>
      <c r="J25" s="159">
        <f t="shared" si="5"/>
        <v>2.236379281713742</v>
      </c>
      <c r="K25" s="159">
        <f t="shared" si="6"/>
        <v>1.5319062212225059</v>
      </c>
    </row>
    <row r="26" spans="1:11" x14ac:dyDescent="0.25">
      <c r="A26" s="376">
        <v>2020</v>
      </c>
      <c r="B26" s="117" t="s">
        <v>202</v>
      </c>
      <c r="C26" s="117">
        <v>2905.3</v>
      </c>
      <c r="D26" s="376" t="str">
        <f>IFERROR(E26+F26,"..")</f>
        <v>..</v>
      </c>
      <c r="E26" s="494" t="s">
        <v>202</v>
      </c>
      <c r="F26" s="376">
        <v>88.6</v>
      </c>
      <c r="G26" s="378"/>
      <c r="H26" s="376"/>
      <c r="I26" s="266">
        <f t="shared" si="4"/>
        <v>1328.8889999999999</v>
      </c>
      <c r="J26" s="159">
        <f t="shared" si="5"/>
        <v>2.1862623590081642</v>
      </c>
      <c r="K26" s="159"/>
    </row>
    <row r="27" spans="1:11" x14ac:dyDescent="0.25">
      <c r="A27" t="s">
        <v>1192</v>
      </c>
      <c r="J27" s="437"/>
    </row>
    <row r="35" spans="1:3" x14ac:dyDescent="0.25">
      <c r="A35" t="s">
        <v>1198</v>
      </c>
    </row>
    <row r="37" spans="1:3" x14ac:dyDescent="0.25">
      <c r="C37" t="s">
        <v>1199</v>
      </c>
    </row>
    <row r="38" spans="1:3" x14ac:dyDescent="0.25">
      <c r="C38" t="s">
        <v>605</v>
      </c>
    </row>
    <row r="39" spans="1:3" x14ac:dyDescent="0.25">
      <c r="A39" t="s">
        <v>1200</v>
      </c>
      <c r="B39">
        <v>2007</v>
      </c>
      <c r="C39">
        <v>1342920</v>
      </c>
    </row>
    <row r="40" spans="1:3" x14ac:dyDescent="0.25">
      <c r="B40">
        <v>2008</v>
      </c>
      <c r="C40">
        <v>1338440</v>
      </c>
    </row>
    <row r="41" spans="1:3" x14ac:dyDescent="0.25">
      <c r="B41">
        <v>2009</v>
      </c>
      <c r="C41">
        <v>1335740</v>
      </c>
    </row>
    <row r="42" spans="1:3" x14ac:dyDescent="0.25">
      <c r="B42">
        <v>2010</v>
      </c>
      <c r="C42">
        <v>1333290</v>
      </c>
    </row>
    <row r="43" spans="1:3" x14ac:dyDescent="0.25">
      <c r="B43">
        <v>2011</v>
      </c>
      <c r="C43">
        <v>1329660</v>
      </c>
    </row>
    <row r="44" spans="1:3" x14ac:dyDescent="0.25">
      <c r="B44">
        <v>2012</v>
      </c>
      <c r="C44">
        <v>1325217</v>
      </c>
    </row>
    <row r="45" spans="1:3" x14ac:dyDescent="0.25">
      <c r="B45">
        <v>2013</v>
      </c>
      <c r="C45">
        <v>1320174</v>
      </c>
    </row>
    <row r="46" spans="1:3" x14ac:dyDescent="0.25">
      <c r="B46">
        <v>2014</v>
      </c>
      <c r="C46">
        <v>1315819</v>
      </c>
    </row>
    <row r="47" spans="1:3" x14ac:dyDescent="0.25">
      <c r="B47">
        <v>2015</v>
      </c>
      <c r="C47">
        <v>1313271</v>
      </c>
    </row>
    <row r="48" spans="1:3" x14ac:dyDescent="0.25">
      <c r="B48">
        <v>2016</v>
      </c>
      <c r="C48">
        <v>1315944</v>
      </c>
    </row>
    <row r="49" spans="1:3" x14ac:dyDescent="0.25">
      <c r="B49">
        <v>2017</v>
      </c>
      <c r="C49">
        <v>1315635</v>
      </c>
    </row>
    <row r="50" spans="1:3" x14ac:dyDescent="0.25">
      <c r="B50">
        <v>2018</v>
      </c>
      <c r="C50">
        <v>1319133</v>
      </c>
    </row>
    <row r="51" spans="1:3" x14ac:dyDescent="0.25">
      <c r="B51">
        <v>2019</v>
      </c>
      <c r="C51">
        <v>1324820</v>
      </c>
    </row>
    <row r="52" spans="1:3" x14ac:dyDescent="0.25">
      <c r="B52">
        <v>2020</v>
      </c>
      <c r="C52">
        <v>1328889</v>
      </c>
    </row>
    <row r="53" spans="1:3" x14ac:dyDescent="0.25">
      <c r="B53">
        <v>2021</v>
      </c>
      <c r="C53">
        <v>1330068</v>
      </c>
    </row>
    <row r="55" spans="1:3" ht="409.5" x14ac:dyDescent="0.25">
      <c r="A55" s="187" t="s">
        <v>1201</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8E46-87F0-4CE4-B588-3E9149F83A55}">
  <dimension ref="A1:U49"/>
  <sheetViews>
    <sheetView zoomScaleNormal="100" workbookViewId="0">
      <selection activeCell="A50" sqref="A50"/>
    </sheetView>
  </sheetViews>
  <sheetFormatPr defaultRowHeight="15" x14ac:dyDescent="0.25"/>
  <cols>
    <col min="1" max="1" width="21.85546875" customWidth="1"/>
    <col min="2" max="2" width="9.5703125" bestFit="1" customWidth="1"/>
    <col min="3" max="22" width="9.28515625" customWidth="1"/>
  </cols>
  <sheetData>
    <row r="1" spans="1:21" x14ac:dyDescent="0.25">
      <c r="A1" s="54" t="s">
        <v>1889</v>
      </c>
    </row>
    <row r="2" spans="1:21" x14ac:dyDescent="0.25">
      <c r="A2" s="54" t="s">
        <v>1890</v>
      </c>
    </row>
    <row r="4" spans="1:21" x14ac:dyDescent="0.25">
      <c r="A4" t="s">
        <v>1992</v>
      </c>
      <c r="B4" s="218"/>
      <c r="C4" s="218"/>
      <c r="D4" s="218"/>
      <c r="F4" s="218"/>
      <c r="G4" s="218"/>
      <c r="H4" s="218"/>
      <c r="I4" s="218"/>
      <c r="J4" s="218"/>
      <c r="K4" s="218"/>
      <c r="L4" s="218"/>
      <c r="M4" s="218"/>
      <c r="N4" s="218"/>
      <c r="O4" s="218"/>
      <c r="P4" s="218"/>
      <c r="Q4" s="218"/>
      <c r="R4" s="218"/>
      <c r="S4" s="218"/>
      <c r="T4" s="218"/>
      <c r="U4" s="218"/>
    </row>
    <row r="5" spans="1:21" s="218" customFormat="1" x14ac:dyDescent="0.25">
      <c r="A5" s="758"/>
      <c r="B5" s="759">
        <v>2000</v>
      </c>
      <c r="C5" s="759">
        <v>2001</v>
      </c>
      <c r="D5" s="759">
        <v>2002</v>
      </c>
      <c r="E5" s="759">
        <v>2003</v>
      </c>
      <c r="F5" s="759">
        <v>2004</v>
      </c>
      <c r="G5" s="759">
        <v>2005</v>
      </c>
      <c r="H5" s="759">
        <v>2006</v>
      </c>
      <c r="I5" s="759">
        <v>2007</v>
      </c>
      <c r="J5" s="759">
        <v>2008</v>
      </c>
      <c r="K5" s="759">
        <v>2009</v>
      </c>
      <c r="L5" s="759">
        <v>2010</v>
      </c>
      <c r="M5" s="759">
        <v>2011</v>
      </c>
      <c r="N5" s="759">
        <v>2012</v>
      </c>
      <c r="O5" s="759">
        <v>2013</v>
      </c>
      <c r="P5" s="759">
        <v>2014</v>
      </c>
      <c r="Q5" s="759">
        <v>2015</v>
      </c>
      <c r="R5" s="759">
        <v>2016</v>
      </c>
      <c r="S5" s="759">
        <v>2017</v>
      </c>
      <c r="T5" s="759">
        <v>2018</v>
      </c>
      <c r="U5" s="759">
        <v>2019</v>
      </c>
    </row>
    <row r="6" spans="1:21" s="218" customFormat="1" x14ac:dyDescent="0.25">
      <c r="A6" s="117" t="s">
        <v>147</v>
      </c>
      <c r="B6" s="118">
        <v>0.73076343835130786</v>
      </c>
      <c r="C6" s="118" t="s">
        <v>855</v>
      </c>
      <c r="D6" s="118">
        <v>0.69446380495537974</v>
      </c>
      <c r="E6" s="118" t="s">
        <v>855</v>
      </c>
      <c r="F6" s="118">
        <v>0.68790698533713501</v>
      </c>
      <c r="G6" s="118" t="s">
        <v>855</v>
      </c>
      <c r="H6" s="118">
        <v>0.68333964060045183</v>
      </c>
      <c r="I6" s="118" t="s">
        <v>855</v>
      </c>
      <c r="J6" s="118">
        <v>0.66786401982540522</v>
      </c>
      <c r="K6" s="118" t="s">
        <v>855</v>
      </c>
      <c r="L6" s="118" t="s">
        <v>855</v>
      </c>
      <c r="M6" s="118" t="s">
        <v>855</v>
      </c>
      <c r="N6" s="118" t="s">
        <v>855</v>
      </c>
      <c r="O6" s="118" t="s">
        <v>855</v>
      </c>
      <c r="P6" s="118" t="s">
        <v>855</v>
      </c>
      <c r="Q6" s="118" t="s">
        <v>855</v>
      </c>
      <c r="R6" s="118" t="s">
        <v>855</v>
      </c>
      <c r="S6" s="118" t="s">
        <v>855</v>
      </c>
      <c r="T6" s="118" t="s">
        <v>855</v>
      </c>
      <c r="U6" s="118" t="s">
        <v>855</v>
      </c>
    </row>
    <row r="7" spans="1:21" s="218" customFormat="1" x14ac:dyDescent="0.25">
      <c r="A7" s="117" t="s">
        <v>48</v>
      </c>
      <c r="B7" s="118" t="s">
        <v>855</v>
      </c>
      <c r="C7" s="118" t="s">
        <v>855</v>
      </c>
      <c r="D7" s="118">
        <v>0.3305947164868327</v>
      </c>
      <c r="E7" s="118" t="s">
        <v>855</v>
      </c>
      <c r="F7" s="118">
        <v>0.35871809887806677</v>
      </c>
      <c r="G7" s="118">
        <v>0.3580661477505831</v>
      </c>
      <c r="H7" s="118">
        <v>0.36336549229931464</v>
      </c>
      <c r="I7" s="118">
        <v>0.36308704491785476</v>
      </c>
      <c r="J7" s="118">
        <v>0.36308656178368681</v>
      </c>
      <c r="K7" s="118">
        <v>0.36987684523002451</v>
      </c>
      <c r="L7" s="118">
        <v>0.36964645484392128</v>
      </c>
      <c r="M7" s="118">
        <v>0.36941245574422454</v>
      </c>
      <c r="N7" s="118">
        <v>0.35915739520965628</v>
      </c>
      <c r="O7" s="118">
        <v>0.35651913638882293</v>
      </c>
      <c r="P7" s="118">
        <v>0.35461092734651745</v>
      </c>
      <c r="Q7" s="118">
        <v>0.35214177494146276</v>
      </c>
      <c r="R7" s="118">
        <v>0.36149095815085786</v>
      </c>
      <c r="S7" s="118">
        <v>0.36148229203930893</v>
      </c>
      <c r="T7" s="118">
        <v>0.3614906020287495</v>
      </c>
      <c r="U7" s="118">
        <v>0.36149103778970199</v>
      </c>
    </row>
    <row r="8" spans="1:21" s="218" customFormat="1" x14ac:dyDescent="0.25">
      <c r="A8" s="117" t="s">
        <v>29</v>
      </c>
      <c r="B8" s="118">
        <v>0.44488474651305648</v>
      </c>
      <c r="C8" s="118">
        <v>0.43350953112155477</v>
      </c>
      <c r="D8" s="118">
        <v>0.45799493871317054</v>
      </c>
      <c r="E8" s="118">
        <v>0.46626723317048946</v>
      </c>
      <c r="F8" s="118">
        <v>0.48653133080537941</v>
      </c>
      <c r="G8" s="118">
        <v>0.48654000888794757</v>
      </c>
      <c r="H8" s="118">
        <v>0.49132241155333606</v>
      </c>
      <c r="I8" s="118">
        <v>0.4952627370558868</v>
      </c>
      <c r="J8" s="118">
        <v>0.52000709187843952</v>
      </c>
      <c r="K8" s="118">
        <v>0.52508318419606226</v>
      </c>
      <c r="L8" s="118">
        <v>0.50274499681258566</v>
      </c>
      <c r="M8" s="118">
        <v>0.49218346067085122</v>
      </c>
      <c r="N8" s="118">
        <v>0.4814351821391758</v>
      </c>
      <c r="O8" s="118">
        <v>0.4833792722133739</v>
      </c>
      <c r="P8" s="118">
        <v>0.45688705234159782</v>
      </c>
      <c r="Q8" s="118">
        <v>0.45889973297228176</v>
      </c>
      <c r="R8" s="118">
        <v>0.4401512527634488</v>
      </c>
      <c r="S8" s="118">
        <v>0.44788356149038955</v>
      </c>
      <c r="T8" s="118">
        <v>0.440848310476052</v>
      </c>
      <c r="U8" s="118">
        <v>0.42566858279041037</v>
      </c>
    </row>
    <row r="9" spans="1:21" s="218" customFormat="1" x14ac:dyDescent="0.25">
      <c r="A9" s="117" t="s">
        <v>143</v>
      </c>
      <c r="B9" s="118">
        <v>0.37757182576459686</v>
      </c>
      <c r="C9" s="118">
        <v>0.35857130381626057</v>
      </c>
      <c r="D9" s="118">
        <v>0.36555708865125908</v>
      </c>
      <c r="E9" s="118">
        <v>0.37490870729530146</v>
      </c>
      <c r="F9" s="118">
        <v>0.37252646111366772</v>
      </c>
      <c r="G9" s="118">
        <v>0.37863935625457207</v>
      </c>
      <c r="H9" s="118">
        <v>0.36762405801222808</v>
      </c>
      <c r="I9" s="118">
        <v>0.37031652679574439</v>
      </c>
      <c r="J9" s="118">
        <v>0.37099236641221373</v>
      </c>
      <c r="K9" s="118">
        <v>0.37624816935161765</v>
      </c>
      <c r="L9" s="118">
        <v>0.40073112315643517</v>
      </c>
      <c r="M9" s="118">
        <v>0.39697153240460326</v>
      </c>
      <c r="N9" s="118">
        <v>0.41460396039603958</v>
      </c>
      <c r="O9" s="118">
        <v>0.42511337173673241</v>
      </c>
      <c r="P9" s="118">
        <v>0.41856502574360116</v>
      </c>
      <c r="Q9" s="118">
        <v>0.40979381443298968</v>
      </c>
      <c r="R9" s="118">
        <v>0.41917222292112216</v>
      </c>
      <c r="S9" s="118">
        <v>0.42935364088363021</v>
      </c>
      <c r="T9" s="118" t="s">
        <v>855</v>
      </c>
      <c r="U9" s="118" t="s">
        <v>855</v>
      </c>
    </row>
    <row r="10" spans="1:21" s="218" customFormat="1" x14ac:dyDescent="0.25">
      <c r="A10" s="117" t="s">
        <v>177</v>
      </c>
      <c r="B10" s="118" t="s">
        <v>855</v>
      </c>
      <c r="C10" s="118" t="s">
        <v>855</v>
      </c>
      <c r="D10" s="118" t="s">
        <v>855</v>
      </c>
      <c r="E10" s="118" t="s">
        <v>855</v>
      </c>
      <c r="F10" s="118" t="s">
        <v>855</v>
      </c>
      <c r="G10" s="118" t="s">
        <v>855</v>
      </c>
      <c r="H10" s="118" t="s">
        <v>855</v>
      </c>
      <c r="I10" s="118">
        <v>0.62893131613744713</v>
      </c>
      <c r="J10" s="118">
        <v>0.63786188472046024</v>
      </c>
      <c r="K10" s="118">
        <v>0.67421280098785763</v>
      </c>
      <c r="L10" s="118">
        <v>0.65551470588235294</v>
      </c>
      <c r="M10" s="118">
        <v>0.59737924453803637</v>
      </c>
      <c r="N10" s="118">
        <v>0.58333983033270032</v>
      </c>
      <c r="O10" s="118">
        <v>0.6736326766108367</v>
      </c>
      <c r="P10" s="118">
        <v>0.57602659902653053</v>
      </c>
      <c r="Q10" s="118">
        <v>0.59537413168642739</v>
      </c>
      <c r="R10" s="118">
        <v>0.62916702836372695</v>
      </c>
      <c r="S10" s="118">
        <v>0.62464556233047441</v>
      </c>
      <c r="T10" s="118">
        <v>0.64279545057019971</v>
      </c>
      <c r="U10" s="118" t="s">
        <v>855</v>
      </c>
    </row>
    <row r="11" spans="1:21" s="218" customFormat="1" x14ac:dyDescent="0.25">
      <c r="A11" s="117" t="s">
        <v>154</v>
      </c>
      <c r="B11" s="118">
        <v>0.59139474444123596</v>
      </c>
      <c r="C11" s="118">
        <v>0.60625875758991121</v>
      </c>
      <c r="D11" s="118">
        <v>0.58180846801121944</v>
      </c>
      <c r="E11" s="118">
        <v>0.57884749193497376</v>
      </c>
      <c r="F11" s="118">
        <v>0.55835608941776127</v>
      </c>
      <c r="G11" s="118">
        <v>0.59274560419577582</v>
      </c>
      <c r="H11" s="118">
        <v>0.5913331056739346</v>
      </c>
      <c r="I11" s="118">
        <v>0.57228721614530842</v>
      </c>
      <c r="J11" s="118">
        <v>0.56503594735912643</v>
      </c>
      <c r="K11" s="118">
        <v>0.56684565797997233</v>
      </c>
      <c r="L11" s="118">
        <v>0.5710954745948047</v>
      </c>
      <c r="M11" s="118">
        <v>0.55083422990790243</v>
      </c>
      <c r="N11" s="118">
        <v>0.54043737019137994</v>
      </c>
      <c r="O11" s="118">
        <v>0.51705781255927008</v>
      </c>
      <c r="P11" s="118">
        <v>0.4978895495800465</v>
      </c>
      <c r="Q11" s="118">
        <v>0.49236679709041253</v>
      </c>
      <c r="R11" s="118">
        <v>0.48238296285900695</v>
      </c>
      <c r="S11" s="118">
        <v>0.47938956586722425</v>
      </c>
      <c r="T11" s="118">
        <v>0.48255078567886461</v>
      </c>
      <c r="U11" s="118">
        <v>0.48543894001789167</v>
      </c>
    </row>
    <row r="12" spans="1:21" s="218" customFormat="1" x14ac:dyDescent="0.25">
      <c r="A12" s="117" t="s">
        <v>32</v>
      </c>
      <c r="B12" s="118" t="s">
        <v>855</v>
      </c>
      <c r="C12" s="118">
        <v>0.49431964221456842</v>
      </c>
      <c r="D12" s="118">
        <v>0.37763877417612313</v>
      </c>
      <c r="E12" s="118">
        <v>0.40213865530851833</v>
      </c>
      <c r="F12" s="118">
        <v>0.38723251553295879</v>
      </c>
      <c r="G12" s="118">
        <v>0.36718500756414085</v>
      </c>
      <c r="H12" s="118">
        <v>0.37909116877462185</v>
      </c>
      <c r="I12" s="118">
        <v>0.35940376542344527</v>
      </c>
      <c r="J12" s="118">
        <v>0.3393016799209449</v>
      </c>
      <c r="K12" s="118">
        <v>0.35676425018347874</v>
      </c>
      <c r="L12" s="118">
        <v>0.38644213585645559</v>
      </c>
      <c r="M12" s="118">
        <v>0.38442102039253717</v>
      </c>
      <c r="N12" s="118">
        <v>0.38704800113771598</v>
      </c>
      <c r="O12" s="118">
        <v>0.40911405359171871</v>
      </c>
      <c r="P12" s="118">
        <v>0.41628631456929654</v>
      </c>
      <c r="Q12" s="118">
        <v>0.41140895717554754</v>
      </c>
      <c r="R12" s="118">
        <v>0.39328349882851726</v>
      </c>
      <c r="S12" s="118">
        <v>0.39055208241613104</v>
      </c>
      <c r="T12" s="118">
        <v>0.39055090956116906</v>
      </c>
      <c r="U12" s="118">
        <v>0.42852423427249986</v>
      </c>
    </row>
    <row r="13" spans="1:21" s="218" customFormat="1" x14ac:dyDescent="0.25">
      <c r="A13" s="190" t="s">
        <v>34</v>
      </c>
      <c r="B13" s="191">
        <v>0.88709677419354838</v>
      </c>
      <c r="C13" s="191">
        <v>0.83124287343215508</v>
      </c>
      <c r="D13" s="191">
        <v>0.83458646616541354</v>
      </c>
      <c r="E13" s="191">
        <v>0.81272787537288693</v>
      </c>
      <c r="F13" s="191">
        <v>0.78598990798456514</v>
      </c>
      <c r="G13" s="191">
        <v>0.7141999399579706</v>
      </c>
      <c r="H13" s="191">
        <v>0.72729860518075717</v>
      </c>
      <c r="I13" s="191">
        <v>0.71246612466124659</v>
      </c>
      <c r="J13" s="191">
        <v>0.66775571751696405</v>
      </c>
      <c r="K13" s="191">
        <v>0.67454798331015298</v>
      </c>
      <c r="L13" s="191">
        <v>0.66887417218543044</v>
      </c>
      <c r="M13" s="191">
        <v>0.65041010862336512</v>
      </c>
      <c r="N13" s="191">
        <v>0.67219554779572244</v>
      </c>
      <c r="O13" s="191">
        <v>0.6696165191740413</v>
      </c>
      <c r="P13" s="191">
        <v>0.68836004532944806</v>
      </c>
      <c r="Q13" s="191">
        <v>0.70336756627657038</v>
      </c>
      <c r="R13" s="191">
        <v>0.67542646380820659</v>
      </c>
      <c r="S13" s="191">
        <v>0.64206247325631149</v>
      </c>
      <c r="T13" s="191">
        <v>0.64549700068440752</v>
      </c>
      <c r="U13" s="191">
        <v>0.59347683260021311</v>
      </c>
    </row>
    <row r="14" spans="1:21" s="218" customFormat="1" x14ac:dyDescent="0.25">
      <c r="A14" s="117" t="s">
        <v>54</v>
      </c>
      <c r="B14" s="118" t="s">
        <v>855</v>
      </c>
      <c r="C14" s="118" t="s">
        <v>855</v>
      </c>
      <c r="D14" s="118" t="s">
        <v>855</v>
      </c>
      <c r="E14" s="118" t="s">
        <v>855</v>
      </c>
      <c r="F14" s="118">
        <v>0.42037356295909156</v>
      </c>
      <c r="G14" s="118">
        <v>0.43588146127027433</v>
      </c>
      <c r="H14" s="118">
        <v>0.4285614949032327</v>
      </c>
      <c r="I14" s="118">
        <v>0.42653319835731318</v>
      </c>
      <c r="J14" s="118">
        <v>0.40092761678076372</v>
      </c>
      <c r="K14" s="118">
        <v>0.41148955879667287</v>
      </c>
      <c r="L14" s="118">
        <v>0.43689420698205722</v>
      </c>
      <c r="M14" s="118">
        <v>0.41483168223273426</v>
      </c>
      <c r="N14" s="118">
        <v>0.41512884126874294</v>
      </c>
      <c r="O14" s="118">
        <v>0.42191845127844024</v>
      </c>
      <c r="P14" s="118">
        <v>0.43025187692982869</v>
      </c>
      <c r="Q14" s="118">
        <v>0.42089199750505113</v>
      </c>
      <c r="R14" s="118">
        <v>0.42318189160136133</v>
      </c>
      <c r="S14" s="118">
        <v>0.43320421632272954</v>
      </c>
      <c r="T14" s="118">
        <v>0.42385303183852718</v>
      </c>
      <c r="U14" s="118">
        <v>0.41693531646487714</v>
      </c>
    </row>
    <row r="15" spans="1:21" s="218" customFormat="1" x14ac:dyDescent="0.25">
      <c r="A15" s="117" t="s">
        <v>38</v>
      </c>
      <c r="B15" s="118">
        <v>0.50976346835590169</v>
      </c>
      <c r="C15" s="118">
        <v>0.48131610400739688</v>
      </c>
      <c r="D15" s="118">
        <v>0.47041626434931877</v>
      </c>
      <c r="E15" s="118">
        <v>0.4613521527138012</v>
      </c>
      <c r="F15" s="118">
        <v>0.44607841199502712</v>
      </c>
      <c r="G15" s="118">
        <v>0.45518962598735574</v>
      </c>
      <c r="H15" s="118">
        <v>0.44435066079956181</v>
      </c>
      <c r="I15" s="118">
        <v>0.42360914783180642</v>
      </c>
      <c r="J15" s="118">
        <v>0.42283055850720752</v>
      </c>
      <c r="K15" s="118">
        <v>0.41557900557695965</v>
      </c>
      <c r="L15" s="118">
        <v>0.39791686744351074</v>
      </c>
      <c r="M15" s="118">
        <v>0.39309422876781464</v>
      </c>
      <c r="N15" s="118">
        <v>0.3835380996705457</v>
      </c>
      <c r="O15" s="118">
        <v>0.37911514857600681</v>
      </c>
      <c r="P15" s="118">
        <v>0.39177893314869833</v>
      </c>
      <c r="Q15" s="118">
        <v>0.38924653722650343</v>
      </c>
      <c r="R15" s="118">
        <v>0.38689892394776665</v>
      </c>
      <c r="S15" s="118">
        <v>0.37479797399189868</v>
      </c>
      <c r="T15" s="118">
        <v>0.36639410280548196</v>
      </c>
      <c r="U15" s="118">
        <v>0.35701905706217696</v>
      </c>
    </row>
    <row r="16" spans="1:21" s="218" customFormat="1" x14ac:dyDescent="0.25">
      <c r="A16" s="117" t="s">
        <v>167</v>
      </c>
      <c r="B16" s="118">
        <v>0.40622164312803927</v>
      </c>
      <c r="C16" s="118">
        <v>0.40300697845944361</v>
      </c>
      <c r="D16" s="118">
        <v>0.41522579868478471</v>
      </c>
      <c r="E16" s="118">
        <v>0.39771400525020267</v>
      </c>
      <c r="F16" s="118">
        <v>0.39959291675147568</v>
      </c>
      <c r="G16" s="118">
        <v>0.38682628569748811</v>
      </c>
      <c r="H16" s="118">
        <v>0.38867208439650919</v>
      </c>
      <c r="I16" s="118">
        <v>0.40070413576617742</v>
      </c>
      <c r="J16" s="118">
        <v>0.40426115430493553</v>
      </c>
      <c r="K16" s="118">
        <v>0.42259704324203373</v>
      </c>
      <c r="L16" s="118">
        <v>0.43348394492615766</v>
      </c>
      <c r="M16" s="118">
        <v>0.43696724723861713</v>
      </c>
      <c r="N16" s="118">
        <v>0.43356345713483097</v>
      </c>
      <c r="O16" s="118">
        <v>0.43975816939990914</v>
      </c>
      <c r="P16" s="118">
        <v>0.43715812834057449</v>
      </c>
      <c r="Q16" s="118">
        <v>0.40506776087550456</v>
      </c>
      <c r="R16" s="118">
        <v>0.41002489958834348</v>
      </c>
      <c r="S16" s="118">
        <v>0.39764356544181956</v>
      </c>
      <c r="T16" s="118">
        <v>0.39671887229497244</v>
      </c>
      <c r="U16" s="118">
        <v>0.3927366819144581</v>
      </c>
    </row>
    <row r="17" spans="1:21" s="218" customFormat="1" x14ac:dyDescent="0.25">
      <c r="A17" s="117" t="s">
        <v>36</v>
      </c>
      <c r="B17" s="118" t="s">
        <v>855</v>
      </c>
      <c r="C17" s="118">
        <v>0.7323208531442158</v>
      </c>
      <c r="D17" s="118" t="s">
        <v>855</v>
      </c>
      <c r="E17" s="118">
        <v>0.71701833377475643</v>
      </c>
      <c r="F17" s="118" t="s">
        <v>855</v>
      </c>
      <c r="G17" s="118">
        <v>0.68554896242391339</v>
      </c>
      <c r="H17" s="118">
        <v>0.72181103034626182</v>
      </c>
      <c r="I17" s="118">
        <v>0.6939659274769201</v>
      </c>
      <c r="J17" s="118" t="s">
        <v>855</v>
      </c>
      <c r="K17" s="118" t="s">
        <v>855</v>
      </c>
      <c r="L17" s="118" t="s">
        <v>855</v>
      </c>
      <c r="M17" s="118">
        <v>0.8283092697853025</v>
      </c>
      <c r="N17" s="118">
        <v>0.81585952891897495</v>
      </c>
      <c r="O17" s="118">
        <v>0.84626032905162951</v>
      </c>
      <c r="P17" s="118">
        <v>0.8248765190987476</v>
      </c>
      <c r="Q17" s="118">
        <v>0.84721101763282236</v>
      </c>
      <c r="R17" s="118">
        <v>0.79937421351562765</v>
      </c>
      <c r="S17" s="118">
        <v>0.71534554526703997</v>
      </c>
      <c r="T17" s="118">
        <v>0.71837365160564404</v>
      </c>
      <c r="U17" s="118">
        <v>0.73692573211110235</v>
      </c>
    </row>
    <row r="18" spans="1:21" s="218" customFormat="1" x14ac:dyDescent="0.25">
      <c r="A18" s="117" t="s">
        <v>45</v>
      </c>
      <c r="B18" s="118">
        <v>0.72921005136748573</v>
      </c>
      <c r="C18" s="118">
        <v>0.7224192008727669</v>
      </c>
      <c r="D18" s="118">
        <v>0.70972268626795854</v>
      </c>
      <c r="E18" s="118">
        <v>0.70474308300395261</v>
      </c>
      <c r="F18" s="118">
        <v>0.71088298443370912</v>
      </c>
      <c r="G18" s="118">
        <v>0.68459503715833225</v>
      </c>
      <c r="H18" s="118">
        <v>0.64392773693508865</v>
      </c>
      <c r="I18" s="118">
        <v>0.59829797021447872</v>
      </c>
      <c r="J18" s="118">
        <v>0.57241677475140507</v>
      </c>
      <c r="K18" s="118">
        <v>0.55283094098883567</v>
      </c>
      <c r="L18" s="118">
        <v>0.5186018180114329</v>
      </c>
      <c r="M18" s="118">
        <v>0.48855293453234283</v>
      </c>
      <c r="N18" s="118">
        <v>0.44493854092377394</v>
      </c>
      <c r="O18" s="118">
        <v>0.42818915248821793</v>
      </c>
      <c r="P18" s="118">
        <v>0.40575287071300498</v>
      </c>
      <c r="Q18" s="118">
        <v>0.40646231632169377</v>
      </c>
      <c r="R18" s="118">
        <v>0.40912261664858163</v>
      </c>
      <c r="S18" s="118">
        <v>0.38341659044536691</v>
      </c>
      <c r="T18" s="118">
        <v>0.42916024038717226</v>
      </c>
      <c r="U18" s="118">
        <v>0.41974805954956101</v>
      </c>
    </row>
    <row r="19" spans="1:21" s="218" customFormat="1" x14ac:dyDescent="0.25">
      <c r="A19" s="117" t="s">
        <v>56</v>
      </c>
      <c r="B19" s="118" t="s">
        <v>855</v>
      </c>
      <c r="C19" s="118">
        <v>0.50500161342368499</v>
      </c>
      <c r="D19" s="118" t="s">
        <v>855</v>
      </c>
      <c r="E19" s="118">
        <v>0.53677621283255084</v>
      </c>
      <c r="F19" s="118" t="s">
        <v>855</v>
      </c>
      <c r="G19" s="118">
        <v>0.50415332498027754</v>
      </c>
      <c r="H19" s="118">
        <v>0.49642464246424645</v>
      </c>
      <c r="I19" s="118">
        <v>0.48888285106190271</v>
      </c>
      <c r="J19" s="118">
        <v>0.48888272586634995</v>
      </c>
      <c r="K19" s="118">
        <v>0.61482575545886398</v>
      </c>
      <c r="L19" s="118" t="s">
        <v>855</v>
      </c>
      <c r="M19" s="118">
        <v>0.50670858610459191</v>
      </c>
      <c r="N19" s="118" t="s">
        <v>855</v>
      </c>
      <c r="O19" s="118">
        <v>0.64510002326751692</v>
      </c>
      <c r="P19" s="118" t="s">
        <v>855</v>
      </c>
      <c r="Q19" s="118">
        <v>0.5818847585937339</v>
      </c>
      <c r="R19" s="118" t="s">
        <v>855</v>
      </c>
      <c r="S19" s="118">
        <v>0.57268292682926825</v>
      </c>
      <c r="T19" s="118" t="s">
        <v>855</v>
      </c>
      <c r="U19" s="118" t="s">
        <v>855</v>
      </c>
    </row>
    <row r="20" spans="1:21" s="218" customFormat="1" x14ac:dyDescent="0.25">
      <c r="A20" s="117" t="s">
        <v>35</v>
      </c>
      <c r="B20" s="118">
        <v>0.3387740723344293</v>
      </c>
      <c r="C20" s="118">
        <v>0.33277461168845679</v>
      </c>
      <c r="D20" s="118">
        <v>0.36092150170648463</v>
      </c>
      <c r="E20" s="118">
        <v>0.40113557127203903</v>
      </c>
      <c r="F20" s="118">
        <v>0.42779291553133514</v>
      </c>
      <c r="G20" s="118">
        <v>0.41589712608958318</v>
      </c>
      <c r="H20" s="118">
        <v>0.42367729214590866</v>
      </c>
      <c r="I20" s="118">
        <v>0.4279738788628325</v>
      </c>
      <c r="J20" s="118">
        <v>0.46276375672321057</v>
      </c>
      <c r="K20" s="118">
        <v>0.45507082951582212</v>
      </c>
      <c r="L20" s="118">
        <v>0.44384875846501126</v>
      </c>
      <c r="M20" s="118">
        <v>0.41083240552753947</v>
      </c>
      <c r="N20" s="118">
        <v>0.56384120171673824</v>
      </c>
      <c r="O20" s="118">
        <v>0.54473362298055428</v>
      </c>
      <c r="P20" s="118">
        <v>0.54178380801043069</v>
      </c>
      <c r="Q20" s="118">
        <v>0.53934020761499679</v>
      </c>
      <c r="R20" s="118">
        <v>0.54000912990372474</v>
      </c>
      <c r="S20" s="118">
        <v>0.51041245092536291</v>
      </c>
      <c r="T20" s="118">
        <v>0.51742830872676071</v>
      </c>
      <c r="U20" s="118">
        <v>0.50031283552575678</v>
      </c>
    </row>
    <row r="21" spans="1:21" s="218" customFormat="1" x14ac:dyDescent="0.25">
      <c r="A21" s="117" t="s">
        <v>40</v>
      </c>
      <c r="B21" s="118">
        <v>0.60521857510210253</v>
      </c>
      <c r="C21" s="118">
        <v>0.60196096069083382</v>
      </c>
      <c r="D21" s="118">
        <v>0.58765896521714722</v>
      </c>
      <c r="E21" s="118">
        <v>0.59361061702802265</v>
      </c>
      <c r="F21" s="118">
        <v>0.58966479244460301</v>
      </c>
      <c r="G21" s="118">
        <v>0.62465737814421096</v>
      </c>
      <c r="H21" s="118">
        <v>0.61321209187873749</v>
      </c>
      <c r="I21" s="118">
        <v>0.60377461959718315</v>
      </c>
      <c r="J21" s="118">
        <v>0.57810941844886976</v>
      </c>
      <c r="K21" s="118">
        <v>0.58664653054491256</v>
      </c>
      <c r="L21" s="118">
        <v>0.58947365367713378</v>
      </c>
      <c r="M21" s="118">
        <v>0.58979871183866794</v>
      </c>
      <c r="N21" s="118">
        <v>0.59372436645623816</v>
      </c>
      <c r="O21" s="118">
        <v>0.59260799236936279</v>
      </c>
      <c r="P21" s="118">
        <v>0.58589644872782043</v>
      </c>
      <c r="Q21" s="118">
        <v>0.5595471698113208</v>
      </c>
      <c r="R21" s="118">
        <v>0.54243639028914181</v>
      </c>
      <c r="S21" s="118">
        <v>0.52344384447705483</v>
      </c>
      <c r="T21" s="118">
        <v>0.48977004063660073</v>
      </c>
      <c r="U21" s="118">
        <v>0.4859407072323878</v>
      </c>
    </row>
    <row r="22" spans="1:21" s="218" customFormat="1" x14ac:dyDescent="0.25">
      <c r="A22" s="117" t="s">
        <v>92</v>
      </c>
      <c r="B22" s="118">
        <v>0.32481947953277784</v>
      </c>
      <c r="C22" s="118">
        <v>0.32333569670806911</v>
      </c>
      <c r="D22" s="118">
        <v>0.29033842400507193</v>
      </c>
      <c r="E22" s="118">
        <v>0.28073988800816718</v>
      </c>
      <c r="F22" s="118">
        <v>0.28735275267037552</v>
      </c>
      <c r="G22" s="118">
        <v>0.27946273384550513</v>
      </c>
      <c r="H22" s="118">
        <v>0.28195285625010952</v>
      </c>
      <c r="I22" s="118">
        <v>0.28089129065585677</v>
      </c>
      <c r="J22" s="118">
        <v>0.23694942406909952</v>
      </c>
      <c r="K22" s="118">
        <v>0.23940780742300125</v>
      </c>
      <c r="L22" s="118">
        <v>0.24036175064630994</v>
      </c>
      <c r="M22" s="118">
        <v>0.24106717266858652</v>
      </c>
      <c r="N22" s="118">
        <v>0.24361063020328089</v>
      </c>
      <c r="O22" s="118">
        <v>0.25359544216482033</v>
      </c>
      <c r="P22" s="118">
        <v>0.24593702182491745</v>
      </c>
      <c r="Q22" s="118">
        <v>0.25272214007259042</v>
      </c>
      <c r="R22" s="118">
        <v>0.2529170660760916</v>
      </c>
      <c r="S22" s="118">
        <v>0.25034600438863686</v>
      </c>
      <c r="T22" s="118">
        <v>0.24379399941604463</v>
      </c>
      <c r="U22" s="118">
        <v>0.24352579342672051</v>
      </c>
    </row>
    <row r="23" spans="1:21" s="218" customFormat="1" x14ac:dyDescent="0.25">
      <c r="A23" s="117" t="s">
        <v>138</v>
      </c>
      <c r="B23" s="118">
        <v>0.32516379071698809</v>
      </c>
      <c r="C23" s="118">
        <v>0.25761898824237001</v>
      </c>
      <c r="D23" s="118">
        <v>0.25584672731244318</v>
      </c>
      <c r="E23" s="118">
        <v>0.25383130363494522</v>
      </c>
      <c r="F23" s="118">
        <v>0.24847828081082479</v>
      </c>
      <c r="G23" s="118">
        <v>0.22360378534453931</v>
      </c>
      <c r="H23" s="118">
        <v>0.21220948925351377</v>
      </c>
      <c r="I23" s="118">
        <v>0.24004697374462</v>
      </c>
      <c r="J23" s="118">
        <v>0.2131210174844784</v>
      </c>
      <c r="K23" s="118">
        <v>0.23099162611829055</v>
      </c>
      <c r="L23" s="118">
        <v>0.22345365861932739</v>
      </c>
      <c r="M23" s="118">
        <v>0.21476757986543207</v>
      </c>
      <c r="N23" s="118">
        <v>0.20922674822924067</v>
      </c>
      <c r="O23" s="118">
        <v>0.20219635824241006</v>
      </c>
      <c r="P23" s="118">
        <v>0.19304124317876425</v>
      </c>
      <c r="Q23" s="118">
        <v>0.18879896660176601</v>
      </c>
      <c r="R23" s="118">
        <v>0.18801558951575753</v>
      </c>
      <c r="S23" s="118">
        <v>0.17227280543882664</v>
      </c>
      <c r="T23" s="118">
        <v>0.16676051935783995</v>
      </c>
      <c r="U23" s="118">
        <v>0.1628414831353994</v>
      </c>
    </row>
    <row r="24" spans="1:21" s="218" customFormat="1" x14ac:dyDescent="0.25">
      <c r="A24" s="117" t="s">
        <v>43</v>
      </c>
      <c r="B24" s="118">
        <v>0.96296772534396302</v>
      </c>
      <c r="C24" s="118">
        <v>0.94835913312693498</v>
      </c>
      <c r="D24" s="118">
        <v>0.95810938981979132</v>
      </c>
      <c r="E24" s="118">
        <v>0.93309112927641535</v>
      </c>
      <c r="F24" s="118">
        <v>0.93420337139749865</v>
      </c>
      <c r="G24" s="118">
        <v>0.90624590807908867</v>
      </c>
      <c r="H24" s="118">
        <v>0.89010025062656639</v>
      </c>
      <c r="I24" s="118">
        <v>0.84587220975552146</v>
      </c>
      <c r="J24" s="118">
        <v>0.86149650183801729</v>
      </c>
      <c r="K24" s="118">
        <v>0.86961130742049475</v>
      </c>
      <c r="L24" s="118">
        <v>0.85556460053494587</v>
      </c>
      <c r="M24" s="118">
        <v>0.83682955899880807</v>
      </c>
      <c r="N24" s="118">
        <v>0.83584694004736382</v>
      </c>
      <c r="O24" s="118">
        <v>0.79396984924623115</v>
      </c>
      <c r="P24" s="118">
        <v>0.73179063360881547</v>
      </c>
      <c r="Q24" s="118">
        <v>0.76882576221378718</v>
      </c>
      <c r="R24" s="118">
        <v>0.77059237536656888</v>
      </c>
      <c r="S24" s="118">
        <v>0.70781709395842629</v>
      </c>
      <c r="T24" s="118">
        <v>0.68313995770724001</v>
      </c>
      <c r="U24" s="118">
        <v>0.67643314760324724</v>
      </c>
    </row>
    <row r="25" spans="1:21" s="218" customFormat="1" x14ac:dyDescent="0.25">
      <c r="A25" s="117" t="s">
        <v>42</v>
      </c>
      <c r="B25" s="118">
        <v>0.73885684320922917</v>
      </c>
      <c r="C25" s="118">
        <v>0.80440377466399771</v>
      </c>
      <c r="D25" s="118">
        <v>0.80411474934801508</v>
      </c>
      <c r="E25" s="118">
        <v>0.85513581017795814</v>
      </c>
      <c r="F25" s="118">
        <v>0.86492178098676298</v>
      </c>
      <c r="G25" s="118">
        <v>0.85709932967702618</v>
      </c>
      <c r="H25" s="118">
        <v>0.82490470139771288</v>
      </c>
      <c r="I25" s="118">
        <v>0.90449843637238392</v>
      </c>
      <c r="J25" s="118">
        <v>0.88855835240274594</v>
      </c>
      <c r="K25" s="118">
        <v>0.91245512289422814</v>
      </c>
      <c r="L25" s="118">
        <v>0.83778234086242298</v>
      </c>
      <c r="M25" s="118">
        <v>0.85989359006840638</v>
      </c>
      <c r="N25" s="118">
        <v>0.84784836065573765</v>
      </c>
      <c r="O25" s="118">
        <v>0.84275862068965512</v>
      </c>
      <c r="P25" s="118">
        <v>0.79295624332977588</v>
      </c>
      <c r="Q25" s="118">
        <v>0.83282590644893439</v>
      </c>
      <c r="R25" s="118">
        <v>0.81535532994923854</v>
      </c>
      <c r="S25" s="118">
        <v>0.81418724870763926</v>
      </c>
      <c r="T25" s="118">
        <v>0.80208333333333337</v>
      </c>
      <c r="U25" s="118">
        <v>0.79129955947136565</v>
      </c>
    </row>
    <row r="26" spans="1:21" s="218" customFormat="1" x14ac:dyDescent="0.25">
      <c r="A26" s="117" t="s">
        <v>44</v>
      </c>
      <c r="B26" s="118">
        <v>0.14985415653864853</v>
      </c>
      <c r="C26" s="118" t="s">
        <v>855</v>
      </c>
      <c r="D26" s="118" t="s">
        <v>855</v>
      </c>
      <c r="E26" s="118">
        <v>0.18214468958440225</v>
      </c>
      <c r="F26" s="118">
        <v>0.23872365570218634</v>
      </c>
      <c r="G26" s="118">
        <v>0.23861697350696004</v>
      </c>
      <c r="H26" s="118">
        <v>0.28945574919676764</v>
      </c>
      <c r="I26" s="118">
        <v>0.30837044442424794</v>
      </c>
      <c r="J26" s="118">
        <v>0.36470536807134118</v>
      </c>
      <c r="K26" s="118">
        <v>0.42789183775663497</v>
      </c>
      <c r="L26" s="118">
        <v>0.44127236823977833</v>
      </c>
      <c r="M26" s="118">
        <v>0.46378045377314164</v>
      </c>
      <c r="N26" s="118">
        <v>0.59894043404115338</v>
      </c>
      <c r="O26" s="118">
        <v>0.60007829070617424</v>
      </c>
      <c r="P26" s="118">
        <v>0.61386839102320279</v>
      </c>
      <c r="Q26" s="118">
        <v>0.59843666181316579</v>
      </c>
      <c r="R26" s="118">
        <v>0.56854241208572764</v>
      </c>
      <c r="S26" s="118">
        <v>0.56539509536784738</v>
      </c>
      <c r="T26" s="118">
        <v>0.60379994411846882</v>
      </c>
      <c r="U26" s="118">
        <v>0.62266480906845678</v>
      </c>
    </row>
    <row r="27" spans="1:21" s="218" customFormat="1" x14ac:dyDescent="0.25">
      <c r="A27" s="117" t="s">
        <v>183</v>
      </c>
      <c r="B27" s="118" t="s">
        <v>855</v>
      </c>
      <c r="C27" s="118">
        <v>0.82021144653491118</v>
      </c>
      <c r="D27" s="118">
        <v>0.71460233842991139</v>
      </c>
      <c r="E27" s="118">
        <v>0.70123368496334704</v>
      </c>
      <c r="F27" s="118">
        <v>0.5738848051555735</v>
      </c>
      <c r="G27" s="118">
        <v>0.53003050862893308</v>
      </c>
      <c r="H27" s="118">
        <v>0.5670361791308185</v>
      </c>
      <c r="I27" s="118">
        <v>0.55077774848404959</v>
      </c>
      <c r="J27" s="118">
        <v>0.65614590224475211</v>
      </c>
      <c r="K27" s="118">
        <v>0.5972150632693709</v>
      </c>
      <c r="L27" s="118">
        <v>0.69687571840293427</v>
      </c>
      <c r="M27" s="118">
        <v>0.68157178986021072</v>
      </c>
      <c r="N27" s="118">
        <v>0.72367807795421746</v>
      </c>
      <c r="O27" s="118">
        <v>0.72507788942876183</v>
      </c>
      <c r="P27" s="118">
        <v>0.6927434118906739</v>
      </c>
      <c r="Q27" s="118">
        <v>0.6847829511272493</v>
      </c>
      <c r="R27" s="118">
        <v>0.60894384194341578</v>
      </c>
      <c r="S27" s="118">
        <v>0.59284680797444733</v>
      </c>
      <c r="T27" s="118">
        <v>0.57675915922291354</v>
      </c>
      <c r="U27" s="118">
        <v>0.54903481692267775</v>
      </c>
    </row>
    <row r="28" spans="1:21" s="218" customFormat="1" x14ac:dyDescent="0.25">
      <c r="A28" s="117" t="s">
        <v>47</v>
      </c>
      <c r="B28" s="118">
        <v>0.5104517229937906</v>
      </c>
      <c r="C28" s="118">
        <v>0.49630474352507731</v>
      </c>
      <c r="D28" s="118">
        <v>0.52316809116809115</v>
      </c>
      <c r="E28" s="118">
        <v>0.55715101015865764</v>
      </c>
      <c r="F28" s="118">
        <v>0.51970992934176274</v>
      </c>
      <c r="G28" s="118">
        <v>0.52150290466836624</v>
      </c>
      <c r="H28" s="118">
        <v>0.47298212605832551</v>
      </c>
      <c r="I28" s="118">
        <v>0.49172493487670643</v>
      </c>
      <c r="J28" s="118">
        <v>0.50894001222228791</v>
      </c>
      <c r="K28" s="118">
        <v>0.56392946888709061</v>
      </c>
      <c r="L28" s="118">
        <v>0.50490661601772713</v>
      </c>
      <c r="M28" s="118">
        <v>0.45203967205598905</v>
      </c>
      <c r="N28" s="118">
        <v>0.40377551201541334</v>
      </c>
      <c r="O28" s="118">
        <v>0.3233933596627897</v>
      </c>
      <c r="P28" s="118">
        <v>0.32653207502090553</v>
      </c>
      <c r="Q28" s="118">
        <v>0.3339402069758528</v>
      </c>
      <c r="R28" s="118">
        <v>0.31858649500068481</v>
      </c>
      <c r="S28" s="118">
        <v>0.31147072717884489</v>
      </c>
      <c r="T28" s="118">
        <v>0.30242471851269964</v>
      </c>
      <c r="U28" s="118">
        <v>0.29639945103737791</v>
      </c>
    </row>
    <row r="29" spans="1:21" s="218" customFormat="1" x14ac:dyDescent="0.25">
      <c r="A29" s="117" t="s">
        <v>164</v>
      </c>
      <c r="B29" s="118" t="s">
        <v>855</v>
      </c>
      <c r="C29" s="118">
        <v>0.7600813283632667</v>
      </c>
      <c r="D29" s="118" t="s">
        <v>855</v>
      </c>
      <c r="E29" s="118">
        <v>0.67103453854242501</v>
      </c>
      <c r="F29" s="118" t="s">
        <v>855</v>
      </c>
      <c r="G29" s="118">
        <v>0.71469274603419064</v>
      </c>
      <c r="H29" s="118" t="s">
        <v>855</v>
      </c>
      <c r="I29" s="118">
        <v>0.67808219178082196</v>
      </c>
      <c r="J29" s="118" t="s">
        <v>855</v>
      </c>
      <c r="K29" s="118">
        <v>0.70186335403726707</v>
      </c>
      <c r="L29" s="118" t="s">
        <v>855</v>
      </c>
      <c r="M29" s="118">
        <v>0.68711656441717794</v>
      </c>
      <c r="N29" s="118" t="s">
        <v>855</v>
      </c>
      <c r="O29" s="118">
        <v>0.65921787709497204</v>
      </c>
      <c r="P29" s="118" t="s">
        <v>855</v>
      </c>
      <c r="Q29" s="118">
        <v>0.71599999999999997</v>
      </c>
      <c r="R29" s="118" t="s">
        <v>855</v>
      </c>
      <c r="S29" s="118">
        <v>0.68846153846153846</v>
      </c>
      <c r="T29" s="118" t="s">
        <v>855</v>
      </c>
      <c r="U29" s="118" t="s">
        <v>855</v>
      </c>
    </row>
    <row r="30" spans="1:21" s="218" customFormat="1" x14ac:dyDescent="0.25">
      <c r="A30" s="117" t="s">
        <v>58</v>
      </c>
      <c r="B30" s="118" t="s">
        <v>855</v>
      </c>
      <c r="C30" s="118">
        <v>0.44460248920497841</v>
      </c>
      <c r="D30" s="118" t="s">
        <v>855</v>
      </c>
      <c r="E30" s="118">
        <v>0.46279712655985361</v>
      </c>
      <c r="F30" s="118">
        <v>0.48881295886711551</v>
      </c>
      <c r="G30" s="118">
        <v>0.51702098555209131</v>
      </c>
      <c r="H30" s="118">
        <v>0.50488051161225178</v>
      </c>
      <c r="I30" s="118">
        <v>0.50725649470649592</v>
      </c>
      <c r="J30" s="118">
        <v>0.49655954335757291</v>
      </c>
      <c r="K30" s="118">
        <v>0.51809842804399953</v>
      </c>
      <c r="L30" s="118">
        <v>0.52727685153680393</v>
      </c>
      <c r="M30" s="118">
        <v>0.52743499338915822</v>
      </c>
      <c r="N30" s="118">
        <v>0.5211378901619913</v>
      </c>
      <c r="O30" s="118">
        <v>0.52129838937552986</v>
      </c>
      <c r="P30" s="118">
        <v>0.51041488524814449</v>
      </c>
      <c r="Q30" s="118">
        <v>0.51289501175241581</v>
      </c>
      <c r="R30" s="118">
        <v>0.51963149813555609</v>
      </c>
      <c r="S30" s="118">
        <v>0.51409372026641298</v>
      </c>
      <c r="T30" s="118">
        <v>0.51425575909368904</v>
      </c>
      <c r="U30" s="118">
        <v>0.51140763852132487</v>
      </c>
    </row>
    <row r="31" spans="1:21" s="218" customFormat="1" x14ac:dyDescent="0.25">
      <c r="A31" s="117" t="s">
        <v>49</v>
      </c>
      <c r="B31" s="118">
        <v>0.82187262116214155</v>
      </c>
      <c r="C31" s="118">
        <v>0.82752724941226763</v>
      </c>
      <c r="D31" s="118">
        <v>0.91605112384310272</v>
      </c>
      <c r="E31" s="118">
        <v>0.88212304804164177</v>
      </c>
      <c r="F31" s="118">
        <v>0.86177474402730381</v>
      </c>
      <c r="G31" s="118">
        <v>0.84654983253488458</v>
      </c>
      <c r="H31" s="118">
        <v>0.84083816916137766</v>
      </c>
      <c r="I31" s="118">
        <v>0.83678229441015839</v>
      </c>
      <c r="J31" s="118">
        <v>0.85532770705377537</v>
      </c>
      <c r="K31" s="118">
        <v>0.83910318304557718</v>
      </c>
      <c r="L31" s="118">
        <v>0.81726090548758279</v>
      </c>
      <c r="M31" s="118">
        <v>0.83422523264226733</v>
      </c>
      <c r="N31" s="118">
        <v>0.77214301918783057</v>
      </c>
      <c r="O31" s="118">
        <v>0.709896001667779</v>
      </c>
      <c r="P31" s="118">
        <v>0.68100745466593915</v>
      </c>
      <c r="Q31" s="118">
        <v>0.65070101944451175</v>
      </c>
      <c r="R31" s="118">
        <v>0.53063006862133499</v>
      </c>
      <c r="S31" s="118">
        <v>0.52178731945717149</v>
      </c>
      <c r="T31" s="118">
        <v>0.51073406996438531</v>
      </c>
      <c r="U31" s="118">
        <v>0.5147122502593553</v>
      </c>
    </row>
    <row r="32" spans="1:21" s="218" customFormat="1" x14ac:dyDescent="0.25">
      <c r="A32" s="117" t="s">
        <v>50</v>
      </c>
      <c r="B32" s="118">
        <v>0.72514369730277428</v>
      </c>
      <c r="C32" s="118">
        <v>0.71017911303280323</v>
      </c>
      <c r="D32" s="118">
        <v>0.68717406008145987</v>
      </c>
      <c r="E32" s="118">
        <v>0.66702845568619706</v>
      </c>
      <c r="F32" s="118">
        <v>0.67191465147434293</v>
      </c>
      <c r="G32" s="118">
        <v>0.67659617774096215</v>
      </c>
      <c r="H32" s="118">
        <v>0.61998363559877923</v>
      </c>
      <c r="I32" s="118">
        <v>0.57753561644370421</v>
      </c>
      <c r="J32" s="118">
        <v>0.65188112735241466</v>
      </c>
      <c r="K32" s="118">
        <v>0.6528769912248662</v>
      </c>
      <c r="L32" s="118">
        <v>0.63334168203952468</v>
      </c>
      <c r="M32" s="118">
        <v>0.59664517886326496</v>
      </c>
      <c r="N32" s="118">
        <v>0.60019012569944141</v>
      </c>
      <c r="O32" s="118">
        <v>0.71790661511527654</v>
      </c>
      <c r="P32" s="118">
        <v>0.69256268178937619</v>
      </c>
      <c r="Q32" s="118">
        <v>0.68252697069684209</v>
      </c>
      <c r="R32" s="118">
        <v>0.66375118774367037</v>
      </c>
      <c r="S32" s="118">
        <v>0.64622629543139209</v>
      </c>
      <c r="T32" s="118">
        <v>0.63772650055139746</v>
      </c>
      <c r="U32" s="118">
        <v>0.60622475654052532</v>
      </c>
    </row>
    <row r="33" spans="1:21" s="218" customFormat="1" x14ac:dyDescent="0.25">
      <c r="A33" s="117" t="s">
        <v>173</v>
      </c>
      <c r="B33" s="118">
        <v>0.75690607734806625</v>
      </c>
      <c r="C33" s="118">
        <v>0.76463223787167445</v>
      </c>
      <c r="D33" s="118">
        <v>0.76342446356606031</v>
      </c>
      <c r="E33" s="118">
        <v>0.80076867144489461</v>
      </c>
      <c r="F33" s="118">
        <v>0.82608371120938995</v>
      </c>
      <c r="G33" s="118">
        <v>0.82052268190392474</v>
      </c>
      <c r="H33" s="118">
        <v>0.83757504734245369</v>
      </c>
      <c r="I33" s="118">
        <v>0.86962328600799721</v>
      </c>
      <c r="J33" s="118">
        <v>0.86802570845217009</v>
      </c>
      <c r="K33" s="118">
        <v>0.8755605718585403</v>
      </c>
      <c r="L33" s="118">
        <v>0.86953658086782415</v>
      </c>
      <c r="M33" s="118">
        <v>0.86330329703312703</v>
      </c>
      <c r="N33" s="118">
        <v>0.8348623853211008</v>
      </c>
      <c r="O33" s="118">
        <v>0.83247552181647821</v>
      </c>
      <c r="P33" s="118">
        <v>0.81954525104801179</v>
      </c>
      <c r="Q33" s="118">
        <v>0.8046995939051057</v>
      </c>
      <c r="R33" s="118">
        <v>0.79447310764011592</v>
      </c>
      <c r="S33" s="118">
        <v>0.77650072244844348</v>
      </c>
      <c r="T33" s="118">
        <v>0.7569933280284018</v>
      </c>
      <c r="U33" s="118">
        <v>0.75125052129597147</v>
      </c>
    </row>
    <row r="34" spans="1:21" s="218" customFormat="1" x14ac:dyDescent="0.25">
      <c r="A34" s="117" t="s">
        <v>52</v>
      </c>
      <c r="B34" s="118">
        <v>0.65382841328413288</v>
      </c>
      <c r="C34" s="118">
        <v>0.62939084037349935</v>
      </c>
      <c r="D34" s="118">
        <v>0.61589831968978892</v>
      </c>
      <c r="E34" s="118">
        <v>0.58860927152317877</v>
      </c>
      <c r="F34" s="118">
        <v>0.57766749379652604</v>
      </c>
      <c r="G34" s="118">
        <v>0.62554730630116129</v>
      </c>
      <c r="H34" s="118">
        <v>0.60901485402082978</v>
      </c>
      <c r="I34" s="118">
        <v>0.58479999999999999</v>
      </c>
      <c r="J34" s="118">
        <v>0.56186006825938561</v>
      </c>
      <c r="K34" s="118">
        <v>0.55721192586623691</v>
      </c>
      <c r="L34" s="118">
        <v>0.55796442944307412</v>
      </c>
      <c r="M34" s="118">
        <v>0.48415773877364943</v>
      </c>
      <c r="N34" s="118">
        <v>0.47816298964430437</v>
      </c>
      <c r="O34" s="118">
        <v>0.46238658550591477</v>
      </c>
      <c r="P34" s="118">
        <v>0.45766270118964308</v>
      </c>
      <c r="Q34" s="118">
        <v>0.46810126582278483</v>
      </c>
      <c r="R34" s="118">
        <v>0.44562138194358913</v>
      </c>
      <c r="S34" s="118">
        <v>0.37866896032684655</v>
      </c>
      <c r="T34" s="118">
        <v>0.37395709177592373</v>
      </c>
      <c r="U34" s="118">
        <v>0.38611693010855075</v>
      </c>
    </row>
    <row r="35" spans="1:21" s="218" customFormat="1" x14ac:dyDescent="0.25">
      <c r="A35" s="117" t="s">
        <v>37</v>
      </c>
      <c r="B35" s="118">
        <v>0.71438260486215543</v>
      </c>
      <c r="C35" s="118">
        <v>0.75310499671580888</v>
      </c>
      <c r="D35" s="118">
        <v>0.70034974519250381</v>
      </c>
      <c r="E35" s="118">
        <v>0.69912140480120011</v>
      </c>
      <c r="F35" s="118">
        <v>0.6809001291160699</v>
      </c>
      <c r="G35" s="118">
        <v>0.67876135956609662</v>
      </c>
      <c r="H35" s="118">
        <v>0.6520444151214525</v>
      </c>
      <c r="I35" s="118">
        <v>0.65423517889224059</v>
      </c>
      <c r="J35" s="118">
        <v>0.64368182015981823</v>
      </c>
      <c r="K35" s="118">
        <v>0.65274499751127402</v>
      </c>
      <c r="L35" s="118">
        <v>0.66071309217024499</v>
      </c>
      <c r="M35" s="118">
        <v>0.65326575288190802</v>
      </c>
      <c r="N35" s="118">
        <v>0.64384605755389901</v>
      </c>
      <c r="O35" s="118">
        <v>0.635534161213958</v>
      </c>
      <c r="P35" s="118">
        <v>0.63268583672862666</v>
      </c>
      <c r="Q35" s="118">
        <v>0.6294584153483016</v>
      </c>
      <c r="R35" s="118">
        <v>0.62444746997612555</v>
      </c>
      <c r="S35" s="118">
        <v>0.62596053739122981</v>
      </c>
      <c r="T35" s="118">
        <v>0.60968554832604327</v>
      </c>
      <c r="U35" s="118">
        <v>0.61661870658501305</v>
      </c>
    </row>
    <row r="36" spans="1:21" s="218" customFormat="1" x14ac:dyDescent="0.25">
      <c r="A36" s="117" t="s">
        <v>55</v>
      </c>
      <c r="B36" s="118" t="s">
        <v>855</v>
      </c>
      <c r="C36" s="118">
        <v>0.39375702380478728</v>
      </c>
      <c r="D36" s="118" t="s">
        <v>855</v>
      </c>
      <c r="E36" s="118">
        <v>0.40329141244344829</v>
      </c>
      <c r="F36" s="118">
        <v>0.41281977697605771</v>
      </c>
      <c r="G36" s="118">
        <v>0.32824857729859458</v>
      </c>
      <c r="H36" s="118">
        <v>0.31906188878321878</v>
      </c>
      <c r="I36" s="118">
        <v>0.36630140574521958</v>
      </c>
      <c r="J36" s="118">
        <v>0.33185981680605336</v>
      </c>
      <c r="K36" s="118">
        <v>0.37606747273188468</v>
      </c>
      <c r="L36" s="118">
        <v>0.38228017521090202</v>
      </c>
      <c r="M36" s="118">
        <v>0.39419325695043322</v>
      </c>
      <c r="N36" s="118">
        <v>0.37668425324675325</v>
      </c>
      <c r="O36" s="118">
        <v>0.32381530984204132</v>
      </c>
      <c r="P36" s="118">
        <v>0.32891676545173537</v>
      </c>
      <c r="Q36" s="118">
        <v>0.32272904366589744</v>
      </c>
      <c r="R36" s="118">
        <v>0.32808503382026943</v>
      </c>
      <c r="S36" s="118">
        <v>0.29110375758901713</v>
      </c>
      <c r="T36" s="118">
        <v>0.27113411664515441</v>
      </c>
      <c r="U36" s="118">
        <v>0.28508675881436063</v>
      </c>
    </row>
    <row r="37" spans="1:21" s="218" customFormat="1" x14ac:dyDescent="0.25">
      <c r="A37" s="117" t="s">
        <v>59</v>
      </c>
      <c r="B37" s="118">
        <v>0.37655621528442829</v>
      </c>
      <c r="C37" s="118" t="s">
        <v>855</v>
      </c>
      <c r="D37" s="118" t="s">
        <v>855</v>
      </c>
      <c r="E37" s="118" t="s">
        <v>855</v>
      </c>
      <c r="F37" s="118">
        <v>0.5023622047244094</v>
      </c>
      <c r="G37" s="118" t="s">
        <v>855</v>
      </c>
      <c r="H37" s="118" t="s">
        <v>855</v>
      </c>
      <c r="I37" s="118" t="s">
        <v>855</v>
      </c>
      <c r="J37" s="118">
        <v>0.58906796278692375</v>
      </c>
      <c r="K37" s="118" t="s">
        <v>855</v>
      </c>
      <c r="L37" s="118" t="s">
        <v>855</v>
      </c>
      <c r="M37" s="118" t="s">
        <v>855</v>
      </c>
      <c r="N37" s="118">
        <v>0.53625820874668162</v>
      </c>
      <c r="O37" s="118" t="s">
        <v>855</v>
      </c>
      <c r="P37" s="118" t="s">
        <v>855</v>
      </c>
      <c r="Q37" s="118">
        <v>0.49947416552354823</v>
      </c>
      <c r="R37" s="118" t="s">
        <v>855</v>
      </c>
      <c r="S37" s="118">
        <v>0.50292917896198575</v>
      </c>
      <c r="T37" s="118" t="s">
        <v>855</v>
      </c>
      <c r="U37" s="118" t="s">
        <v>855</v>
      </c>
    </row>
    <row r="38" spans="1:21" s="218" customFormat="1" x14ac:dyDescent="0.25">
      <c r="A38" s="117" t="s">
        <v>65</v>
      </c>
      <c r="B38" s="118">
        <v>0.83962223281202619</v>
      </c>
      <c r="C38" s="118">
        <v>0.85058585146683108</v>
      </c>
      <c r="D38" s="118">
        <v>0.84592623463221506</v>
      </c>
      <c r="E38" s="118">
        <v>0.85339865278628291</v>
      </c>
      <c r="F38" s="118">
        <v>0.84141360321520331</v>
      </c>
      <c r="G38" s="118">
        <v>0.75840274835981925</v>
      </c>
      <c r="H38" s="118">
        <v>0.73650344510105592</v>
      </c>
      <c r="I38" s="118">
        <v>0.69210330382665974</v>
      </c>
      <c r="J38" s="118">
        <v>0.65867815824245246</v>
      </c>
      <c r="K38" s="118">
        <v>0.63609030419040924</v>
      </c>
      <c r="L38" s="118">
        <v>0.60613394640055107</v>
      </c>
      <c r="M38" s="118">
        <v>0.57835653444942769</v>
      </c>
      <c r="N38" s="118">
        <v>0.57339212035102705</v>
      </c>
      <c r="O38" s="118">
        <v>0.54861921758844179</v>
      </c>
      <c r="P38" s="118">
        <v>0.533253079560986</v>
      </c>
      <c r="Q38" s="118">
        <v>0.52382799380753164</v>
      </c>
      <c r="R38" s="118">
        <v>0.4762075920046327</v>
      </c>
      <c r="S38" s="118">
        <v>0.44317338886257407</v>
      </c>
      <c r="T38" s="118">
        <v>0.40350080800550409</v>
      </c>
      <c r="U38" s="118">
        <v>0.3823114870666563</v>
      </c>
    </row>
    <row r="39" spans="1:21" s="218" customFormat="1" x14ac:dyDescent="0.25">
      <c r="A39" s="117" t="s">
        <v>60</v>
      </c>
      <c r="B39" s="118" t="s">
        <v>855</v>
      </c>
      <c r="C39" s="118" t="s">
        <v>855</v>
      </c>
      <c r="D39" s="118" t="s">
        <v>855</v>
      </c>
      <c r="E39" s="118" t="s">
        <v>855</v>
      </c>
      <c r="F39" s="118" t="s">
        <v>855</v>
      </c>
      <c r="G39" s="118">
        <v>0.60769358562152032</v>
      </c>
      <c r="H39" s="118">
        <v>0.61509836265644124</v>
      </c>
      <c r="I39" s="118">
        <v>0.62983137199644723</v>
      </c>
      <c r="J39" s="118">
        <v>0.64003628761287279</v>
      </c>
      <c r="K39" s="118">
        <v>0.65087515579849164</v>
      </c>
      <c r="L39" s="118">
        <v>0.65694127200596641</v>
      </c>
      <c r="M39" s="118">
        <v>0.62946495351642451</v>
      </c>
      <c r="N39" s="118">
        <v>0.63041251360496942</v>
      </c>
      <c r="O39" s="118">
        <v>0.62041886674747904</v>
      </c>
      <c r="P39" s="118">
        <v>0.62045282478583352</v>
      </c>
      <c r="Q39" s="118">
        <v>0.61346372190956933</v>
      </c>
      <c r="R39" s="118">
        <v>0.60419767272827962</v>
      </c>
      <c r="S39" s="118">
        <v>0.60143815850831606</v>
      </c>
      <c r="T39" s="118">
        <v>0.58338655535007988</v>
      </c>
      <c r="U39" s="118">
        <v>0.56557428686624334</v>
      </c>
    </row>
    <row r="40" spans="1:21" s="218" customFormat="1" x14ac:dyDescent="0.25">
      <c r="A40" s="117" t="s">
        <v>1732</v>
      </c>
      <c r="B40" s="118">
        <v>0.52732098083283874</v>
      </c>
      <c r="C40" s="118">
        <v>0.52168691921807464</v>
      </c>
      <c r="D40" s="118">
        <v>0.52449409652238432</v>
      </c>
      <c r="E40" s="118">
        <v>0.52046854498444384</v>
      </c>
      <c r="F40" s="118">
        <v>0.51776875673150868</v>
      </c>
      <c r="G40" s="118">
        <v>0.51510583414257849</v>
      </c>
      <c r="H40" s="118">
        <v>0.50755606779791207</v>
      </c>
      <c r="I40" s="118">
        <v>0.5081205088583165</v>
      </c>
      <c r="J40" s="118">
        <v>0.50878739440794973</v>
      </c>
      <c r="K40" s="118">
        <v>0.51733632004021446</v>
      </c>
      <c r="L40" s="118">
        <v>0.51490055317816086</v>
      </c>
      <c r="M40" s="118">
        <v>0.50875564382842753</v>
      </c>
      <c r="N40" s="118">
        <v>0.49688433700964424</v>
      </c>
      <c r="O40" s="118">
        <v>0.48883690452479905</v>
      </c>
      <c r="P40" s="118">
        <v>0.48580564773761115</v>
      </c>
      <c r="Q40" s="118">
        <v>0.47333342313074384</v>
      </c>
      <c r="R40" s="118">
        <v>0.46121490247441815</v>
      </c>
      <c r="S40" s="118">
        <v>0.45013578491403222</v>
      </c>
      <c r="T40" s="118">
        <v>0.44210930349847299</v>
      </c>
      <c r="U40" s="118">
        <v>0.43988339353479</v>
      </c>
    </row>
    <row r="41" spans="1:21" s="218" customFormat="1" x14ac:dyDescent="0.25">
      <c r="A41" s="117" t="s">
        <v>204</v>
      </c>
      <c r="B41" s="118" t="s">
        <v>855</v>
      </c>
      <c r="C41" s="118" t="s">
        <v>855</v>
      </c>
      <c r="D41" s="118" t="s">
        <v>855</v>
      </c>
      <c r="E41" s="118" t="s">
        <v>855</v>
      </c>
      <c r="F41" s="118" t="s">
        <v>855</v>
      </c>
      <c r="G41" s="118" t="s">
        <v>855</v>
      </c>
      <c r="H41" s="118">
        <v>0.39000159174248272</v>
      </c>
      <c r="I41" s="118" t="s">
        <v>855</v>
      </c>
      <c r="J41" s="118" t="s">
        <v>855</v>
      </c>
      <c r="K41" s="118" t="s">
        <v>855</v>
      </c>
      <c r="L41" s="118" t="s">
        <v>855</v>
      </c>
      <c r="M41" s="118" t="s">
        <v>855</v>
      </c>
      <c r="N41" s="118">
        <v>0.38628170632604142</v>
      </c>
      <c r="O41" s="118" t="s">
        <v>855</v>
      </c>
      <c r="P41" s="118">
        <v>0.3735259824725885</v>
      </c>
      <c r="Q41" s="118" t="s">
        <v>855</v>
      </c>
      <c r="R41" s="118">
        <v>0.36832385328478956</v>
      </c>
      <c r="S41" s="118" t="s">
        <v>855</v>
      </c>
      <c r="T41" s="118" t="s">
        <v>855</v>
      </c>
      <c r="U41" s="118" t="s">
        <v>855</v>
      </c>
    </row>
    <row r="42" spans="1:21" s="218" customFormat="1" x14ac:dyDescent="0.25">
      <c r="A42" s="117" t="s">
        <v>191</v>
      </c>
      <c r="B42" s="118">
        <v>0.86097653292959875</v>
      </c>
      <c r="C42" s="118">
        <v>0.86225444340505142</v>
      </c>
      <c r="D42" s="118">
        <v>0.86845838285473298</v>
      </c>
      <c r="E42" s="118">
        <v>0.86549493916030251</v>
      </c>
      <c r="F42" s="118">
        <v>0.85087034712089848</v>
      </c>
      <c r="G42" s="118">
        <v>0.86246391364378061</v>
      </c>
      <c r="H42" s="118">
        <v>0.8703196347031964</v>
      </c>
      <c r="I42" s="118">
        <v>0.87564954370362713</v>
      </c>
      <c r="J42" s="118">
        <v>0.87828432435036008</v>
      </c>
      <c r="K42" s="118">
        <v>0.9205788162732772</v>
      </c>
      <c r="L42" s="118">
        <v>0.92300699149332233</v>
      </c>
      <c r="M42" s="118">
        <v>0.92459564747394396</v>
      </c>
      <c r="N42" s="118">
        <v>0.92234105763517527</v>
      </c>
      <c r="O42" s="118">
        <v>0.91885399232056708</v>
      </c>
      <c r="P42" s="118">
        <v>0.92842349753217845</v>
      </c>
      <c r="Q42" s="118">
        <v>0.90555031149707377</v>
      </c>
      <c r="R42" s="118">
        <v>0.91139494571663171</v>
      </c>
      <c r="S42" s="118">
        <v>0.89679226835138393</v>
      </c>
      <c r="T42" s="118" t="s">
        <v>855</v>
      </c>
      <c r="U42" s="118" t="s">
        <v>855</v>
      </c>
    </row>
    <row r="43" spans="1:21" s="218" customFormat="1" x14ac:dyDescent="0.25">
      <c r="A43" s="117" t="s">
        <v>880</v>
      </c>
      <c r="B43" s="118">
        <v>0.49091879573333025</v>
      </c>
      <c r="C43" s="118">
        <v>0.4768986140245528</v>
      </c>
      <c r="D43" s="118">
        <v>0.45341476203695136</v>
      </c>
      <c r="E43" s="118">
        <v>0.43839518946582101</v>
      </c>
      <c r="F43" s="118">
        <v>0.42850973601136622</v>
      </c>
      <c r="G43" s="118">
        <v>0.37747899790649486</v>
      </c>
      <c r="H43" s="118">
        <v>0.36504618075950412</v>
      </c>
      <c r="I43" s="118">
        <v>0.33648123727940726</v>
      </c>
      <c r="J43" s="118">
        <v>0.31411750668793409</v>
      </c>
      <c r="K43" s="118">
        <v>0.38578126911918742</v>
      </c>
      <c r="L43" s="118">
        <v>0.3889446903341876</v>
      </c>
      <c r="M43" s="118">
        <v>0.37878787878787878</v>
      </c>
      <c r="N43" s="118">
        <v>0.37865139809560711</v>
      </c>
      <c r="O43" s="118">
        <v>0.37826339820963012</v>
      </c>
      <c r="P43" s="118">
        <v>0.37932892001556412</v>
      </c>
      <c r="Q43" s="118">
        <v>0.3733189370385695</v>
      </c>
      <c r="R43" s="118">
        <v>0.3805921937897942</v>
      </c>
      <c r="S43" s="118">
        <v>0.39340358444537832</v>
      </c>
      <c r="T43" s="118">
        <v>0.38741160215310055</v>
      </c>
      <c r="U43" s="118">
        <v>0.42323148324514176</v>
      </c>
    </row>
    <row r="44" spans="1:21" s="218" customFormat="1" x14ac:dyDescent="0.25">
      <c r="A44" s="117" t="s">
        <v>51</v>
      </c>
      <c r="B44" s="118">
        <v>0.38025004883766361</v>
      </c>
      <c r="C44" s="118">
        <v>0.42755753827435872</v>
      </c>
      <c r="D44" s="118">
        <v>0.4738736074139801</v>
      </c>
      <c r="E44" s="118">
        <v>0.52392082041497734</v>
      </c>
      <c r="F44" s="118">
        <v>0.56357905631086236</v>
      </c>
      <c r="G44" s="118">
        <v>0.5430786653889712</v>
      </c>
      <c r="H44" s="118">
        <v>0.59076809841753852</v>
      </c>
      <c r="I44" s="118">
        <v>0.58071033602722244</v>
      </c>
      <c r="J44" s="118">
        <v>0.67072290399092505</v>
      </c>
      <c r="K44" s="118">
        <v>0.67739089824088006</v>
      </c>
      <c r="L44" s="118">
        <v>0.69944388270980784</v>
      </c>
      <c r="M44" s="118">
        <v>0.77170398009950247</v>
      </c>
      <c r="N44" s="118">
        <v>0.71952708703374779</v>
      </c>
      <c r="O44" s="118">
        <v>0.70849483204134367</v>
      </c>
      <c r="P44" s="118">
        <v>0.70611298249489207</v>
      </c>
      <c r="Q44" s="118">
        <v>0.75256314794661783</v>
      </c>
      <c r="R44" s="118">
        <v>0.72420480993017844</v>
      </c>
      <c r="S44" s="118">
        <v>0.73861171366594358</v>
      </c>
      <c r="T44" s="118">
        <v>0.72207052808923489</v>
      </c>
      <c r="U44" s="118">
        <v>0.72472622478386162</v>
      </c>
    </row>
    <row r="45" spans="1:21" s="218" customFormat="1" x14ac:dyDescent="0.25">
      <c r="A45" s="117" t="s">
        <v>89</v>
      </c>
      <c r="B45" s="118">
        <v>0.42347261166620592</v>
      </c>
      <c r="C45" s="118">
        <v>0.43427353502920252</v>
      </c>
      <c r="D45" s="118">
        <v>0.43721846389019886</v>
      </c>
      <c r="E45" s="118">
        <v>0.4462651571253618</v>
      </c>
      <c r="F45" s="118">
        <v>0.45795325836862788</v>
      </c>
      <c r="G45" s="118">
        <v>0.48500248613254637</v>
      </c>
      <c r="H45" s="118">
        <v>0.48656313999788958</v>
      </c>
      <c r="I45" s="118">
        <v>0.48895488151173799</v>
      </c>
      <c r="J45" s="118">
        <v>0.49374685569786331</v>
      </c>
      <c r="K45" s="118">
        <v>0.50686130198547019</v>
      </c>
      <c r="L45" s="118">
        <v>0.51895509997262879</v>
      </c>
      <c r="M45" s="118">
        <v>0.51724946880885836</v>
      </c>
      <c r="N45" s="118">
        <v>0.53433016971635738</v>
      </c>
      <c r="O45" s="118">
        <v>0.53080137364071533</v>
      </c>
      <c r="P45" s="118">
        <v>0.53094983871511581</v>
      </c>
      <c r="Q45" s="118">
        <v>0.53284429404693001</v>
      </c>
      <c r="R45" s="118">
        <v>0.53389727758554761</v>
      </c>
      <c r="S45" s="118">
        <v>0.52471281023435468</v>
      </c>
      <c r="T45" s="118">
        <v>0.55505554843606753</v>
      </c>
      <c r="U45" s="118">
        <v>0.51647394443709549</v>
      </c>
    </row>
    <row r="46" spans="1:21" s="218" customFormat="1" x14ac:dyDescent="0.25">
      <c r="A46" s="117" t="s">
        <v>449</v>
      </c>
      <c r="B46" s="118">
        <v>0.48103357159734283</v>
      </c>
      <c r="C46" s="118">
        <v>0.49098648659949995</v>
      </c>
      <c r="D46" s="118">
        <v>0.49184585405372894</v>
      </c>
      <c r="E46" s="118">
        <v>0.47171647809986594</v>
      </c>
      <c r="F46" s="118">
        <v>0.41676709168218684</v>
      </c>
      <c r="G46" s="118">
        <v>0.40150849268011557</v>
      </c>
      <c r="H46" s="118">
        <v>0.4050161743780914</v>
      </c>
      <c r="I46" s="118">
        <v>0.40625169405231965</v>
      </c>
      <c r="J46" s="118">
        <v>0.40354276970380532</v>
      </c>
      <c r="K46" s="118">
        <v>0.46715384658222259</v>
      </c>
      <c r="L46" s="118">
        <v>0.4846667314015487</v>
      </c>
      <c r="M46" s="118">
        <v>0.48301697071983557</v>
      </c>
      <c r="N46" s="118">
        <v>0.49358607758115558</v>
      </c>
      <c r="O46" s="118">
        <v>0.49112259258395347</v>
      </c>
      <c r="P46" s="118">
        <v>0.49470711348448587</v>
      </c>
      <c r="Q46" s="118">
        <v>0.4956612885360524</v>
      </c>
      <c r="R46" s="118">
        <v>0.50562890471071187</v>
      </c>
      <c r="S46" s="118">
        <v>0.50290887795206773</v>
      </c>
      <c r="T46" s="118">
        <v>0.48547440071765424</v>
      </c>
      <c r="U46" s="118" t="s">
        <v>855</v>
      </c>
    </row>
    <row r="47" spans="1:21" s="218" customFormat="1" x14ac:dyDescent="0.25">
      <c r="A47" s="117" t="s">
        <v>181</v>
      </c>
      <c r="B47" s="118" t="s">
        <v>855</v>
      </c>
      <c r="C47" s="118">
        <v>0.77795797489775775</v>
      </c>
      <c r="D47" s="118" t="s">
        <v>855</v>
      </c>
      <c r="E47" s="118">
        <v>0.68785427679765621</v>
      </c>
      <c r="F47" s="118">
        <v>0.6910415076940426</v>
      </c>
      <c r="G47" s="118">
        <v>0.64778865192319035</v>
      </c>
      <c r="H47" s="118">
        <v>0.66001049925293775</v>
      </c>
      <c r="I47" s="118">
        <v>0.67583026747024377</v>
      </c>
      <c r="J47" s="118">
        <v>0.67089190082917494</v>
      </c>
      <c r="K47" s="118">
        <v>0.68438482983429538</v>
      </c>
      <c r="L47" s="118">
        <v>0.73288674140136911</v>
      </c>
      <c r="M47" s="118">
        <v>0.76918985078841418</v>
      </c>
      <c r="N47" s="118">
        <v>0.77316391050583644</v>
      </c>
      <c r="O47" s="118">
        <v>0.79146115331913247</v>
      </c>
      <c r="P47" s="118">
        <v>0.78651699693278865</v>
      </c>
      <c r="Q47" s="118">
        <v>0.8084245051492005</v>
      </c>
      <c r="R47" s="118">
        <v>0.81494999312993099</v>
      </c>
      <c r="S47" s="118">
        <v>0.80254966759522717</v>
      </c>
      <c r="T47" s="118" t="s">
        <v>855</v>
      </c>
      <c r="U47" s="118" t="s">
        <v>855</v>
      </c>
    </row>
    <row r="48" spans="1:21" s="218" customFormat="1" x14ac:dyDescent="0.25">
      <c r="A48" s="117" t="s">
        <v>480</v>
      </c>
      <c r="B48" s="118">
        <v>0.41088039823679817</v>
      </c>
      <c r="C48" s="118">
        <v>0.39687222316186205</v>
      </c>
      <c r="D48" s="118">
        <v>0.45321225732857823</v>
      </c>
      <c r="E48" s="118">
        <v>0.4397040209834201</v>
      </c>
      <c r="F48" s="118">
        <v>0.41735607257389939</v>
      </c>
      <c r="G48" s="118">
        <v>0.41604625485839974</v>
      </c>
      <c r="H48" s="118">
        <v>0.40418485400953685</v>
      </c>
      <c r="I48" s="118">
        <v>0.39056907338554614</v>
      </c>
      <c r="J48" s="118">
        <v>0.37510668852800994</v>
      </c>
      <c r="K48" s="118">
        <v>0.37578389317891092</v>
      </c>
      <c r="L48" s="118">
        <v>0.36278552944190745</v>
      </c>
      <c r="M48" s="118">
        <v>0.34565371210210138</v>
      </c>
      <c r="N48" s="118">
        <v>0.33542076660297565</v>
      </c>
      <c r="O48" s="118">
        <v>0.32627457431791995</v>
      </c>
      <c r="P48" s="118">
        <v>0.31482557949760881</v>
      </c>
      <c r="Q48" s="118">
        <v>0.30496755341143661</v>
      </c>
      <c r="R48" s="118">
        <v>0.29832807227737379</v>
      </c>
      <c r="S48" s="118">
        <v>0.29258177029573734</v>
      </c>
      <c r="T48" s="118">
        <v>0.28867029064394761</v>
      </c>
      <c r="U48" s="118">
        <v>0.28661503107716907</v>
      </c>
    </row>
    <row r="49" spans="1:1" s="218" customFormat="1" x14ac:dyDescent="0.25">
      <c r="A49" s="999" t="s">
        <v>1993</v>
      </c>
    </row>
  </sheetData>
  <autoFilter ref="A5:U5" xr:uid="{ED1DB9B0-7F06-4AF0-9897-8D2537ACC56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139BF-50E7-4E5D-87A5-825A1E072A79}">
  <dimension ref="A1:N28"/>
  <sheetViews>
    <sheetView workbookViewId="0">
      <selection activeCell="Q12" sqref="Q12"/>
    </sheetView>
  </sheetViews>
  <sheetFormatPr defaultRowHeight="15" x14ac:dyDescent="0.25"/>
  <cols>
    <col min="2" max="2" width="11.7109375" customWidth="1"/>
    <col min="4" max="4" width="10.85546875" customWidth="1"/>
    <col min="6" max="6" width="12.28515625" customWidth="1"/>
    <col min="8" max="8" width="10.7109375" customWidth="1"/>
    <col min="11" max="11" width="9.7109375" customWidth="1"/>
    <col min="12" max="12" width="10.28515625" customWidth="1"/>
    <col min="14" max="14" width="11.140625" customWidth="1"/>
    <col min="17" max="17" width="11.140625" customWidth="1"/>
  </cols>
  <sheetData>
    <row r="1" spans="1:14" x14ac:dyDescent="0.25">
      <c r="A1" s="54" t="s">
        <v>1891</v>
      </c>
    </row>
    <row r="2" spans="1:14" x14ac:dyDescent="0.25">
      <c r="A2" s="54" t="s">
        <v>1892</v>
      </c>
    </row>
    <row r="3" spans="1:14" x14ac:dyDescent="0.25">
      <c r="A3" s="218" t="s">
        <v>870</v>
      </c>
    </row>
    <row r="5" spans="1:14" ht="15.75" thickBot="1" x14ac:dyDescent="0.3">
      <c r="A5" s="384" t="s">
        <v>878</v>
      </c>
    </row>
    <row r="6" spans="1:14" ht="51" x14ac:dyDescent="0.25">
      <c r="A6" s="765"/>
      <c r="B6" s="766" t="s">
        <v>105</v>
      </c>
      <c r="C6" s="767" t="s">
        <v>1025</v>
      </c>
      <c r="D6" s="767" t="s">
        <v>1026</v>
      </c>
      <c r="E6" s="767" t="s">
        <v>1027</v>
      </c>
      <c r="F6" s="767" t="s">
        <v>1758</v>
      </c>
      <c r="G6" s="767" t="s">
        <v>1994</v>
      </c>
      <c r="H6" s="768" t="s">
        <v>1759</v>
      </c>
      <c r="I6" s="769" t="s">
        <v>1025</v>
      </c>
      <c r="J6" s="769" t="s">
        <v>1026</v>
      </c>
      <c r="K6" s="769" t="s">
        <v>1027</v>
      </c>
      <c r="L6" s="769" t="s">
        <v>1758</v>
      </c>
      <c r="M6" s="769" t="s">
        <v>1994</v>
      </c>
      <c r="N6" s="770" t="s">
        <v>1759</v>
      </c>
    </row>
    <row r="7" spans="1:14" x14ac:dyDescent="0.25">
      <c r="A7" s="969">
        <v>2000</v>
      </c>
      <c r="B7" s="280">
        <v>2364.6999999999998</v>
      </c>
      <c r="C7" s="117">
        <v>848</v>
      </c>
      <c r="D7" s="117">
        <v>428.9</v>
      </c>
      <c r="E7" s="117">
        <v>213.1</v>
      </c>
      <c r="F7" s="117">
        <v>193.2</v>
      </c>
      <c r="G7" s="117">
        <v>333.8</v>
      </c>
      <c r="H7" s="285">
        <v>347.7</v>
      </c>
      <c r="I7" s="760">
        <f t="shared" ref="I7:I27" si="0">C7/$B7</f>
        <v>0.35860785723347571</v>
      </c>
      <c r="J7" s="287">
        <f t="shared" ref="J7:J27" si="1">D7/$B7</f>
        <v>0.18137607307480866</v>
      </c>
      <c r="K7" s="287">
        <f t="shared" ref="K7:K27" si="2">E7/$B7</f>
        <v>9.0117139594874621E-2</v>
      </c>
      <c r="L7" s="287">
        <f t="shared" ref="L7:L27" si="3">F7/$B7</f>
        <v>8.1701695775362626E-2</v>
      </c>
      <c r="M7" s="287">
        <f t="shared" ref="M7:M27" si="4">G7/$B7</f>
        <v>0.14115955512327147</v>
      </c>
      <c r="N7" s="761">
        <f t="shared" ref="N7:N27" si="5">H7/$B7</f>
        <v>0.14703767919820696</v>
      </c>
    </row>
    <row r="8" spans="1:14" x14ac:dyDescent="0.25">
      <c r="A8" s="969">
        <v>2001</v>
      </c>
      <c r="B8" s="280">
        <v>2237.5</v>
      </c>
      <c r="C8" s="117">
        <v>804</v>
      </c>
      <c r="D8" s="117">
        <v>395.3</v>
      </c>
      <c r="E8" s="117">
        <v>175.6</v>
      </c>
      <c r="F8" s="117">
        <v>189.1</v>
      </c>
      <c r="G8" s="117">
        <v>295.39999999999998</v>
      </c>
      <c r="H8" s="285">
        <v>378.1</v>
      </c>
      <c r="I8" s="760">
        <f t="shared" si="0"/>
        <v>0.35932960893854748</v>
      </c>
      <c r="J8" s="287">
        <f t="shared" si="1"/>
        <v>0.17667039106145252</v>
      </c>
      <c r="K8" s="287">
        <f t="shared" si="2"/>
        <v>7.8480446927374298E-2</v>
      </c>
      <c r="L8" s="287">
        <f t="shared" si="3"/>
        <v>8.4513966480446928E-2</v>
      </c>
      <c r="M8" s="287">
        <f t="shared" si="4"/>
        <v>0.13202234636871507</v>
      </c>
      <c r="N8" s="761">
        <f t="shared" si="5"/>
        <v>0.1689832402234637</v>
      </c>
    </row>
    <row r="9" spans="1:14" x14ac:dyDescent="0.25">
      <c r="A9" s="969">
        <v>2002</v>
      </c>
      <c r="B9" s="280">
        <v>2553.1</v>
      </c>
      <c r="C9" s="117">
        <v>843.9</v>
      </c>
      <c r="D9" s="117">
        <v>567.70000000000005</v>
      </c>
      <c r="E9" s="117">
        <v>172.1</v>
      </c>
      <c r="F9" s="117">
        <v>170.3</v>
      </c>
      <c r="G9" s="117">
        <v>373.1</v>
      </c>
      <c r="H9" s="285">
        <v>426</v>
      </c>
      <c r="I9" s="760">
        <f t="shared" si="0"/>
        <v>0.33053934432650506</v>
      </c>
      <c r="J9" s="287">
        <f t="shared" si="1"/>
        <v>0.22235713446398497</v>
      </c>
      <c r="K9" s="287">
        <f t="shared" si="2"/>
        <v>6.740824879558184E-2</v>
      </c>
      <c r="L9" s="287">
        <f t="shared" si="3"/>
        <v>6.6703223532176573E-2</v>
      </c>
      <c r="M9" s="287">
        <f t="shared" si="4"/>
        <v>0.14613606987583724</v>
      </c>
      <c r="N9" s="761">
        <f t="shared" si="5"/>
        <v>0.1668559790059144</v>
      </c>
    </row>
    <row r="10" spans="1:14" x14ac:dyDescent="0.25">
      <c r="A10" s="969">
        <v>2003</v>
      </c>
      <c r="B10" s="280">
        <v>2555</v>
      </c>
      <c r="C10" s="117">
        <v>879.3</v>
      </c>
      <c r="D10" s="117">
        <v>531.6</v>
      </c>
      <c r="E10" s="117">
        <v>170.1</v>
      </c>
      <c r="F10" s="117">
        <v>159.5</v>
      </c>
      <c r="G10" s="117">
        <v>366.8</v>
      </c>
      <c r="H10" s="285">
        <v>447.7</v>
      </c>
      <c r="I10" s="760">
        <f t="shared" si="0"/>
        <v>0.34414872798434443</v>
      </c>
      <c r="J10" s="287">
        <f t="shared" si="1"/>
        <v>0.20806262230919767</v>
      </c>
      <c r="K10" s="287">
        <f t="shared" si="2"/>
        <v>6.6575342465753418E-2</v>
      </c>
      <c r="L10" s="287">
        <f t="shared" si="3"/>
        <v>6.2426614481409001E-2</v>
      </c>
      <c r="M10" s="287">
        <f t="shared" si="4"/>
        <v>0.14356164383561645</v>
      </c>
      <c r="N10" s="761">
        <f t="shared" si="5"/>
        <v>0.17522504892367904</v>
      </c>
    </row>
    <row r="11" spans="1:14" x14ac:dyDescent="0.25">
      <c r="A11" s="969">
        <v>2004</v>
      </c>
      <c r="B11" s="280">
        <v>2647.4</v>
      </c>
      <c r="C11" s="117">
        <v>945.9</v>
      </c>
      <c r="D11" s="117">
        <v>516</v>
      </c>
      <c r="E11" s="117">
        <v>180.4</v>
      </c>
      <c r="F11" s="117">
        <v>151.1</v>
      </c>
      <c r="G11" s="117">
        <v>417.8</v>
      </c>
      <c r="H11" s="285">
        <v>436.2</v>
      </c>
      <c r="I11" s="760">
        <f t="shared" si="0"/>
        <v>0.35729394877993503</v>
      </c>
      <c r="J11" s="287">
        <f t="shared" si="1"/>
        <v>0.19490821183047519</v>
      </c>
      <c r="K11" s="287">
        <f t="shared" si="2"/>
        <v>6.8142328322127368E-2</v>
      </c>
      <c r="L11" s="287">
        <f t="shared" si="3"/>
        <v>5.7074865906172091E-2</v>
      </c>
      <c r="M11" s="287">
        <f t="shared" si="4"/>
        <v>0.15781521492785375</v>
      </c>
      <c r="N11" s="761">
        <f t="shared" si="5"/>
        <v>0.16476543023343657</v>
      </c>
    </row>
    <row r="12" spans="1:14" x14ac:dyDescent="0.25">
      <c r="A12" s="969">
        <v>2005</v>
      </c>
      <c r="B12" s="280">
        <v>2379.4</v>
      </c>
      <c r="C12" s="117">
        <v>831.3</v>
      </c>
      <c r="D12" s="117">
        <v>501.8</v>
      </c>
      <c r="E12" s="117">
        <v>167.39999999999998</v>
      </c>
      <c r="F12" s="117">
        <v>141.30000000000001</v>
      </c>
      <c r="G12" s="117">
        <v>312.59999999999997</v>
      </c>
      <c r="H12" s="285">
        <v>425</v>
      </c>
      <c r="I12" s="760">
        <f t="shared" si="0"/>
        <v>0.34937379171219635</v>
      </c>
      <c r="J12" s="287">
        <f t="shared" si="1"/>
        <v>0.21089350256367151</v>
      </c>
      <c r="K12" s="287">
        <f t="shared" si="2"/>
        <v>7.0353870723711853E-2</v>
      </c>
      <c r="L12" s="287">
        <f t="shared" si="3"/>
        <v>5.9384718836681519E-2</v>
      </c>
      <c r="M12" s="287">
        <f t="shared" si="4"/>
        <v>0.13137765823316799</v>
      </c>
      <c r="N12" s="761">
        <f t="shared" si="5"/>
        <v>0.17861645793057074</v>
      </c>
    </row>
    <row r="13" spans="1:14" x14ac:dyDescent="0.25">
      <c r="A13" s="969">
        <v>2006</v>
      </c>
      <c r="B13" s="280">
        <v>2555.1999999999998</v>
      </c>
      <c r="C13" s="117">
        <v>885.59999999999991</v>
      </c>
      <c r="D13" s="117">
        <v>535.4</v>
      </c>
      <c r="E13" s="117">
        <v>160.89999999999998</v>
      </c>
      <c r="F13" s="117">
        <v>148.6</v>
      </c>
      <c r="G13" s="117">
        <v>346.4</v>
      </c>
      <c r="H13" s="285">
        <v>478.3</v>
      </c>
      <c r="I13" s="760">
        <f t="shared" si="0"/>
        <v>0.34658735128365686</v>
      </c>
      <c r="J13" s="287">
        <f t="shared" si="1"/>
        <v>0.20953350031308704</v>
      </c>
      <c r="K13" s="287">
        <f t="shared" si="2"/>
        <v>6.2969630557294917E-2</v>
      </c>
      <c r="L13" s="287">
        <f t="shared" si="3"/>
        <v>5.8155917345021915E-2</v>
      </c>
      <c r="M13" s="287">
        <f t="shared" si="4"/>
        <v>0.13556668753913589</v>
      </c>
      <c r="N13" s="761">
        <f t="shared" si="5"/>
        <v>0.1871869129618034</v>
      </c>
    </row>
    <row r="14" spans="1:14" x14ac:dyDescent="0.25">
      <c r="A14" s="969">
        <v>2007</v>
      </c>
      <c r="B14" s="280">
        <v>2629.1</v>
      </c>
      <c r="C14" s="117">
        <v>949.1</v>
      </c>
      <c r="D14" s="117">
        <v>542.09999999999991</v>
      </c>
      <c r="E14" s="117">
        <v>178.9</v>
      </c>
      <c r="F14" s="117">
        <v>138.6</v>
      </c>
      <c r="G14" s="117">
        <v>316.29999999999995</v>
      </c>
      <c r="H14" s="285">
        <v>504.09999999999997</v>
      </c>
      <c r="I14" s="760">
        <f t="shared" si="0"/>
        <v>0.36099806017268271</v>
      </c>
      <c r="J14" s="287">
        <f t="shared" si="1"/>
        <v>0.20619223308356469</v>
      </c>
      <c r="K14" s="287">
        <f t="shared" si="2"/>
        <v>6.8046099425658979E-2</v>
      </c>
      <c r="L14" s="287">
        <f t="shared" si="3"/>
        <v>5.2717660035753677E-2</v>
      </c>
      <c r="M14" s="287">
        <f t="shared" si="4"/>
        <v>0.12030732950439313</v>
      </c>
      <c r="N14" s="761">
        <f t="shared" si="5"/>
        <v>0.19173861777794682</v>
      </c>
    </row>
    <row r="15" spans="1:14" x14ac:dyDescent="0.25">
      <c r="A15" s="969">
        <v>2008</v>
      </c>
      <c r="B15" s="280">
        <v>2656.8</v>
      </c>
      <c r="C15" s="117">
        <v>996</v>
      </c>
      <c r="D15" s="117">
        <v>546.20000000000005</v>
      </c>
      <c r="E15" s="117">
        <v>183.5</v>
      </c>
      <c r="F15" s="117">
        <v>138.1</v>
      </c>
      <c r="G15" s="117">
        <v>348.29999999999995</v>
      </c>
      <c r="H15" s="285">
        <v>444.7</v>
      </c>
      <c r="I15" s="760">
        <f t="shared" si="0"/>
        <v>0.37488708220415534</v>
      </c>
      <c r="J15" s="287">
        <f t="shared" si="1"/>
        <v>0.2055856669677808</v>
      </c>
      <c r="K15" s="287">
        <f t="shared" si="2"/>
        <v>6.9068051791629018E-2</v>
      </c>
      <c r="L15" s="287">
        <f t="shared" si="3"/>
        <v>5.1979825353809087E-2</v>
      </c>
      <c r="M15" s="287">
        <f t="shared" si="4"/>
        <v>0.13109756097560973</v>
      </c>
      <c r="N15" s="761">
        <f t="shared" si="5"/>
        <v>0.16738181270701594</v>
      </c>
    </row>
    <row r="16" spans="1:14" x14ac:dyDescent="0.25">
      <c r="A16" s="969">
        <v>2009</v>
      </c>
      <c r="B16" s="280">
        <v>2909.7000000000003</v>
      </c>
      <c r="C16" s="117">
        <v>1101.4000000000001</v>
      </c>
      <c r="D16" s="117">
        <v>444.5</v>
      </c>
      <c r="E16" s="117">
        <v>231.9</v>
      </c>
      <c r="F16" s="117">
        <v>151.69999999999999</v>
      </c>
      <c r="G16" s="117">
        <v>447</v>
      </c>
      <c r="H16" s="285">
        <v>533.20000000000005</v>
      </c>
      <c r="I16" s="760">
        <f t="shared" si="0"/>
        <v>0.37852699591023131</v>
      </c>
      <c r="J16" s="287">
        <f t="shared" si="1"/>
        <v>0.15276488985118739</v>
      </c>
      <c r="K16" s="287">
        <f t="shared" si="2"/>
        <v>7.9698938034848954E-2</v>
      </c>
      <c r="L16" s="287">
        <f t="shared" si="3"/>
        <v>5.2135959033577338E-2</v>
      </c>
      <c r="M16" s="287">
        <f t="shared" si="4"/>
        <v>0.15362408495721208</v>
      </c>
      <c r="N16" s="761">
        <f t="shared" si="5"/>
        <v>0.18324913221294292</v>
      </c>
    </row>
    <row r="17" spans="1:14" x14ac:dyDescent="0.25">
      <c r="A17" s="969">
        <v>2010</v>
      </c>
      <c r="B17" s="280">
        <v>2727.2</v>
      </c>
      <c r="C17" s="117">
        <v>1029.5</v>
      </c>
      <c r="D17" s="117">
        <v>467.7</v>
      </c>
      <c r="E17" s="117">
        <v>229.7</v>
      </c>
      <c r="F17" s="117">
        <v>164.7</v>
      </c>
      <c r="G17" s="117">
        <v>370.20000000000005</v>
      </c>
      <c r="H17" s="285">
        <v>465.4</v>
      </c>
      <c r="I17" s="760">
        <f t="shared" si="0"/>
        <v>0.37749339982399532</v>
      </c>
      <c r="J17" s="287">
        <f t="shared" si="1"/>
        <v>0.17149457318861838</v>
      </c>
      <c r="K17" s="287">
        <f t="shared" si="2"/>
        <v>8.4225579348782637E-2</v>
      </c>
      <c r="L17" s="287">
        <f t="shared" si="3"/>
        <v>6.0391610442945144E-2</v>
      </c>
      <c r="M17" s="287">
        <f t="shared" si="4"/>
        <v>0.13574361982986216</v>
      </c>
      <c r="N17" s="761">
        <f t="shared" si="5"/>
        <v>0.17065121736579641</v>
      </c>
    </row>
    <row r="18" spans="1:14" x14ac:dyDescent="0.25">
      <c r="A18" s="969">
        <v>2011</v>
      </c>
      <c r="B18" s="280">
        <v>2933.8</v>
      </c>
      <c r="C18" s="117">
        <v>1058.8999999999999</v>
      </c>
      <c r="D18" s="117">
        <v>443.5</v>
      </c>
      <c r="E18" s="117">
        <v>244.10000000000002</v>
      </c>
      <c r="F18" s="117">
        <v>173.7</v>
      </c>
      <c r="G18" s="117">
        <v>444.5</v>
      </c>
      <c r="H18" s="285">
        <v>569.1</v>
      </c>
      <c r="I18" s="760">
        <f t="shared" si="0"/>
        <v>0.36093121548844498</v>
      </c>
      <c r="J18" s="287">
        <f t="shared" si="1"/>
        <v>0.15116913218351624</v>
      </c>
      <c r="K18" s="287">
        <f t="shared" si="2"/>
        <v>8.3202672302133754E-2</v>
      </c>
      <c r="L18" s="287">
        <f t="shared" si="3"/>
        <v>5.9206489876610528E-2</v>
      </c>
      <c r="M18" s="287">
        <f t="shared" si="4"/>
        <v>0.15150998704751517</v>
      </c>
      <c r="N18" s="761">
        <f t="shared" si="5"/>
        <v>0.19398050310177925</v>
      </c>
    </row>
    <row r="19" spans="1:14" x14ac:dyDescent="0.25">
      <c r="A19" s="969">
        <v>2012</v>
      </c>
      <c r="B19" s="280">
        <v>3080.4</v>
      </c>
      <c r="C19" s="117">
        <v>1160.7</v>
      </c>
      <c r="D19" s="117">
        <v>485.3</v>
      </c>
      <c r="E19" s="117">
        <v>247.89999999999998</v>
      </c>
      <c r="F19" s="117">
        <v>152.69999999999999</v>
      </c>
      <c r="G19" s="117">
        <v>472.4</v>
      </c>
      <c r="H19" s="285">
        <v>561.4</v>
      </c>
      <c r="I19" s="760">
        <f t="shared" si="0"/>
        <v>0.37680171406310869</v>
      </c>
      <c r="J19" s="287">
        <f t="shared" si="1"/>
        <v>0.1575444747435398</v>
      </c>
      <c r="K19" s="287">
        <f t="shared" si="2"/>
        <v>8.0476561485521347E-2</v>
      </c>
      <c r="L19" s="287">
        <f t="shared" si="3"/>
        <v>4.9571484222828199E-2</v>
      </c>
      <c r="M19" s="287">
        <f t="shared" si="4"/>
        <v>0.15335670692117906</v>
      </c>
      <c r="N19" s="761">
        <f t="shared" si="5"/>
        <v>0.18224905856382287</v>
      </c>
    </row>
    <row r="20" spans="1:14" x14ac:dyDescent="0.25">
      <c r="A20" s="969">
        <v>2013</v>
      </c>
      <c r="B20" s="280">
        <v>2951.3</v>
      </c>
      <c r="C20" s="117">
        <v>1099.1000000000001</v>
      </c>
      <c r="D20" s="117">
        <v>475.8</v>
      </c>
      <c r="E20" s="117">
        <v>271.10000000000002</v>
      </c>
      <c r="F20" s="117">
        <v>151.9</v>
      </c>
      <c r="G20" s="117">
        <v>432.1</v>
      </c>
      <c r="H20" s="285">
        <v>521.29999999999995</v>
      </c>
      <c r="I20" s="760">
        <f t="shared" si="0"/>
        <v>0.37241215735438621</v>
      </c>
      <c r="J20" s="287">
        <f t="shared" si="1"/>
        <v>0.16121709077355742</v>
      </c>
      <c r="K20" s="287">
        <f t="shared" si="2"/>
        <v>9.1857825365093349E-2</v>
      </c>
      <c r="L20" s="287">
        <f t="shared" si="3"/>
        <v>5.1468844238132347E-2</v>
      </c>
      <c r="M20" s="287">
        <f t="shared" si="4"/>
        <v>0.14641005658523362</v>
      </c>
      <c r="N20" s="761">
        <f t="shared" si="5"/>
        <v>0.17663402568359704</v>
      </c>
    </row>
    <row r="21" spans="1:14" x14ac:dyDescent="0.25">
      <c r="A21" s="969">
        <v>2014</v>
      </c>
      <c r="B21" s="280">
        <v>2976.4</v>
      </c>
      <c r="C21" s="117">
        <v>1087.0999999999999</v>
      </c>
      <c r="D21" s="117">
        <v>486.59999999999997</v>
      </c>
      <c r="E21" s="117">
        <v>290.5</v>
      </c>
      <c r="F21" s="117">
        <v>147.1</v>
      </c>
      <c r="G21" s="117">
        <v>437.8</v>
      </c>
      <c r="H21" s="285">
        <v>527.1</v>
      </c>
      <c r="I21" s="760">
        <f t="shared" si="0"/>
        <v>0.36523988711194727</v>
      </c>
      <c r="J21" s="287">
        <f t="shared" si="1"/>
        <v>0.1634860905792232</v>
      </c>
      <c r="K21" s="287">
        <f t="shared" si="2"/>
        <v>9.7601128880526813E-2</v>
      </c>
      <c r="L21" s="287">
        <f t="shared" si="3"/>
        <v>4.9422120682703935E-2</v>
      </c>
      <c r="M21" s="287">
        <f t="shared" si="4"/>
        <v>0.14709044483268377</v>
      </c>
      <c r="N21" s="761">
        <f t="shared" si="5"/>
        <v>0.17709313264346191</v>
      </c>
    </row>
    <row r="22" spans="1:14" x14ac:dyDescent="0.25">
      <c r="A22" s="969">
        <v>2015</v>
      </c>
      <c r="B22" s="280">
        <v>2944.9</v>
      </c>
      <c r="C22" s="117">
        <v>1003.5</v>
      </c>
      <c r="D22" s="117">
        <v>518.1</v>
      </c>
      <c r="E22" s="117">
        <v>274.2</v>
      </c>
      <c r="F22" s="117">
        <v>134.4</v>
      </c>
      <c r="G22" s="117">
        <v>509.79999999999995</v>
      </c>
      <c r="H22" s="285">
        <v>504.9</v>
      </c>
      <c r="I22" s="760">
        <f t="shared" si="0"/>
        <v>0.34075859961289007</v>
      </c>
      <c r="J22" s="287">
        <f t="shared" si="1"/>
        <v>0.1759312710109002</v>
      </c>
      <c r="K22" s="287">
        <f t="shared" si="2"/>
        <v>9.3110122584807622E-2</v>
      </c>
      <c r="L22" s="287">
        <f t="shared" si="3"/>
        <v>4.5638222010934155E-2</v>
      </c>
      <c r="M22" s="287">
        <f t="shared" si="4"/>
        <v>0.1731128391456416</v>
      </c>
      <c r="N22" s="761">
        <f t="shared" si="5"/>
        <v>0.17144894563482629</v>
      </c>
    </row>
    <row r="23" spans="1:14" x14ac:dyDescent="0.25">
      <c r="A23" s="969">
        <v>2016</v>
      </c>
      <c r="B23" s="280">
        <v>2931.4</v>
      </c>
      <c r="C23" s="117">
        <v>1062.6999999999998</v>
      </c>
      <c r="D23" s="117">
        <v>491.4</v>
      </c>
      <c r="E23" s="117">
        <v>286.59999999999997</v>
      </c>
      <c r="F23" s="117">
        <v>118.5</v>
      </c>
      <c r="G23" s="117">
        <v>451.70000000000005</v>
      </c>
      <c r="H23" s="285">
        <v>520.6</v>
      </c>
      <c r="I23" s="760">
        <f t="shared" si="0"/>
        <v>0.36252302654021962</v>
      </c>
      <c r="J23" s="287">
        <f t="shared" si="1"/>
        <v>0.16763321279934501</v>
      </c>
      <c r="K23" s="287">
        <f t="shared" si="2"/>
        <v>9.7768984103158887E-2</v>
      </c>
      <c r="L23" s="287">
        <f t="shared" si="3"/>
        <v>4.0424370607900662E-2</v>
      </c>
      <c r="M23" s="287">
        <f t="shared" si="4"/>
        <v>0.15409019581087535</v>
      </c>
      <c r="N23" s="761">
        <f t="shared" si="5"/>
        <v>0.17759432353141844</v>
      </c>
    </row>
    <row r="24" spans="1:14" x14ac:dyDescent="0.25">
      <c r="A24" s="969">
        <v>2017</v>
      </c>
      <c r="B24" s="280">
        <v>3000.5</v>
      </c>
      <c r="C24" s="117">
        <v>1074.2</v>
      </c>
      <c r="D24" s="117">
        <v>462.4</v>
      </c>
      <c r="E24" s="117">
        <v>295.90000000000003</v>
      </c>
      <c r="F24" s="117">
        <v>125.9</v>
      </c>
      <c r="G24" s="117">
        <v>505.1</v>
      </c>
      <c r="H24" s="285">
        <v>537</v>
      </c>
      <c r="I24" s="760">
        <f t="shared" si="0"/>
        <v>0.35800699883352777</v>
      </c>
      <c r="J24" s="287">
        <f t="shared" si="1"/>
        <v>0.15410764872521246</v>
      </c>
      <c r="K24" s="287">
        <f t="shared" si="2"/>
        <v>9.8616897183802704E-2</v>
      </c>
      <c r="L24" s="287">
        <f t="shared" si="3"/>
        <v>4.1959673387768709E-2</v>
      </c>
      <c r="M24" s="287">
        <f t="shared" si="4"/>
        <v>0.16833861023162808</v>
      </c>
      <c r="N24" s="761">
        <f t="shared" si="5"/>
        <v>0.17897017163806031</v>
      </c>
    </row>
    <row r="25" spans="1:14" x14ac:dyDescent="0.25">
      <c r="A25" s="969">
        <v>2018</v>
      </c>
      <c r="B25" s="280">
        <v>3206.7</v>
      </c>
      <c r="C25" s="117">
        <v>1062.7</v>
      </c>
      <c r="D25" s="117">
        <v>485.4</v>
      </c>
      <c r="E25" s="117">
        <v>348.7</v>
      </c>
      <c r="F25" s="117">
        <v>158.4</v>
      </c>
      <c r="G25" s="117">
        <v>555.5</v>
      </c>
      <c r="H25" s="285">
        <v>596</v>
      </c>
      <c r="I25" s="760">
        <f t="shared" si="0"/>
        <v>0.33139988149811334</v>
      </c>
      <c r="J25" s="287">
        <f t="shared" si="1"/>
        <v>0.15137056787351483</v>
      </c>
      <c r="K25" s="287">
        <f t="shared" si="2"/>
        <v>0.10874107337761563</v>
      </c>
      <c r="L25" s="287">
        <f t="shared" si="3"/>
        <v>4.9396575919169246E-2</v>
      </c>
      <c r="M25" s="287">
        <f t="shared" si="4"/>
        <v>0.17323104749430879</v>
      </c>
      <c r="N25" s="761">
        <f t="shared" si="5"/>
        <v>0.18586085383727821</v>
      </c>
    </row>
    <row r="26" spans="1:14" x14ac:dyDescent="0.25">
      <c r="A26" s="969">
        <v>2019</v>
      </c>
      <c r="B26" s="280">
        <v>2965.7999999999997</v>
      </c>
      <c r="C26" s="117">
        <v>891.1</v>
      </c>
      <c r="D26" s="117">
        <v>447.1</v>
      </c>
      <c r="E26" s="117">
        <v>343.09999999999997</v>
      </c>
      <c r="F26" s="117">
        <v>191.3</v>
      </c>
      <c r="G26" s="117">
        <v>534.5</v>
      </c>
      <c r="H26" s="285">
        <v>558.79999999999995</v>
      </c>
      <c r="I26" s="760">
        <f t="shared" si="0"/>
        <v>0.30045856092791157</v>
      </c>
      <c r="J26" s="287">
        <f t="shared" si="1"/>
        <v>0.15075190505091376</v>
      </c>
      <c r="K26" s="287">
        <f t="shared" si="2"/>
        <v>0.11568548115179715</v>
      </c>
      <c r="L26" s="287">
        <f t="shared" si="3"/>
        <v>6.4501989345201974E-2</v>
      </c>
      <c r="M26" s="287">
        <f t="shared" si="4"/>
        <v>0.18022118821228675</v>
      </c>
      <c r="N26" s="761">
        <f t="shared" si="5"/>
        <v>0.18841459302717647</v>
      </c>
    </row>
    <row r="27" spans="1:14" ht="15.75" thickBot="1" x14ac:dyDescent="0.3">
      <c r="A27" s="970">
        <v>2020</v>
      </c>
      <c r="B27" s="224">
        <v>2905.2000000000003</v>
      </c>
      <c r="C27" s="279">
        <v>885</v>
      </c>
      <c r="D27" s="279">
        <v>394.4</v>
      </c>
      <c r="E27" s="279">
        <v>355.8</v>
      </c>
      <c r="F27" s="279">
        <v>210.6</v>
      </c>
      <c r="G27" s="279">
        <v>517.70000000000005</v>
      </c>
      <c r="H27" s="286">
        <v>541.9</v>
      </c>
      <c r="I27" s="762">
        <f t="shared" si="0"/>
        <v>0.30462618752581577</v>
      </c>
      <c r="J27" s="763">
        <f t="shared" si="1"/>
        <v>0.13575657441828443</v>
      </c>
      <c r="K27" s="763">
        <f t="shared" si="2"/>
        <v>0.12247005369681949</v>
      </c>
      <c r="L27" s="763">
        <f t="shared" si="3"/>
        <v>7.24907063197026E-2</v>
      </c>
      <c r="M27" s="763">
        <f t="shared" si="4"/>
        <v>0.17819771444306759</v>
      </c>
      <c r="N27" s="764">
        <f t="shared" si="5"/>
        <v>0.18652760567258705</v>
      </c>
    </row>
    <row r="28" spans="1:14" s="218" customFormat="1" x14ac:dyDescent="0.25"/>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0922B-F86F-4525-9467-36FDFA3F204F}">
  <dimension ref="A1:D13"/>
  <sheetViews>
    <sheetView workbookViewId="0">
      <selection activeCell="H6" sqref="H6"/>
    </sheetView>
  </sheetViews>
  <sheetFormatPr defaultRowHeight="15" x14ac:dyDescent="0.25"/>
  <cols>
    <col min="1" max="1" width="27.5703125" customWidth="1"/>
    <col min="2" max="2" width="12.28515625" customWidth="1"/>
    <col min="3" max="3" width="12.140625" customWidth="1"/>
  </cols>
  <sheetData>
    <row r="1" spans="1:4" x14ac:dyDescent="0.25">
      <c r="A1" s="387" t="s">
        <v>1893</v>
      </c>
      <c r="B1" s="387"/>
      <c r="C1" s="387"/>
      <c r="D1" s="387"/>
    </row>
    <row r="2" spans="1:4" x14ac:dyDescent="0.25">
      <c r="A2" s="387" t="s">
        <v>1894</v>
      </c>
      <c r="B2" s="387"/>
      <c r="C2" s="387"/>
      <c r="D2" s="387"/>
    </row>
    <row r="4" spans="1:4" s="437" customFormat="1" x14ac:dyDescent="0.25">
      <c r="A4" s="437" t="s">
        <v>2003</v>
      </c>
    </row>
    <row r="5" spans="1:4" s="437" customFormat="1" x14ac:dyDescent="0.25">
      <c r="A5" s="267" t="s">
        <v>1995</v>
      </c>
      <c r="B5" s="827" t="s">
        <v>1207</v>
      </c>
      <c r="C5" s="827" t="s">
        <v>2002</v>
      </c>
    </row>
    <row r="6" spans="1:4" x14ac:dyDescent="0.25">
      <c r="A6" s="376" t="s">
        <v>1996</v>
      </c>
      <c r="B6" s="376">
        <v>3876</v>
      </c>
      <c r="C6" s="155">
        <f>B6/$B$11</f>
        <v>0.36865132204679474</v>
      </c>
    </row>
    <row r="7" spans="1:4" x14ac:dyDescent="0.25">
      <c r="A7" s="376" t="s">
        <v>1997</v>
      </c>
      <c r="B7" s="376">
        <v>3432</v>
      </c>
      <c r="C7" s="155">
        <f>B7/$B$11</f>
        <v>0.32642191363895756</v>
      </c>
    </row>
    <row r="8" spans="1:4" x14ac:dyDescent="0.25">
      <c r="A8" s="376" t="s">
        <v>1998</v>
      </c>
      <c r="B8" s="376">
        <v>2064</v>
      </c>
      <c r="C8" s="155">
        <f>B8/$B$11</f>
        <v>0.19630968232832413</v>
      </c>
    </row>
    <row r="9" spans="1:4" x14ac:dyDescent="0.25">
      <c r="A9" s="376" t="s">
        <v>1999</v>
      </c>
      <c r="B9" s="376">
        <v>1142</v>
      </c>
      <c r="C9" s="155">
        <f>B9/$B$11</f>
        <v>0.10861708198592353</v>
      </c>
    </row>
    <row r="10" spans="1:4" s="437" customFormat="1" x14ac:dyDescent="0.25">
      <c r="A10" s="108"/>
      <c r="B10" s="376"/>
      <c r="C10" s="155"/>
    </row>
    <row r="11" spans="1:4" x14ac:dyDescent="0.25">
      <c r="A11" s="365" t="s">
        <v>2000</v>
      </c>
      <c r="B11" s="376">
        <f>SUM(B6:B9)</f>
        <v>10514</v>
      </c>
      <c r="C11" s="155">
        <f>B11/$B$11</f>
        <v>1</v>
      </c>
    </row>
    <row r="12" spans="1:4" s="437" customFormat="1" x14ac:dyDescent="0.25">
      <c r="A12" s="365" t="s">
        <v>2001</v>
      </c>
      <c r="B12" s="496"/>
      <c r="C12" s="376">
        <v>9805</v>
      </c>
    </row>
    <row r="13" spans="1:4" s="437" customFormat="1" x14ac:dyDescent="0.25"/>
  </sheetData>
  <autoFilter ref="A5:C5" xr:uid="{58B8AF06-3735-4096-9F7C-2344693B76C3}">
    <sortState xmlns:xlrd2="http://schemas.microsoft.com/office/spreadsheetml/2017/richdata2" ref="A6:C9">
      <sortCondition descending="1" ref="B5"/>
    </sortState>
  </autoFilter>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6BEA9-272C-4F3F-9310-0C854E71D916}">
  <dimension ref="A1:I29"/>
  <sheetViews>
    <sheetView zoomScaleNormal="100" workbookViewId="0">
      <selection activeCell="L23" sqref="L23"/>
    </sheetView>
  </sheetViews>
  <sheetFormatPr defaultRowHeight="15" x14ac:dyDescent="0.25"/>
  <cols>
    <col min="1" max="1" width="28.42578125" customWidth="1"/>
    <col min="2" max="2" width="14.5703125" customWidth="1"/>
  </cols>
  <sheetData>
    <row r="1" spans="1:8" s="380" customFormat="1" x14ac:dyDescent="0.25">
      <c r="A1" s="236" t="s">
        <v>1895</v>
      </c>
    </row>
    <row r="2" spans="1:8" x14ac:dyDescent="0.25">
      <c r="A2" s="54" t="s">
        <v>1896</v>
      </c>
    </row>
    <row r="4" spans="1:8" s="437" customFormat="1" x14ac:dyDescent="0.25">
      <c r="A4" s="296" t="s">
        <v>1897</v>
      </c>
      <c r="B4" s="376"/>
      <c r="C4" s="376"/>
      <c r="D4" s="376"/>
      <c r="E4" s="376"/>
      <c r="F4" s="376"/>
      <c r="G4" s="376"/>
      <c r="H4" s="376"/>
    </row>
    <row r="5" spans="1:8" x14ac:dyDescent="0.25">
      <c r="A5" s="754"/>
      <c r="B5" s="754">
        <v>2014</v>
      </c>
      <c r="C5" s="754">
        <v>2015</v>
      </c>
      <c r="D5" s="754">
        <v>2016</v>
      </c>
      <c r="E5" s="754">
        <v>2017</v>
      </c>
      <c r="F5" s="754">
        <v>2018</v>
      </c>
      <c r="G5" s="754">
        <v>2019</v>
      </c>
      <c r="H5" s="754">
        <v>2020</v>
      </c>
    </row>
    <row r="6" spans="1:8" x14ac:dyDescent="0.25">
      <c r="A6" s="376" t="s">
        <v>896</v>
      </c>
      <c r="B6" s="117">
        <v>441.13999999999993</v>
      </c>
      <c r="C6" s="117">
        <v>426.83999999999992</v>
      </c>
      <c r="D6" s="117">
        <v>416.25</v>
      </c>
      <c r="E6" s="117">
        <v>405.95000000000005</v>
      </c>
      <c r="F6" s="117">
        <v>380.25</v>
      </c>
      <c r="G6" s="117">
        <v>444.74999999999994</v>
      </c>
      <c r="H6" s="117">
        <f>H19+H20</f>
        <v>957.59999999999991</v>
      </c>
    </row>
    <row r="7" spans="1:8" x14ac:dyDescent="0.25">
      <c r="A7" s="376" t="s">
        <v>2004</v>
      </c>
      <c r="B7" s="117">
        <v>481</v>
      </c>
      <c r="C7" s="117">
        <v>486.30000000000007</v>
      </c>
      <c r="D7" s="117">
        <v>481.29999999999995</v>
      </c>
      <c r="E7" s="117">
        <v>468.69999999999993</v>
      </c>
      <c r="F7" s="117">
        <v>451.36</v>
      </c>
      <c r="G7" s="117">
        <v>484.84999999999997</v>
      </c>
      <c r="H7" s="117"/>
    </row>
    <row r="8" spans="1:8" s="218" customFormat="1" x14ac:dyDescent="0.25">
      <c r="A8" s="376" t="s">
        <v>1916</v>
      </c>
      <c r="B8" s="117">
        <v>858.85</v>
      </c>
      <c r="C8" s="117">
        <v>841.04500000000007</v>
      </c>
      <c r="D8" s="117">
        <v>813.37000000000012</v>
      </c>
      <c r="E8" s="117">
        <v>736.34</v>
      </c>
      <c r="F8" s="117">
        <v>665.75</v>
      </c>
      <c r="G8" s="117">
        <v>658.83</v>
      </c>
      <c r="H8" s="117">
        <f>H24+H25+H26</f>
        <v>1221.4000000000001</v>
      </c>
    </row>
    <row r="9" spans="1:8" s="218" customFormat="1" x14ac:dyDescent="0.25">
      <c r="A9" s="376" t="s">
        <v>1915</v>
      </c>
      <c r="B9" s="117">
        <v>214.81000000000003</v>
      </c>
      <c r="C9" s="117">
        <v>182.90000000000003</v>
      </c>
      <c r="D9" s="117">
        <v>189.61</v>
      </c>
      <c r="E9" s="117">
        <v>194.14</v>
      </c>
      <c r="F9" s="117">
        <v>216.8</v>
      </c>
      <c r="G9" s="117">
        <v>215.1</v>
      </c>
      <c r="H9" s="117"/>
    </row>
    <row r="10" spans="1:8" s="218" customFormat="1" x14ac:dyDescent="0.25">
      <c r="A10" s="376" t="s">
        <v>1914</v>
      </c>
      <c r="B10" s="117">
        <v>63.9</v>
      </c>
      <c r="C10" s="117">
        <v>62.18</v>
      </c>
      <c r="D10" s="117">
        <v>60.7</v>
      </c>
      <c r="E10" s="117">
        <v>67.55</v>
      </c>
      <c r="F10" s="117">
        <v>69.95</v>
      </c>
      <c r="G10" s="117">
        <v>88.65</v>
      </c>
      <c r="H10" s="117">
        <f>H28</f>
        <v>92.9</v>
      </c>
    </row>
    <row r="11" spans="1:8" s="218" customFormat="1" x14ac:dyDescent="0.25">
      <c r="A11" s="376" t="s">
        <v>2005</v>
      </c>
      <c r="B11" s="117">
        <v>40.81</v>
      </c>
      <c r="C11" s="117">
        <v>34.71</v>
      </c>
      <c r="D11" s="117">
        <v>34.450000000000003</v>
      </c>
      <c r="E11" s="117">
        <v>29.5</v>
      </c>
      <c r="F11" s="117">
        <v>34.599999999999994</v>
      </c>
      <c r="G11" s="117">
        <v>29.75</v>
      </c>
      <c r="H11" s="117"/>
    </row>
    <row r="12" spans="1:8" x14ac:dyDescent="0.25">
      <c r="A12" s="376" t="s">
        <v>2006</v>
      </c>
      <c r="B12" s="117">
        <v>539.47499999999991</v>
      </c>
      <c r="C12" s="117">
        <v>506.25</v>
      </c>
      <c r="D12" s="117">
        <v>459.99</v>
      </c>
      <c r="E12" s="117">
        <v>454.34000000000003</v>
      </c>
      <c r="F12" s="117">
        <v>474.58999999999992</v>
      </c>
      <c r="G12" s="117">
        <v>495.34000000000003</v>
      </c>
      <c r="H12" s="117">
        <f>H21</f>
        <v>196</v>
      </c>
    </row>
    <row r="13" spans="1:8" x14ac:dyDescent="0.25">
      <c r="A13" s="376" t="s">
        <v>2007</v>
      </c>
      <c r="B13" s="117">
        <v>650.99500000000012</v>
      </c>
      <c r="C13" s="117">
        <v>545.04</v>
      </c>
      <c r="D13" s="117">
        <v>510.77</v>
      </c>
      <c r="E13" s="117">
        <v>534.6</v>
      </c>
      <c r="F13" s="117">
        <v>572.05000000000007</v>
      </c>
      <c r="G13" s="117">
        <v>579.42000000000007</v>
      </c>
      <c r="H13" s="117">
        <f>H22</f>
        <v>633.5</v>
      </c>
    </row>
    <row r="14" spans="1:8" s="218" customFormat="1" x14ac:dyDescent="0.25">
      <c r="A14" s="376" t="s">
        <v>1930</v>
      </c>
      <c r="B14" s="117">
        <v>187.63000000000002</v>
      </c>
      <c r="C14" s="117">
        <v>166.77</v>
      </c>
      <c r="D14" s="117">
        <v>197.38</v>
      </c>
      <c r="E14" s="117">
        <v>222.18</v>
      </c>
      <c r="F14" s="117">
        <v>227.44</v>
      </c>
      <c r="G14" s="117">
        <v>297.93</v>
      </c>
      <c r="H14" s="117">
        <f>H23+H27</f>
        <v>399.20000000000005</v>
      </c>
    </row>
    <row r="15" spans="1:8" x14ac:dyDescent="0.25">
      <c r="A15" s="376" t="s">
        <v>2008</v>
      </c>
      <c r="B15" s="117"/>
      <c r="C15" s="117"/>
      <c r="D15" s="117"/>
      <c r="E15" s="117">
        <v>87.85</v>
      </c>
      <c r="F15" s="117">
        <v>179.71</v>
      </c>
      <c r="G15" s="117"/>
      <c r="H15" s="117"/>
    </row>
    <row r="16" spans="1:8" s="218" customFormat="1" x14ac:dyDescent="0.25">
      <c r="A16" s="376" t="s">
        <v>105</v>
      </c>
      <c r="B16" s="144">
        <f>SUM(B6:B15)</f>
        <v>3478.6099999999997</v>
      </c>
      <c r="C16" s="144">
        <f t="shared" ref="C16:H16" si="0">SUM(C6:C15)</f>
        <v>3252.0350000000003</v>
      </c>
      <c r="D16" s="144">
        <f t="shared" si="0"/>
        <v>3163.82</v>
      </c>
      <c r="E16" s="144">
        <f t="shared" si="0"/>
        <v>3201.1499999999996</v>
      </c>
      <c r="F16" s="184">
        <f>SUM(F6:F15)</f>
        <v>3272.5000000000005</v>
      </c>
      <c r="G16" s="144">
        <f t="shared" si="0"/>
        <v>3294.62</v>
      </c>
      <c r="H16" s="144">
        <f t="shared" si="0"/>
        <v>3500.6000000000004</v>
      </c>
    </row>
    <row r="17" spans="1:9" s="437" customFormat="1" x14ac:dyDescent="0.25">
      <c r="A17" s="108"/>
      <c r="B17" s="598"/>
      <c r="C17" s="773"/>
      <c r="D17" s="773"/>
      <c r="E17" s="773"/>
      <c r="F17" s="773"/>
      <c r="G17" s="773"/>
      <c r="H17" s="773"/>
    </row>
    <row r="18" spans="1:9" s="218" customFormat="1" x14ac:dyDescent="0.25">
      <c r="A18" s="771" t="s">
        <v>2011</v>
      </c>
      <c r="B18" s="772"/>
      <c r="C18" s="772"/>
      <c r="D18" s="772"/>
      <c r="E18" s="772"/>
      <c r="F18" s="772"/>
      <c r="G18" s="772"/>
      <c r="H18" s="772"/>
      <c r="I18" s="108"/>
    </row>
    <row r="19" spans="1:9" x14ac:dyDescent="0.25">
      <c r="A19" s="113" t="s">
        <v>894</v>
      </c>
      <c r="B19" s="117"/>
      <c r="C19" s="117"/>
      <c r="D19" s="117"/>
      <c r="E19" s="117"/>
      <c r="F19" s="117"/>
      <c r="G19" s="277"/>
      <c r="H19" s="376">
        <v>493.9</v>
      </c>
      <c r="I19" s="108"/>
    </row>
    <row r="20" spans="1:9" s="218" customFormat="1" x14ac:dyDescent="0.25">
      <c r="A20" s="113" t="s">
        <v>895</v>
      </c>
      <c r="B20" s="117"/>
      <c r="C20" s="117"/>
      <c r="D20" s="117"/>
      <c r="E20" s="117"/>
      <c r="F20" s="117"/>
      <c r="G20" s="277"/>
      <c r="H20" s="376">
        <v>463.7</v>
      </c>
      <c r="I20" s="108"/>
    </row>
    <row r="21" spans="1:9" x14ac:dyDescent="0.25">
      <c r="A21" s="113" t="s">
        <v>1928</v>
      </c>
      <c r="B21" s="117"/>
      <c r="C21" s="117"/>
      <c r="D21" s="117"/>
      <c r="E21" s="117"/>
      <c r="F21" s="117"/>
      <c r="G21" s="277"/>
      <c r="H21" s="376">
        <v>196</v>
      </c>
      <c r="I21" s="108"/>
    </row>
    <row r="22" spans="1:9" s="218" customFormat="1" x14ac:dyDescent="0.25">
      <c r="A22" s="113" t="s">
        <v>1929</v>
      </c>
      <c r="B22" s="117"/>
      <c r="C22" s="117"/>
      <c r="D22" s="117"/>
      <c r="E22" s="117"/>
      <c r="F22" s="117"/>
      <c r="G22" s="277"/>
      <c r="H22" s="376">
        <v>633.5</v>
      </c>
      <c r="I22" s="108"/>
    </row>
    <row r="23" spans="1:9" x14ac:dyDescent="0.25">
      <c r="A23" s="113" t="s">
        <v>1930</v>
      </c>
      <c r="B23" s="117"/>
      <c r="C23" s="117"/>
      <c r="D23" s="117"/>
      <c r="E23" s="117"/>
      <c r="F23" s="117"/>
      <c r="G23" s="277"/>
      <c r="H23" s="376">
        <v>75.400000000000006</v>
      </c>
      <c r="I23" s="108"/>
    </row>
    <row r="24" spans="1:9" x14ac:dyDescent="0.25">
      <c r="A24" s="113" t="s">
        <v>1931</v>
      </c>
      <c r="B24" s="117"/>
      <c r="C24" s="117"/>
      <c r="D24" s="117"/>
      <c r="E24" s="117"/>
      <c r="F24" s="117"/>
      <c r="G24" s="277"/>
      <c r="H24" s="376">
        <v>333.2</v>
      </c>
      <c r="I24" s="108"/>
    </row>
    <row r="25" spans="1:9" x14ac:dyDescent="0.25">
      <c r="A25" s="113" t="s">
        <v>1932</v>
      </c>
      <c r="B25" s="117"/>
      <c r="C25" s="117"/>
      <c r="D25" s="117"/>
      <c r="E25" s="117"/>
      <c r="F25" s="117"/>
      <c r="G25" s="277"/>
      <c r="H25" s="376">
        <v>309.2</v>
      </c>
      <c r="I25" s="108"/>
    </row>
    <row r="26" spans="1:9" x14ac:dyDescent="0.25">
      <c r="A26" s="376" t="s">
        <v>1933</v>
      </c>
      <c r="B26" s="117"/>
      <c r="C26" s="117"/>
      <c r="D26" s="117"/>
      <c r="E26" s="117"/>
      <c r="F26" s="117"/>
      <c r="G26" s="277"/>
      <c r="H26" s="376">
        <v>579</v>
      </c>
      <c r="I26" s="108"/>
    </row>
    <row r="27" spans="1:9" x14ac:dyDescent="0.25">
      <c r="A27" s="113" t="s">
        <v>2010</v>
      </c>
      <c r="B27" s="117"/>
      <c r="C27" s="117"/>
      <c r="D27" s="117"/>
      <c r="E27" s="117"/>
      <c r="F27" s="117"/>
      <c r="G27" s="277"/>
      <c r="H27" s="376">
        <v>323.8</v>
      </c>
      <c r="I27" s="108"/>
    </row>
    <row r="28" spans="1:9" x14ac:dyDescent="0.25">
      <c r="A28" s="113" t="s">
        <v>1914</v>
      </c>
      <c r="B28" s="117"/>
      <c r="C28" s="117"/>
      <c r="D28" s="117"/>
      <c r="E28" s="117"/>
      <c r="F28" s="117"/>
      <c r="G28" s="277"/>
      <c r="H28" s="376">
        <v>92.9</v>
      </c>
      <c r="I28" s="108"/>
    </row>
    <row r="29" spans="1:9" x14ac:dyDescent="0.25">
      <c r="A29" s="145" t="s">
        <v>2009</v>
      </c>
      <c r="B29" s="144">
        <v>3478.6099999999997</v>
      </c>
      <c r="C29" s="144">
        <v>3252.0350000000003</v>
      </c>
      <c r="D29" s="144">
        <v>3163.82</v>
      </c>
      <c r="E29" s="144">
        <v>3201.15</v>
      </c>
      <c r="F29" s="144">
        <v>3272.4999999999995</v>
      </c>
      <c r="G29" s="597">
        <v>3294.62</v>
      </c>
      <c r="H29" s="144">
        <f>SUM(H19:H28)</f>
        <v>3500.6</v>
      </c>
      <c r="I29" s="598"/>
    </row>
  </sheetData>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EC09D-F24D-4EEC-BC06-CC8ED112B9AD}">
  <sheetPr>
    <tabColor theme="2"/>
  </sheetPr>
  <dimension ref="A1:K7"/>
  <sheetViews>
    <sheetView workbookViewId="0">
      <selection activeCell="G16" sqref="G16"/>
    </sheetView>
  </sheetViews>
  <sheetFormatPr defaultRowHeight="15" x14ac:dyDescent="0.25"/>
  <cols>
    <col min="1" max="1" width="19.5703125" customWidth="1"/>
  </cols>
  <sheetData>
    <row r="1" spans="1:11" x14ac:dyDescent="0.25">
      <c r="A1" s="387" t="s">
        <v>1898</v>
      </c>
    </row>
    <row r="2" spans="1:11" x14ac:dyDescent="0.25">
      <c r="A2" s="387" t="s">
        <v>1899</v>
      </c>
    </row>
    <row r="4" spans="1:11" x14ac:dyDescent="0.25">
      <c r="A4" s="774"/>
      <c r="B4" s="988" t="s">
        <v>10</v>
      </c>
      <c r="C4" s="988" t="s">
        <v>12</v>
      </c>
      <c r="D4" s="988" t="s">
        <v>13</v>
      </c>
      <c r="E4" s="988" t="s">
        <v>14</v>
      </c>
      <c r="F4" s="988" t="s">
        <v>15</v>
      </c>
      <c r="G4" s="988" t="s">
        <v>16</v>
      </c>
      <c r="H4" s="988" t="s">
        <v>17</v>
      </c>
      <c r="I4" s="988" t="s">
        <v>18</v>
      </c>
      <c r="J4" s="988" t="s">
        <v>19</v>
      </c>
      <c r="K4" s="988" t="s">
        <v>20</v>
      </c>
    </row>
    <row r="5" spans="1:11" x14ac:dyDescent="0.25">
      <c r="A5" s="775" t="s">
        <v>1901</v>
      </c>
      <c r="B5" s="989">
        <v>295</v>
      </c>
      <c r="C5" s="989">
        <v>351</v>
      </c>
      <c r="D5" s="989">
        <v>393</v>
      </c>
      <c r="E5" s="989">
        <v>426</v>
      </c>
      <c r="F5" s="989">
        <v>386</v>
      </c>
      <c r="G5" s="989">
        <v>402</v>
      </c>
      <c r="H5" s="989">
        <v>502</v>
      </c>
      <c r="I5" s="989">
        <v>570</v>
      </c>
      <c r="J5" s="989">
        <v>562</v>
      </c>
      <c r="K5" s="989">
        <v>774</v>
      </c>
    </row>
    <row r="7" spans="1:11" x14ac:dyDescent="0.25">
      <c r="A7" t="s">
        <v>1900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3D9A8-5082-428D-8C63-5D333EA145AC}">
  <dimension ref="A1:O21"/>
  <sheetViews>
    <sheetView workbookViewId="0">
      <selection activeCell="A14" sqref="A14"/>
    </sheetView>
  </sheetViews>
  <sheetFormatPr defaultRowHeight="15" x14ac:dyDescent="0.25"/>
  <cols>
    <col min="1" max="1" width="20.42578125" customWidth="1"/>
    <col min="2" max="2" width="13.140625" customWidth="1"/>
  </cols>
  <sheetData>
    <row r="1" spans="1:15" x14ac:dyDescent="0.25">
      <c r="A1" s="387" t="s">
        <v>1902</v>
      </c>
    </row>
    <row r="2" spans="1:15" x14ac:dyDescent="0.25">
      <c r="A2" s="387" t="s">
        <v>1899</v>
      </c>
    </row>
    <row r="3" spans="1:15" s="437" customFormat="1" x14ac:dyDescent="0.25"/>
    <row r="4" spans="1:15" x14ac:dyDescent="0.25">
      <c r="A4" s="727"/>
      <c r="B4" s="725">
        <v>2007</v>
      </c>
      <c r="C4" s="725">
        <v>2008</v>
      </c>
      <c r="D4" s="725">
        <v>2009</v>
      </c>
      <c r="E4" s="725">
        <v>2010</v>
      </c>
      <c r="F4" s="725">
        <v>2011</v>
      </c>
      <c r="G4" s="725">
        <v>2012</v>
      </c>
      <c r="H4" s="725">
        <v>2013</v>
      </c>
      <c r="I4" s="725">
        <v>2014</v>
      </c>
      <c r="J4" s="725">
        <v>2015</v>
      </c>
      <c r="K4" s="725">
        <v>2016</v>
      </c>
      <c r="L4" s="725">
        <v>2017</v>
      </c>
      <c r="M4" s="725">
        <v>2018</v>
      </c>
      <c r="N4" s="725">
        <v>2019</v>
      </c>
      <c r="O4" s="725">
        <v>2020</v>
      </c>
    </row>
    <row r="5" spans="1:15" x14ac:dyDescent="0.25">
      <c r="A5" s="740" t="s">
        <v>1903</v>
      </c>
      <c r="B5" s="776">
        <f t="shared" ref="B5:O5" si="0">B15/B$21</f>
        <v>3.096153846153846E-2</v>
      </c>
      <c r="C5" s="776">
        <f t="shared" si="0"/>
        <v>2.385496183206107E-2</v>
      </c>
      <c r="D5" s="776">
        <f t="shared" si="0"/>
        <v>2.1296469269568467E-2</v>
      </c>
      <c r="E5" s="776">
        <f t="shared" si="0"/>
        <v>1.5539305301645339E-2</v>
      </c>
      <c r="F5" s="776">
        <f t="shared" si="0"/>
        <v>1.5533625730994151E-2</v>
      </c>
      <c r="G5" s="776">
        <f t="shared" si="0"/>
        <v>1.0545129579982127E-2</v>
      </c>
      <c r="H5" s="776">
        <f t="shared" si="0"/>
        <v>1.168348380244291E-2</v>
      </c>
      <c r="I5" s="776">
        <f t="shared" si="0"/>
        <v>1.1484098939929329E-2</v>
      </c>
      <c r="J5" s="776">
        <f t="shared" si="0"/>
        <v>1.4447119837006852E-2</v>
      </c>
      <c r="K5" s="776">
        <f t="shared" si="0"/>
        <v>1.0468101915860163E-2</v>
      </c>
      <c r="L5" s="776">
        <f t="shared" si="0"/>
        <v>1.1275272161741835E-2</v>
      </c>
      <c r="M5" s="776">
        <f t="shared" si="0"/>
        <v>5.5855161787365173E-3</v>
      </c>
      <c r="N5" s="776">
        <f t="shared" si="0"/>
        <v>5.7926240586985908E-3</v>
      </c>
      <c r="O5" s="776">
        <f t="shared" si="0"/>
        <v>9.1022666428698905E-3</v>
      </c>
    </row>
    <row r="6" spans="1:15" x14ac:dyDescent="0.25">
      <c r="A6" s="740" t="s">
        <v>1116</v>
      </c>
      <c r="B6" s="776">
        <f t="shared" ref="B6:O6" si="1">B16/B$21</f>
        <v>0.25634615384615383</v>
      </c>
      <c r="C6" s="776">
        <f t="shared" si="1"/>
        <v>0.25591603053435114</v>
      </c>
      <c r="D6" s="776">
        <f t="shared" si="1"/>
        <v>0.25481038669904726</v>
      </c>
      <c r="E6" s="776">
        <f t="shared" si="1"/>
        <v>0.24332723948811699</v>
      </c>
      <c r="F6" s="776">
        <f t="shared" si="1"/>
        <v>0.23410087719298245</v>
      </c>
      <c r="G6" s="776">
        <f t="shared" si="1"/>
        <v>0.22752457551385166</v>
      </c>
      <c r="H6" s="776">
        <f t="shared" si="1"/>
        <v>0.22269428217383608</v>
      </c>
      <c r="I6" s="776">
        <f t="shared" si="1"/>
        <v>0.21943462897526503</v>
      </c>
      <c r="J6" s="776">
        <f t="shared" si="1"/>
        <v>0.23430264863863678</v>
      </c>
      <c r="K6" s="776">
        <f t="shared" si="1"/>
        <v>0.2026466521825005</v>
      </c>
      <c r="L6" s="776">
        <f t="shared" si="1"/>
        <v>0.20839813374805599</v>
      </c>
      <c r="M6" s="776">
        <f t="shared" si="1"/>
        <v>0.20781972265023113</v>
      </c>
      <c r="N6" s="776">
        <f t="shared" si="1"/>
        <v>0.19752848040162194</v>
      </c>
      <c r="O6" s="776">
        <f t="shared" si="1"/>
        <v>0.20845975370337319</v>
      </c>
    </row>
    <row r="7" spans="1:15" x14ac:dyDescent="0.25">
      <c r="A7" s="740" t="s">
        <v>1117</v>
      </c>
      <c r="B7" s="776">
        <f t="shared" ref="B7:O7" si="2">B17/B$21</f>
        <v>0.21903846153846154</v>
      </c>
      <c r="C7" s="776">
        <f t="shared" si="2"/>
        <v>0.23244274809160306</v>
      </c>
      <c r="D7" s="776">
        <f t="shared" si="2"/>
        <v>0.23332710629553521</v>
      </c>
      <c r="E7" s="776">
        <f t="shared" si="2"/>
        <v>0.24058500914076783</v>
      </c>
      <c r="F7" s="776">
        <f t="shared" si="2"/>
        <v>0.25438596491228072</v>
      </c>
      <c r="G7" s="776">
        <f t="shared" si="2"/>
        <v>0.27220732797140301</v>
      </c>
      <c r="H7" s="776">
        <f t="shared" si="2"/>
        <v>0.28359001593202338</v>
      </c>
      <c r="I7" s="776">
        <f t="shared" si="2"/>
        <v>0.28833922261484096</v>
      </c>
      <c r="J7" s="776">
        <f t="shared" si="2"/>
        <v>0.27727356917947771</v>
      </c>
      <c r="K7" s="776">
        <f t="shared" si="2"/>
        <v>0.3079202054118112</v>
      </c>
      <c r="L7" s="776">
        <f t="shared" si="2"/>
        <v>0.3036547433903577</v>
      </c>
      <c r="M7" s="776">
        <f t="shared" si="2"/>
        <v>0.31240369799691836</v>
      </c>
      <c r="N7" s="776">
        <f t="shared" si="2"/>
        <v>0.32071828538327862</v>
      </c>
      <c r="O7" s="776">
        <f t="shared" si="2"/>
        <v>0.31536676780296269</v>
      </c>
    </row>
    <row r="8" spans="1:15" x14ac:dyDescent="0.25">
      <c r="A8" s="740" t="s">
        <v>1118</v>
      </c>
      <c r="B8" s="776">
        <f t="shared" ref="B8:O8" si="3">B18/B$21</f>
        <v>0.21057692307692308</v>
      </c>
      <c r="C8" s="776">
        <f t="shared" si="3"/>
        <v>0.208587786259542</v>
      </c>
      <c r="D8" s="776">
        <f t="shared" si="3"/>
        <v>0.20437138053427983</v>
      </c>
      <c r="E8" s="776">
        <f t="shared" si="3"/>
        <v>0.20877513711151738</v>
      </c>
      <c r="F8" s="776">
        <f t="shared" si="3"/>
        <v>0.20175438596491227</v>
      </c>
      <c r="G8" s="776">
        <f t="shared" si="3"/>
        <v>0.1966041108132261</v>
      </c>
      <c r="H8" s="776">
        <f t="shared" si="3"/>
        <v>0.19915029208709506</v>
      </c>
      <c r="I8" s="776">
        <f t="shared" si="3"/>
        <v>0.20017667844522968</v>
      </c>
      <c r="J8" s="776">
        <f t="shared" si="3"/>
        <v>0.19651787368031118</v>
      </c>
      <c r="K8" s="776">
        <f t="shared" si="3"/>
        <v>0.21192968595694253</v>
      </c>
      <c r="L8" s="776">
        <f t="shared" si="3"/>
        <v>0.21831259720062207</v>
      </c>
      <c r="M8" s="776">
        <f t="shared" si="3"/>
        <v>0.21051617873651771</v>
      </c>
      <c r="N8" s="776">
        <f t="shared" si="3"/>
        <v>0.22031280169916972</v>
      </c>
      <c r="O8" s="776">
        <f t="shared" si="3"/>
        <v>0.21988220596109226</v>
      </c>
    </row>
    <row r="9" spans="1:15" x14ac:dyDescent="0.25">
      <c r="A9" s="740" t="s">
        <v>1119</v>
      </c>
      <c r="B9" s="776">
        <f t="shared" ref="B9:O9" si="4">B19/B$21</f>
        <v>0.18038461538461539</v>
      </c>
      <c r="C9" s="776">
        <f t="shared" si="4"/>
        <v>0.1717557251908397</v>
      </c>
      <c r="D9" s="776">
        <f t="shared" si="4"/>
        <v>0.17915187745189615</v>
      </c>
      <c r="E9" s="776">
        <f t="shared" si="4"/>
        <v>0.18336380255941498</v>
      </c>
      <c r="F9" s="776">
        <f t="shared" si="4"/>
        <v>0.18073830409356725</v>
      </c>
      <c r="G9" s="776">
        <f t="shared" si="4"/>
        <v>0.17873100983020554</v>
      </c>
      <c r="H9" s="776">
        <f t="shared" si="4"/>
        <v>0.17472118959107807</v>
      </c>
      <c r="I9" s="776">
        <f t="shared" si="4"/>
        <v>0.16978798586572438</v>
      </c>
      <c r="J9" s="776">
        <f t="shared" si="4"/>
        <v>0.16447490275977034</v>
      </c>
      <c r="K9" s="776">
        <f t="shared" si="4"/>
        <v>0.17084732372111397</v>
      </c>
      <c r="L9" s="776">
        <f t="shared" si="4"/>
        <v>0.16562986003110419</v>
      </c>
      <c r="M9" s="776">
        <f t="shared" si="4"/>
        <v>0.16775808936825887</v>
      </c>
      <c r="N9" s="776">
        <f t="shared" si="4"/>
        <v>0.16200038617493726</v>
      </c>
      <c r="O9" s="776">
        <f t="shared" si="4"/>
        <v>0.15741567017669106</v>
      </c>
    </row>
    <row r="10" spans="1:15" x14ac:dyDescent="0.25">
      <c r="A10" s="740" t="s">
        <v>1904</v>
      </c>
      <c r="B10" s="776">
        <f t="shared" ref="B10:O10" si="5">B20/B$21</f>
        <v>0.10269230769230769</v>
      </c>
      <c r="C10" s="776">
        <f t="shared" si="5"/>
        <v>0.10744274809160305</v>
      </c>
      <c r="D10" s="776">
        <f t="shared" si="5"/>
        <v>0.10704277974967308</v>
      </c>
      <c r="E10" s="776">
        <f t="shared" si="5"/>
        <v>0.10840950639853748</v>
      </c>
      <c r="F10" s="776">
        <f t="shared" si="5"/>
        <v>0.11348684210526316</v>
      </c>
      <c r="G10" s="776">
        <f t="shared" si="5"/>
        <v>0.11438784629133154</v>
      </c>
      <c r="H10" s="776">
        <f t="shared" si="5"/>
        <v>0.10816073641352451</v>
      </c>
      <c r="I10" s="776">
        <f t="shared" si="5"/>
        <v>0.1107773851590106</v>
      </c>
      <c r="J10" s="776">
        <f t="shared" si="5"/>
        <v>0.11298388590479719</v>
      </c>
      <c r="K10" s="776">
        <f t="shared" si="5"/>
        <v>9.6188030811771671E-2</v>
      </c>
      <c r="L10" s="776">
        <f t="shared" si="5"/>
        <v>9.272939346811819E-2</v>
      </c>
      <c r="M10" s="776">
        <f t="shared" si="5"/>
        <v>9.5916795069337438E-2</v>
      </c>
      <c r="N10" s="776">
        <f t="shared" si="5"/>
        <v>9.3647422282293877E-2</v>
      </c>
      <c r="O10" s="776">
        <f t="shared" si="5"/>
        <v>8.9773335713010882E-2</v>
      </c>
    </row>
    <row r="11" spans="1:15" x14ac:dyDescent="0.25">
      <c r="A11" s="740" t="s">
        <v>105</v>
      </c>
      <c r="B11" s="776">
        <f t="shared" ref="B11:O11" si="6">B21/B$21</f>
        <v>1</v>
      </c>
      <c r="C11" s="776">
        <f t="shared" si="6"/>
        <v>1</v>
      </c>
      <c r="D11" s="776">
        <f t="shared" si="6"/>
        <v>1</v>
      </c>
      <c r="E11" s="776">
        <f t="shared" si="6"/>
        <v>1</v>
      </c>
      <c r="F11" s="776">
        <f t="shared" si="6"/>
        <v>1</v>
      </c>
      <c r="G11" s="776">
        <f t="shared" si="6"/>
        <v>1</v>
      </c>
      <c r="H11" s="776">
        <f t="shared" si="6"/>
        <v>1</v>
      </c>
      <c r="I11" s="776">
        <f t="shared" si="6"/>
        <v>1</v>
      </c>
      <c r="J11" s="776">
        <f t="shared" si="6"/>
        <v>1</v>
      </c>
      <c r="K11" s="776">
        <f t="shared" si="6"/>
        <v>1</v>
      </c>
      <c r="L11" s="776">
        <f t="shared" si="6"/>
        <v>1</v>
      </c>
      <c r="M11" s="776">
        <f t="shared" si="6"/>
        <v>1</v>
      </c>
      <c r="N11" s="776">
        <f t="shared" si="6"/>
        <v>1</v>
      </c>
      <c r="O11" s="776">
        <f t="shared" si="6"/>
        <v>1</v>
      </c>
    </row>
    <row r="12" spans="1:15" s="380" customFormat="1" x14ac:dyDescent="0.25"/>
    <row r="13" spans="1:15" s="380" customFormat="1" x14ac:dyDescent="0.25">
      <c r="A13" s="779" t="s">
        <v>1905</v>
      </c>
      <c r="B13" s="779"/>
      <c r="C13" s="779"/>
      <c r="D13" s="779"/>
      <c r="E13" s="779"/>
      <c r="F13" s="779"/>
      <c r="G13" s="779"/>
      <c r="H13" s="779"/>
      <c r="I13" s="779"/>
      <c r="J13" s="779"/>
      <c r="K13" s="779"/>
      <c r="L13" s="779"/>
      <c r="M13" s="779"/>
      <c r="N13" s="779"/>
      <c r="O13" s="779"/>
    </row>
    <row r="14" spans="1:15" x14ac:dyDescent="0.25">
      <c r="A14" s="777"/>
      <c r="B14" s="777">
        <v>2007</v>
      </c>
      <c r="C14" s="777">
        <v>2008</v>
      </c>
      <c r="D14" s="777">
        <v>2009</v>
      </c>
      <c r="E14" s="777">
        <v>2010</v>
      </c>
      <c r="F14" s="777">
        <v>2011</v>
      </c>
      <c r="G14" s="777">
        <v>2012</v>
      </c>
      <c r="H14" s="777">
        <v>2013</v>
      </c>
      <c r="I14" s="777">
        <v>2014</v>
      </c>
      <c r="J14" s="777">
        <v>2015</v>
      </c>
      <c r="K14" s="777">
        <v>2016</v>
      </c>
      <c r="L14" s="777">
        <v>2017</v>
      </c>
      <c r="M14" s="777">
        <v>2018</v>
      </c>
      <c r="N14" s="777">
        <v>2019</v>
      </c>
      <c r="O14" s="777">
        <v>2020</v>
      </c>
    </row>
    <row r="15" spans="1:15" x14ac:dyDescent="0.25">
      <c r="A15" s="777" t="s">
        <v>1115</v>
      </c>
      <c r="B15" s="777">
        <v>161</v>
      </c>
      <c r="C15" s="777">
        <v>125</v>
      </c>
      <c r="D15" s="777">
        <v>114</v>
      </c>
      <c r="E15" s="777">
        <v>85</v>
      </c>
      <c r="F15" s="777">
        <v>85</v>
      </c>
      <c r="G15" s="777">
        <v>59</v>
      </c>
      <c r="H15" s="777">
        <v>66</v>
      </c>
      <c r="I15" s="777">
        <v>65</v>
      </c>
      <c r="J15" s="777">
        <v>78</v>
      </c>
      <c r="K15" s="777">
        <v>53</v>
      </c>
      <c r="L15" s="777">
        <v>58</v>
      </c>
      <c r="M15" s="777">
        <v>29</v>
      </c>
      <c r="N15" s="777">
        <v>30</v>
      </c>
      <c r="O15" s="777">
        <v>51</v>
      </c>
    </row>
    <row r="16" spans="1:15" x14ac:dyDescent="0.25">
      <c r="A16" s="777" t="s">
        <v>1116</v>
      </c>
      <c r="B16" s="777">
        <v>1333</v>
      </c>
      <c r="C16" s="777">
        <v>1341</v>
      </c>
      <c r="D16" s="777">
        <v>1364</v>
      </c>
      <c r="E16" s="777">
        <v>1331</v>
      </c>
      <c r="F16" s="777">
        <v>1281</v>
      </c>
      <c r="G16" s="777">
        <v>1273</v>
      </c>
      <c r="H16" s="777">
        <v>1258</v>
      </c>
      <c r="I16" s="777">
        <v>1242</v>
      </c>
      <c r="J16" s="777">
        <v>1265</v>
      </c>
      <c r="K16" s="777">
        <v>1026</v>
      </c>
      <c r="L16" s="777">
        <v>1072</v>
      </c>
      <c r="M16" s="777">
        <v>1079</v>
      </c>
      <c r="N16" s="777">
        <v>1023</v>
      </c>
      <c r="O16" s="777">
        <v>1168</v>
      </c>
    </row>
    <row r="17" spans="1:15" x14ac:dyDescent="0.25">
      <c r="A17" s="777" t="s">
        <v>1117</v>
      </c>
      <c r="B17" s="777">
        <v>1139</v>
      </c>
      <c r="C17" s="777">
        <v>1218</v>
      </c>
      <c r="D17" s="777">
        <v>1249</v>
      </c>
      <c r="E17" s="777">
        <v>1316</v>
      </c>
      <c r="F17" s="777">
        <v>1392</v>
      </c>
      <c r="G17" s="777">
        <v>1523</v>
      </c>
      <c r="H17" s="777">
        <v>1602</v>
      </c>
      <c r="I17" s="777">
        <v>1632</v>
      </c>
      <c r="J17" s="777">
        <v>1497</v>
      </c>
      <c r="K17" s="777">
        <v>1559</v>
      </c>
      <c r="L17" s="777">
        <v>1562</v>
      </c>
      <c r="M17" s="777">
        <v>1622</v>
      </c>
      <c r="N17" s="777">
        <v>1661</v>
      </c>
      <c r="O17" s="777">
        <v>1767</v>
      </c>
    </row>
    <row r="18" spans="1:15" x14ac:dyDescent="0.25">
      <c r="A18" s="777" t="s">
        <v>1118</v>
      </c>
      <c r="B18" s="777">
        <v>1095</v>
      </c>
      <c r="C18" s="777">
        <v>1093</v>
      </c>
      <c r="D18" s="777">
        <v>1094</v>
      </c>
      <c r="E18" s="777">
        <v>1142</v>
      </c>
      <c r="F18" s="777">
        <v>1104</v>
      </c>
      <c r="G18" s="777">
        <v>1100</v>
      </c>
      <c r="H18" s="777">
        <v>1125</v>
      </c>
      <c r="I18" s="777">
        <v>1133</v>
      </c>
      <c r="J18" s="777">
        <v>1061</v>
      </c>
      <c r="K18" s="777">
        <v>1073</v>
      </c>
      <c r="L18" s="777">
        <v>1123</v>
      </c>
      <c r="M18" s="777">
        <v>1093</v>
      </c>
      <c r="N18" s="777">
        <v>1141</v>
      </c>
      <c r="O18" s="777">
        <v>1232</v>
      </c>
    </row>
    <row r="19" spans="1:15" x14ac:dyDescent="0.25">
      <c r="A19" s="777" t="s">
        <v>1119</v>
      </c>
      <c r="B19" s="777">
        <v>938</v>
      </c>
      <c r="C19" s="777">
        <v>900</v>
      </c>
      <c r="D19" s="777">
        <v>959</v>
      </c>
      <c r="E19" s="777">
        <v>1003</v>
      </c>
      <c r="F19" s="777">
        <v>989</v>
      </c>
      <c r="G19" s="777">
        <v>1000</v>
      </c>
      <c r="H19" s="777">
        <v>987</v>
      </c>
      <c r="I19" s="777">
        <v>961</v>
      </c>
      <c r="J19" s="777">
        <v>888</v>
      </c>
      <c r="K19" s="777">
        <v>865</v>
      </c>
      <c r="L19" s="777">
        <v>852</v>
      </c>
      <c r="M19" s="777">
        <v>871</v>
      </c>
      <c r="N19" s="777">
        <v>839</v>
      </c>
      <c r="O19" s="777">
        <v>882</v>
      </c>
    </row>
    <row r="20" spans="1:15" x14ac:dyDescent="0.25">
      <c r="A20" s="740" t="s">
        <v>1904</v>
      </c>
      <c r="B20" s="777">
        <v>534</v>
      </c>
      <c r="C20" s="777">
        <v>563</v>
      </c>
      <c r="D20" s="777">
        <v>573</v>
      </c>
      <c r="E20" s="777">
        <v>593</v>
      </c>
      <c r="F20" s="777">
        <v>621</v>
      </c>
      <c r="G20" s="777">
        <v>640</v>
      </c>
      <c r="H20" s="777">
        <v>611</v>
      </c>
      <c r="I20" s="777">
        <v>627</v>
      </c>
      <c r="J20" s="777">
        <v>610</v>
      </c>
      <c r="K20" s="777">
        <v>487</v>
      </c>
      <c r="L20" s="777">
        <v>477</v>
      </c>
      <c r="M20" s="777">
        <v>498</v>
      </c>
      <c r="N20" s="777">
        <v>485</v>
      </c>
      <c r="O20" s="777">
        <v>503</v>
      </c>
    </row>
    <row r="21" spans="1:15" x14ac:dyDescent="0.25">
      <c r="A21" s="740" t="s">
        <v>105</v>
      </c>
      <c r="B21" s="777">
        <f>SUM(B15:B20)</f>
        <v>5200</v>
      </c>
      <c r="C21" s="777">
        <f t="shared" ref="C21:O21" si="7">SUM(C15:C20)</f>
        <v>5240</v>
      </c>
      <c r="D21" s="777">
        <f t="shared" si="7"/>
        <v>5353</v>
      </c>
      <c r="E21" s="777">
        <f t="shared" si="7"/>
        <v>5470</v>
      </c>
      <c r="F21" s="777">
        <f t="shared" si="7"/>
        <v>5472</v>
      </c>
      <c r="G21" s="777">
        <f t="shared" si="7"/>
        <v>5595</v>
      </c>
      <c r="H21" s="777">
        <f t="shared" si="7"/>
        <v>5649</v>
      </c>
      <c r="I21" s="777">
        <f t="shared" si="7"/>
        <v>5660</v>
      </c>
      <c r="J21" s="777">
        <f t="shared" si="7"/>
        <v>5399</v>
      </c>
      <c r="K21" s="777">
        <f t="shared" si="7"/>
        <v>5063</v>
      </c>
      <c r="L21" s="777">
        <f t="shared" si="7"/>
        <v>5144</v>
      </c>
      <c r="M21" s="777">
        <f t="shared" si="7"/>
        <v>5192</v>
      </c>
      <c r="N21" s="777">
        <f t="shared" si="7"/>
        <v>5179</v>
      </c>
      <c r="O21" s="777">
        <f t="shared" si="7"/>
        <v>5603</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E466-51E0-4EE9-BCC9-80DC7D72C284}">
  <dimension ref="A1:F28"/>
  <sheetViews>
    <sheetView zoomScaleNormal="100" workbookViewId="0">
      <selection activeCell="G6" sqref="G6"/>
    </sheetView>
  </sheetViews>
  <sheetFormatPr defaultRowHeight="15" x14ac:dyDescent="0.25"/>
  <cols>
    <col min="1" max="1" width="30.42578125" customWidth="1"/>
    <col min="5" max="5" width="11.140625" customWidth="1"/>
  </cols>
  <sheetData>
    <row r="1" spans="1:6" x14ac:dyDescent="0.25">
      <c r="A1" s="467" t="s">
        <v>1906</v>
      </c>
    </row>
    <row r="2" spans="1:6" s="437" customFormat="1" x14ac:dyDescent="0.25">
      <c r="A2" s="467" t="s">
        <v>1907</v>
      </c>
      <c r="B2" s="387"/>
    </row>
    <row r="3" spans="1:6" s="437" customFormat="1" x14ac:dyDescent="0.25">
      <c r="A3" s="467"/>
      <c r="B3" s="387"/>
    </row>
    <row r="4" spans="1:6" s="437" customFormat="1" x14ac:dyDescent="0.25">
      <c r="A4" s="467"/>
      <c r="B4" s="387"/>
    </row>
    <row r="5" spans="1:6" s="437" customFormat="1" ht="15.75" thickBot="1" x14ac:dyDescent="0.3">
      <c r="A5" s="467"/>
    </row>
    <row r="6" spans="1:6" ht="60" x14ac:dyDescent="0.25">
      <c r="A6" s="791"/>
      <c r="B6" s="792" t="s">
        <v>633</v>
      </c>
      <c r="C6" s="792" t="s">
        <v>1908</v>
      </c>
      <c r="D6" s="792" t="s">
        <v>1909</v>
      </c>
      <c r="E6" s="793" t="s">
        <v>1910</v>
      </c>
    </row>
    <row r="7" spans="1:6" x14ac:dyDescent="0.25">
      <c r="A7" s="786" t="s">
        <v>1911</v>
      </c>
      <c r="B7" s="777">
        <v>2010</v>
      </c>
      <c r="C7" s="777">
        <v>2237</v>
      </c>
      <c r="D7" s="777">
        <v>2125</v>
      </c>
      <c r="E7" s="787">
        <f>D7/(C7+D7)</f>
        <v>0.48716185236130216</v>
      </c>
      <c r="F7" s="186"/>
    </row>
    <row r="8" spans="1:6" x14ac:dyDescent="0.25">
      <c r="A8" s="786"/>
      <c r="B8" s="777">
        <v>2011</v>
      </c>
      <c r="C8" s="777">
        <v>2260</v>
      </c>
      <c r="D8" s="777">
        <v>2151</v>
      </c>
      <c r="E8" s="787">
        <f t="shared" ref="E8:E28" si="0">D8/(C8+D8)</f>
        <v>0.48764452505100886</v>
      </c>
      <c r="F8" s="186"/>
    </row>
    <row r="9" spans="1:6" x14ac:dyDescent="0.25">
      <c r="A9" s="786"/>
      <c r="B9" s="777">
        <v>2012</v>
      </c>
      <c r="C9" s="777">
        <v>2297</v>
      </c>
      <c r="D9" s="777">
        <v>2209</v>
      </c>
      <c r="E9" s="787">
        <f t="shared" si="0"/>
        <v>0.49023524189968931</v>
      </c>
      <c r="F9" s="186"/>
    </row>
    <row r="10" spans="1:6" x14ac:dyDescent="0.25">
      <c r="A10" s="786"/>
      <c r="B10" s="777">
        <v>2013</v>
      </c>
      <c r="C10" s="777">
        <v>2335</v>
      </c>
      <c r="D10" s="777">
        <v>2311</v>
      </c>
      <c r="E10" s="787">
        <f t="shared" si="0"/>
        <v>0.49741713301764962</v>
      </c>
      <c r="F10" s="186"/>
    </row>
    <row r="11" spans="1:6" x14ac:dyDescent="0.25">
      <c r="A11" s="786"/>
      <c r="B11" s="777">
        <v>2014</v>
      </c>
      <c r="C11" s="777">
        <v>2391</v>
      </c>
      <c r="D11" s="777">
        <v>2346</v>
      </c>
      <c r="E11" s="787">
        <f t="shared" si="0"/>
        <v>0.49525015832805575</v>
      </c>
      <c r="F11" s="186"/>
    </row>
    <row r="12" spans="1:6" x14ac:dyDescent="0.25">
      <c r="A12" s="786"/>
      <c r="B12" s="777">
        <v>2015</v>
      </c>
      <c r="C12" s="777">
        <v>2392</v>
      </c>
      <c r="D12" s="777">
        <v>2341</v>
      </c>
      <c r="E12" s="787">
        <f t="shared" si="0"/>
        <v>0.49461229664060852</v>
      </c>
      <c r="F12" s="186"/>
    </row>
    <row r="13" spans="1:6" x14ac:dyDescent="0.25">
      <c r="A13" s="786"/>
      <c r="B13" s="777">
        <v>2016</v>
      </c>
      <c r="C13" s="777">
        <v>2263</v>
      </c>
      <c r="D13" s="777">
        <v>2267</v>
      </c>
      <c r="E13" s="787">
        <f t="shared" si="0"/>
        <v>0.50044150110375274</v>
      </c>
      <c r="F13" s="186"/>
    </row>
    <row r="14" spans="1:6" x14ac:dyDescent="0.25">
      <c r="A14" s="786"/>
      <c r="B14" s="777">
        <v>2017</v>
      </c>
      <c r="C14" s="777">
        <v>2288</v>
      </c>
      <c r="D14" s="777">
        <v>2324</v>
      </c>
      <c r="E14" s="787">
        <f t="shared" si="0"/>
        <v>0.50390286209887247</v>
      </c>
      <c r="F14" s="186"/>
    </row>
    <row r="15" spans="1:6" x14ac:dyDescent="0.25">
      <c r="A15" s="786"/>
      <c r="B15" s="777">
        <v>2018</v>
      </c>
      <c r="C15" s="777">
        <v>2368</v>
      </c>
      <c r="D15" s="777">
        <v>2387</v>
      </c>
      <c r="E15" s="787">
        <f t="shared" si="0"/>
        <v>0.50199789695057839</v>
      </c>
      <c r="F15" s="186"/>
    </row>
    <row r="16" spans="1:6" x14ac:dyDescent="0.25">
      <c r="A16" s="786"/>
      <c r="B16" s="777">
        <v>2019</v>
      </c>
      <c r="C16" s="777">
        <v>2399</v>
      </c>
      <c r="D16" s="777">
        <v>2450</v>
      </c>
      <c r="E16" s="787">
        <f t="shared" si="0"/>
        <v>0.5052588162507734</v>
      </c>
      <c r="F16" s="186"/>
    </row>
    <row r="17" spans="1:6" ht="15.75" thickBot="1" x14ac:dyDescent="0.3">
      <c r="A17" s="788"/>
      <c r="B17" s="789">
        <v>2020</v>
      </c>
      <c r="C17" s="789">
        <v>2321</v>
      </c>
      <c r="D17" s="789">
        <v>2415</v>
      </c>
      <c r="E17" s="790">
        <f t="shared" si="0"/>
        <v>0.50992398648648651</v>
      </c>
      <c r="F17" s="186"/>
    </row>
    <row r="18" spans="1:6" x14ac:dyDescent="0.25">
      <c r="A18" s="783" t="s">
        <v>1912</v>
      </c>
      <c r="B18" s="784">
        <v>2010</v>
      </c>
      <c r="C18" s="784">
        <v>1805</v>
      </c>
      <c r="D18" s="784">
        <v>1693</v>
      </c>
      <c r="E18" s="785">
        <f t="shared" si="0"/>
        <v>0.48399085191538022</v>
      </c>
      <c r="F18" s="186"/>
    </row>
    <row r="19" spans="1:6" x14ac:dyDescent="0.25">
      <c r="A19" s="786"/>
      <c r="B19" s="777">
        <v>2011</v>
      </c>
      <c r="C19" s="777">
        <v>1832</v>
      </c>
      <c r="D19" s="777">
        <v>1712</v>
      </c>
      <c r="E19" s="787">
        <f t="shared" si="0"/>
        <v>0.48306997742663654</v>
      </c>
      <c r="F19" s="186"/>
    </row>
    <row r="20" spans="1:6" s="437" customFormat="1" x14ac:dyDescent="0.25">
      <c r="A20" s="786"/>
      <c r="B20" s="777">
        <v>2012</v>
      </c>
      <c r="C20" s="777">
        <v>1862</v>
      </c>
      <c r="D20" s="777">
        <v>1774</v>
      </c>
      <c r="E20" s="787">
        <f t="shared" si="0"/>
        <v>0.48789878987898788</v>
      </c>
      <c r="F20" s="186"/>
    </row>
    <row r="21" spans="1:6" s="437" customFormat="1" x14ac:dyDescent="0.25">
      <c r="A21" s="786"/>
      <c r="B21" s="777">
        <v>2013</v>
      </c>
      <c r="C21" s="777">
        <v>1880</v>
      </c>
      <c r="D21" s="777">
        <v>1850</v>
      </c>
      <c r="E21" s="787">
        <f t="shared" si="0"/>
        <v>0.49597855227882037</v>
      </c>
      <c r="F21" s="186"/>
    </row>
    <row r="22" spans="1:6" s="437" customFormat="1" x14ac:dyDescent="0.25">
      <c r="A22" s="786"/>
      <c r="B22" s="777">
        <v>2014</v>
      </c>
      <c r="C22" s="777">
        <v>1908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row>
    <row r="24" spans="1:6" s="437" customFormat="1" x14ac:dyDescent="0.25">
      <c r="A24" s="786"/>
      <c r="B24" s="777">
        <v>2016</v>
      </c>
      <c r="C24" s="777">
        <v>1780</v>
      </c>
      <c r="D24" s="777">
        <v>1767</v>
      </c>
      <c r="E24" s="787">
        <f t="shared" si="0"/>
        <v>0.49816746546377222</v>
      </c>
      <c r="F24" s="186"/>
    </row>
    <row r="25" spans="1:6" s="437" customFormat="1" x14ac:dyDescent="0.25">
      <c r="A25" s="786"/>
      <c r="B25" s="777">
        <v>2017</v>
      </c>
      <c r="C25" s="777">
        <v>1789</v>
      </c>
      <c r="D25" s="777">
        <v>1783</v>
      </c>
      <c r="E25" s="787">
        <f t="shared" si="0"/>
        <v>0.49916013437849943</v>
      </c>
      <c r="F25" s="186"/>
    </row>
    <row r="26" spans="1:6" x14ac:dyDescent="0.25">
      <c r="A26" s="786"/>
      <c r="B26" s="777">
        <v>2018</v>
      </c>
      <c r="C26" s="777">
        <v>1856</v>
      </c>
      <c r="D26" s="777">
        <v>1818</v>
      </c>
      <c r="E26" s="787">
        <f t="shared" si="0"/>
        <v>0.49482852476864453</v>
      </c>
      <c r="F26" s="186"/>
    </row>
    <row r="27" spans="1:6" x14ac:dyDescent="0.25">
      <c r="A27" s="786"/>
      <c r="B27" s="777">
        <v>2019</v>
      </c>
      <c r="C27" s="777">
        <v>1888</v>
      </c>
      <c r="D27" s="777">
        <v>1882</v>
      </c>
      <c r="E27" s="787">
        <f t="shared" si="0"/>
        <v>0.49920424403183022</v>
      </c>
      <c r="F27" s="186"/>
    </row>
    <row r="28" spans="1:6" ht="15.75" thickBot="1" x14ac:dyDescent="0.3">
      <c r="A28" s="788"/>
      <c r="B28" s="789">
        <v>2020</v>
      </c>
      <c r="C28" s="789">
        <v>1822</v>
      </c>
      <c r="D28" s="789">
        <v>1845</v>
      </c>
      <c r="E28" s="790">
        <f t="shared" si="0"/>
        <v>0.50313607853831466</v>
      </c>
      <c r="F28" s="18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695C-AC3E-45E1-9C33-EC6DB4BF9F8F}">
  <dimension ref="A1:D41"/>
  <sheetViews>
    <sheetView zoomScaleNormal="100" workbookViewId="0">
      <selection activeCell="F9" sqref="F9"/>
    </sheetView>
  </sheetViews>
  <sheetFormatPr defaultRowHeight="15" x14ac:dyDescent="0.25"/>
  <cols>
    <col min="1" max="1" width="20.85546875" customWidth="1"/>
    <col min="2" max="2" width="15.28515625" customWidth="1"/>
    <col min="3" max="3" width="19.28515625" customWidth="1"/>
    <col min="4" max="4" width="15.5703125" customWidth="1"/>
    <col min="7" max="7" width="10.85546875" customWidth="1"/>
    <col min="15" max="15" width="12" bestFit="1" customWidth="1"/>
  </cols>
  <sheetData>
    <row r="1" spans="1:4" x14ac:dyDescent="0.25">
      <c r="A1" s="387" t="s">
        <v>1702</v>
      </c>
    </row>
    <row r="2" spans="1:4" x14ac:dyDescent="0.25">
      <c r="A2" s="54" t="s">
        <v>1703</v>
      </c>
    </row>
    <row r="3" spans="1:4" s="218" customFormat="1" x14ac:dyDescent="0.25"/>
    <row r="4" spans="1:4" s="112" customFormat="1" ht="87" customHeight="1" x14ac:dyDescent="0.25">
      <c r="A4" s="839" t="s">
        <v>198</v>
      </c>
      <c r="B4" s="839" t="s">
        <v>1700</v>
      </c>
      <c r="C4" s="839" t="s">
        <v>1701</v>
      </c>
      <c r="D4" s="735" t="s">
        <v>1704</v>
      </c>
    </row>
    <row r="5" spans="1:4" s="112" customFormat="1" x14ac:dyDescent="0.25">
      <c r="A5" s="701" t="s">
        <v>46</v>
      </c>
      <c r="B5" s="702">
        <v>2.69E-2</v>
      </c>
      <c r="C5" s="702" t="s">
        <v>1640</v>
      </c>
      <c r="D5" s="702" t="s">
        <v>202</v>
      </c>
    </row>
    <row r="6" spans="1:4" s="112" customFormat="1" x14ac:dyDescent="0.25">
      <c r="A6" s="701" t="s">
        <v>89</v>
      </c>
      <c r="B6" s="702">
        <v>0.11210000000000001</v>
      </c>
      <c r="C6" s="702">
        <v>0.36080000000000001</v>
      </c>
      <c r="D6" s="702">
        <v>0.47289999999999999</v>
      </c>
    </row>
    <row r="7" spans="1:4" s="112" customFormat="1" x14ac:dyDescent="0.25">
      <c r="A7" s="701" t="s">
        <v>60</v>
      </c>
      <c r="B7" s="702">
        <v>0.3357</v>
      </c>
      <c r="C7" s="702">
        <v>8.2799999999999999E-2</v>
      </c>
      <c r="D7" s="702">
        <v>0.41849999999999998</v>
      </c>
    </row>
    <row r="8" spans="1:4" s="112" customFormat="1" x14ac:dyDescent="0.25">
      <c r="A8" s="701" t="s">
        <v>38</v>
      </c>
      <c r="B8" s="702">
        <v>0.28389999999999999</v>
      </c>
      <c r="C8" s="702">
        <v>0.10630000000000001</v>
      </c>
      <c r="D8" s="702">
        <v>0.39019999999999999</v>
      </c>
    </row>
    <row r="9" spans="1:4" s="112" customFormat="1" x14ac:dyDescent="0.25">
      <c r="A9" s="701" t="s">
        <v>138</v>
      </c>
      <c r="B9" s="702">
        <v>0.1226</v>
      </c>
      <c r="C9" s="702">
        <v>0.16550000000000001</v>
      </c>
      <c r="D9" s="702">
        <v>0.28810000000000002</v>
      </c>
    </row>
    <row r="10" spans="1:4" s="112" customFormat="1" x14ac:dyDescent="0.25">
      <c r="A10" s="701" t="s">
        <v>48</v>
      </c>
      <c r="B10" s="702">
        <v>0.19070000000000001</v>
      </c>
      <c r="C10" s="702">
        <v>8.09E-2</v>
      </c>
      <c r="D10" s="702">
        <v>0.27160000000000001</v>
      </c>
    </row>
    <row r="11" spans="1:4" s="112" customFormat="1" x14ac:dyDescent="0.25">
      <c r="A11" s="701" t="s">
        <v>90</v>
      </c>
      <c r="B11" s="703">
        <v>0.1132</v>
      </c>
      <c r="C11" s="702">
        <v>0.13089999999999999</v>
      </c>
      <c r="D11" s="702">
        <v>0.24409999999999998</v>
      </c>
    </row>
    <row r="12" spans="1:4" s="112" customFormat="1" x14ac:dyDescent="0.25">
      <c r="A12" s="701" t="s">
        <v>50</v>
      </c>
      <c r="B12" s="702">
        <v>0.20080000000000001</v>
      </c>
      <c r="C12" s="702">
        <v>4.2299999999999997E-2</v>
      </c>
      <c r="D12" s="702">
        <v>0.24310000000000001</v>
      </c>
    </row>
    <row r="13" spans="1:4" s="112" customFormat="1" x14ac:dyDescent="0.25">
      <c r="A13" s="701" t="s">
        <v>56</v>
      </c>
      <c r="B13" s="702">
        <v>0.11749999999999999</v>
      </c>
      <c r="C13" s="702">
        <v>0.12529999999999999</v>
      </c>
      <c r="D13" s="702">
        <v>0.24279999999999999</v>
      </c>
    </row>
    <row r="14" spans="1:4" s="112" customFormat="1" x14ac:dyDescent="0.25">
      <c r="A14" s="701" t="s">
        <v>45</v>
      </c>
      <c r="B14" s="702">
        <v>5.3199999999999997E-2</v>
      </c>
      <c r="C14" s="702">
        <v>0.1817</v>
      </c>
      <c r="D14" s="702">
        <v>0.2349</v>
      </c>
    </row>
    <row r="15" spans="1:4" s="112" customFormat="1" x14ac:dyDescent="0.25">
      <c r="A15" s="701" t="s">
        <v>47</v>
      </c>
      <c r="B15" s="702">
        <v>0.1454</v>
      </c>
      <c r="C15" s="702">
        <v>8.9200000000000002E-2</v>
      </c>
      <c r="D15" s="702">
        <v>0.2346</v>
      </c>
    </row>
    <row r="16" spans="1:4" s="112" customFormat="1" x14ac:dyDescent="0.25">
      <c r="A16" s="701" t="s">
        <v>58</v>
      </c>
      <c r="B16" s="702">
        <v>0.11459999999999999</v>
      </c>
      <c r="C16" s="702">
        <v>0.1142</v>
      </c>
      <c r="D16" s="702">
        <v>0.2288</v>
      </c>
    </row>
    <row r="17" spans="1:4" s="112" customFormat="1" x14ac:dyDescent="0.25">
      <c r="A17" s="701" t="s">
        <v>52</v>
      </c>
      <c r="B17" s="702">
        <v>9.9199999999999997E-2</v>
      </c>
      <c r="C17" s="702">
        <v>0.11609999999999999</v>
      </c>
      <c r="D17" s="702">
        <v>0.21529999999999999</v>
      </c>
    </row>
    <row r="18" spans="1:4" s="112" customFormat="1" x14ac:dyDescent="0.25">
      <c r="A18" s="701" t="s">
        <v>35</v>
      </c>
      <c r="B18" s="702">
        <v>0.1767</v>
      </c>
      <c r="C18" s="702">
        <v>3.2099999999999997E-2</v>
      </c>
      <c r="D18" s="702">
        <v>0.20879999999999999</v>
      </c>
    </row>
    <row r="19" spans="1:4" s="112" customFormat="1" ht="15" customHeight="1" x14ac:dyDescent="0.25">
      <c r="A19" s="701" t="s">
        <v>204</v>
      </c>
      <c r="B19" s="702">
        <v>0.11799999999999999</v>
      </c>
      <c r="C19" s="702">
        <v>8.7400000000000005E-2</v>
      </c>
      <c r="D19" s="702">
        <v>0.2054</v>
      </c>
    </row>
    <row r="20" spans="1:4" s="112" customFormat="1" ht="15" customHeight="1" x14ac:dyDescent="0.25">
      <c r="A20" s="701" t="s">
        <v>40</v>
      </c>
      <c r="B20" s="702">
        <v>0.16189999999999999</v>
      </c>
      <c r="C20" s="702">
        <v>3.9300000000000002E-2</v>
      </c>
      <c r="D20" s="702">
        <v>0.20119999999999999</v>
      </c>
    </row>
    <row r="21" spans="1:4" s="112" customFormat="1" ht="15" customHeight="1" x14ac:dyDescent="0.25">
      <c r="A21" s="701" t="s">
        <v>65</v>
      </c>
      <c r="B21" s="702">
        <v>0.1103</v>
      </c>
      <c r="C21" s="702">
        <v>8.0100000000000005E-2</v>
      </c>
      <c r="D21" s="702">
        <v>0.19040000000000001</v>
      </c>
    </row>
    <row r="22" spans="1:4" s="112" customFormat="1" x14ac:dyDescent="0.25">
      <c r="A22" s="701" t="s">
        <v>143</v>
      </c>
      <c r="B22" s="702">
        <v>0.11360000000000001</v>
      </c>
      <c r="C22" s="702">
        <v>4.8300000000000003E-2</v>
      </c>
      <c r="D22" s="702">
        <v>0.16190000000000002</v>
      </c>
    </row>
    <row r="23" spans="1:4" s="112" customFormat="1" x14ac:dyDescent="0.25">
      <c r="A23" s="701" t="s">
        <v>147</v>
      </c>
      <c r="B23" s="702">
        <v>0.12180000000000001</v>
      </c>
      <c r="C23" s="702">
        <v>2.6499999999999999E-2</v>
      </c>
      <c r="D23" s="702">
        <v>0.14830000000000002</v>
      </c>
    </row>
    <row r="24" spans="1:4" s="112" customFormat="1" x14ac:dyDescent="0.25">
      <c r="A24" s="701" t="s">
        <v>154</v>
      </c>
      <c r="B24" s="702">
        <v>4.7600000000000003E-2</v>
      </c>
      <c r="C24" s="702">
        <v>8.1500000000000003E-2</v>
      </c>
      <c r="D24" s="702">
        <v>0.12909999999999999</v>
      </c>
    </row>
    <row r="25" spans="1:4" s="112" customFormat="1" ht="15" customHeight="1" x14ac:dyDescent="0.25">
      <c r="A25" s="701" t="s">
        <v>55</v>
      </c>
      <c r="B25" s="702">
        <v>1.4500000000000001E-2</v>
      </c>
      <c r="C25" s="703">
        <v>0.11269999999999999</v>
      </c>
      <c r="D25" s="702">
        <v>0.12720000000000001</v>
      </c>
    </row>
    <row r="26" spans="1:4" s="112" customFormat="1" x14ac:dyDescent="0.25">
      <c r="A26" s="701" t="s">
        <v>49</v>
      </c>
      <c r="B26" s="702">
        <v>1.7899999999999999E-2</v>
      </c>
      <c r="C26" s="703">
        <v>0.108</v>
      </c>
      <c r="D26" s="702">
        <v>0.12590000000000001</v>
      </c>
    </row>
    <row r="27" spans="1:4" s="112" customFormat="1" x14ac:dyDescent="0.25">
      <c r="A27" s="701" t="s">
        <v>92</v>
      </c>
      <c r="B27" s="702">
        <v>9.9299999999999999E-2</v>
      </c>
      <c r="C27" s="702">
        <v>2.0400000000000001E-2</v>
      </c>
      <c r="D27" s="702">
        <v>0.1197</v>
      </c>
    </row>
    <row r="28" spans="1:4" s="112" customFormat="1" x14ac:dyDescent="0.25">
      <c r="A28" s="701" t="s">
        <v>164</v>
      </c>
      <c r="B28" s="702">
        <v>1.37E-2</v>
      </c>
      <c r="C28" s="702">
        <v>9.1600000000000001E-2</v>
      </c>
      <c r="D28" s="702">
        <v>0.1053</v>
      </c>
    </row>
    <row r="29" spans="1:4" s="112" customFormat="1" ht="15" customHeight="1" x14ac:dyDescent="0.25">
      <c r="A29" s="701" t="s">
        <v>37</v>
      </c>
      <c r="B29" s="703">
        <v>2.64E-2</v>
      </c>
      <c r="C29" s="702">
        <v>6.7400000000000002E-2</v>
      </c>
      <c r="D29" s="702">
        <v>9.3799999999999994E-2</v>
      </c>
    </row>
    <row r="30" spans="1:4" s="112" customFormat="1" x14ac:dyDescent="0.25">
      <c r="A30" s="701" t="s">
        <v>32</v>
      </c>
      <c r="B30" s="702">
        <v>3.1199999999999999E-2</v>
      </c>
      <c r="C30" s="702">
        <v>4.3999999999999997E-2</v>
      </c>
      <c r="D30" s="702">
        <v>7.5199999999999989E-2</v>
      </c>
    </row>
    <row r="31" spans="1:4" s="112" customFormat="1" ht="15" customHeight="1" x14ac:dyDescent="0.25">
      <c r="A31" s="701" t="s">
        <v>167</v>
      </c>
      <c r="B31" s="702">
        <v>0</v>
      </c>
      <c r="C31" s="702">
        <v>7.0199999999999999E-2</v>
      </c>
      <c r="D31" s="702">
        <v>7.0199999999999999E-2</v>
      </c>
    </row>
    <row r="32" spans="1:4" s="112" customFormat="1" ht="15" customHeight="1" x14ac:dyDescent="0.25">
      <c r="A32" s="701" t="s">
        <v>54</v>
      </c>
      <c r="B32" s="702">
        <v>0</v>
      </c>
      <c r="C32" s="702">
        <v>4.6399999999999997E-2</v>
      </c>
      <c r="D32" s="702">
        <v>4.6399999999999997E-2</v>
      </c>
    </row>
    <row r="33" spans="1:4" s="112" customFormat="1" ht="18.75" customHeight="1" x14ac:dyDescent="0.25">
      <c r="A33" s="704" t="s">
        <v>34</v>
      </c>
      <c r="B33" s="705">
        <v>0</v>
      </c>
      <c r="C33" s="705">
        <v>4.6100000000000002E-2</v>
      </c>
      <c r="D33" s="705">
        <v>4.6100000000000002E-2</v>
      </c>
    </row>
    <row r="34" spans="1:4" s="112" customFormat="1" ht="21" customHeight="1" x14ac:dyDescent="0.25">
      <c r="A34" s="701" t="s">
        <v>36</v>
      </c>
      <c r="B34" s="702">
        <v>7.9000000000000008E-3</v>
      </c>
      <c r="C34" s="702">
        <v>3.6799999999999999E-2</v>
      </c>
      <c r="D34" s="702">
        <v>4.4700000000000004E-2</v>
      </c>
    </row>
    <row r="35" spans="1:4" s="112" customFormat="1" x14ac:dyDescent="0.25">
      <c r="A35" s="701" t="s">
        <v>173</v>
      </c>
      <c r="B35" s="702">
        <v>2.75E-2</v>
      </c>
      <c r="C35" s="702">
        <v>1.54E-2</v>
      </c>
      <c r="D35" s="702">
        <v>4.2900000000000001E-2</v>
      </c>
    </row>
    <row r="36" spans="1:4" s="112" customFormat="1" x14ac:dyDescent="0.25">
      <c r="A36" s="701" t="s">
        <v>44</v>
      </c>
      <c r="B36" s="702">
        <v>0</v>
      </c>
      <c r="C36" s="702">
        <v>3.61E-2</v>
      </c>
      <c r="D36" s="702">
        <v>3.61E-2</v>
      </c>
    </row>
    <row r="37" spans="1:4" s="112" customFormat="1" x14ac:dyDescent="0.25">
      <c r="A37" s="701" t="s">
        <v>43</v>
      </c>
      <c r="B37" s="702">
        <v>2.64E-2</v>
      </c>
      <c r="C37" s="702">
        <v>5.4999999999999997E-3</v>
      </c>
      <c r="D37" s="702">
        <v>3.1899999999999998E-2</v>
      </c>
    </row>
    <row r="38" spans="1:4" s="112" customFormat="1" x14ac:dyDescent="0.25">
      <c r="A38" s="701" t="s">
        <v>59</v>
      </c>
      <c r="B38" s="702">
        <v>0</v>
      </c>
      <c r="C38" s="703">
        <v>2.2499999999999999E-2</v>
      </c>
      <c r="D38" s="702">
        <v>2.2499999999999999E-2</v>
      </c>
    </row>
    <row r="39" spans="1:4" s="112" customFormat="1" x14ac:dyDescent="0.25">
      <c r="A39" s="701" t="s">
        <v>30</v>
      </c>
      <c r="B39" s="702">
        <v>0</v>
      </c>
      <c r="C39" s="703">
        <v>9.7000000000000003E-3</v>
      </c>
      <c r="D39" s="702">
        <v>9.7000000000000003E-3</v>
      </c>
    </row>
    <row r="40" spans="1:4" s="112" customFormat="1" x14ac:dyDescent="0.25">
      <c r="A40" s="701" t="s">
        <v>185</v>
      </c>
      <c r="B40" s="702">
        <v>5.5999999999999999E-3</v>
      </c>
      <c r="C40" s="702">
        <v>1.6000000000000001E-3</v>
      </c>
      <c r="D40" s="702">
        <v>7.1999999999999998E-3</v>
      </c>
    </row>
    <row r="41" spans="1:4" s="112" customFormat="1" x14ac:dyDescent="0.25">
      <c r="A41" s="701" t="s">
        <v>42</v>
      </c>
      <c r="B41" s="702">
        <v>0</v>
      </c>
      <c r="C41" s="702">
        <v>6.1999999999999998E-3</v>
      </c>
      <c r="D41" s="702">
        <v>6.1999999999999998E-3</v>
      </c>
    </row>
  </sheetData>
  <autoFilter ref="A4:D4" xr:uid="{0D35C11F-4F1E-4E35-9032-0A6133A676A2}">
    <sortState xmlns:xlrd2="http://schemas.microsoft.com/office/spreadsheetml/2017/richdata2" ref="A5:D41">
      <sortCondition descending="1" ref="D4"/>
    </sortState>
  </autoFilter>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815B7-C64A-47CE-88CE-F2D2477E2768}">
  <dimension ref="A1:B16"/>
  <sheetViews>
    <sheetView workbookViewId="0">
      <selection activeCell="K12" sqref="K12"/>
    </sheetView>
  </sheetViews>
  <sheetFormatPr defaultRowHeight="15" x14ac:dyDescent="0.25"/>
  <cols>
    <col min="1" max="1" width="26.42578125" customWidth="1"/>
    <col min="2" max="2" width="15.140625" customWidth="1"/>
  </cols>
  <sheetData>
    <row r="1" spans="1:2" x14ac:dyDescent="0.25">
      <c r="A1" s="387" t="s">
        <v>1913</v>
      </c>
    </row>
    <row r="2" spans="1:2" x14ac:dyDescent="0.25">
      <c r="A2" s="387" t="s">
        <v>1907</v>
      </c>
      <c r="B2" s="387"/>
    </row>
    <row r="3" spans="1:2" s="437" customFormat="1" x14ac:dyDescent="0.25">
      <c r="A3" s="387"/>
      <c r="B3" s="387"/>
    </row>
    <row r="4" spans="1:2" s="437" customFormat="1" x14ac:dyDescent="0.25">
      <c r="A4" s="387"/>
      <c r="B4" s="387"/>
    </row>
    <row r="5" spans="1:2" s="437" customFormat="1" x14ac:dyDescent="0.25">
      <c r="A5" s="387"/>
      <c r="B5" s="387"/>
    </row>
    <row r="6" spans="1:2" x14ac:dyDescent="0.25">
      <c r="A6" s="384"/>
    </row>
    <row r="7" spans="1:2" ht="55.5" customHeight="1" x14ac:dyDescent="0.25">
      <c r="A7" s="294"/>
      <c r="B7" s="726" t="s">
        <v>1917</v>
      </c>
    </row>
    <row r="8" spans="1:2" x14ac:dyDescent="0.25">
      <c r="A8" s="376" t="s">
        <v>1914</v>
      </c>
      <c r="B8" s="990">
        <v>0.77200000000000002</v>
      </c>
    </row>
    <row r="9" spans="1:2" x14ac:dyDescent="0.25">
      <c r="A9" s="376" t="s">
        <v>1915</v>
      </c>
      <c r="B9" s="990">
        <v>0.72199999999999998</v>
      </c>
    </row>
    <row r="10" spans="1:2" x14ac:dyDescent="0.25">
      <c r="A10" s="376" t="s">
        <v>1916</v>
      </c>
      <c r="B10" s="990">
        <v>0.58199999999999996</v>
      </c>
    </row>
    <row r="11" spans="1:2" x14ac:dyDescent="0.25">
      <c r="A11" s="376" t="s">
        <v>897</v>
      </c>
      <c r="B11" s="990">
        <v>0.53200000000000003</v>
      </c>
    </row>
    <row r="12" spans="1:2" x14ac:dyDescent="0.25">
      <c r="A12" s="376" t="s">
        <v>900</v>
      </c>
      <c r="B12" s="990">
        <v>0.52700000000000002</v>
      </c>
    </row>
    <row r="13" spans="1:2" x14ac:dyDescent="0.25">
      <c r="A13" s="376" t="s">
        <v>893</v>
      </c>
      <c r="B13" s="990">
        <v>0.52100000000000002</v>
      </c>
    </row>
    <row r="14" spans="1:2" x14ac:dyDescent="0.25">
      <c r="A14" s="376" t="s">
        <v>899</v>
      </c>
      <c r="B14" s="990">
        <v>0.41599999999999998</v>
      </c>
    </row>
    <row r="15" spans="1:2" x14ac:dyDescent="0.25">
      <c r="A15" s="376" t="s">
        <v>898</v>
      </c>
      <c r="B15" s="990">
        <v>0.27300000000000002</v>
      </c>
    </row>
    <row r="16" spans="1:2" x14ac:dyDescent="0.25">
      <c r="A16" s="376" t="s">
        <v>896</v>
      </c>
      <c r="B16" s="990">
        <v>0.23899999999999999</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A960-1BAF-4394-89CC-B9DFFF9DACBF}">
  <dimension ref="A1:H14"/>
  <sheetViews>
    <sheetView zoomScaleNormal="100" workbookViewId="0">
      <selection activeCell="L8" sqref="L8"/>
    </sheetView>
  </sheetViews>
  <sheetFormatPr defaultRowHeight="15" x14ac:dyDescent="0.25"/>
  <cols>
    <col min="1" max="1" width="10.28515625" customWidth="1"/>
    <col min="4" max="4" width="11.5703125" customWidth="1"/>
    <col min="6" max="6" width="11.140625" customWidth="1"/>
    <col min="7" max="7" width="10" customWidth="1"/>
    <col min="8" max="8" width="11" customWidth="1"/>
  </cols>
  <sheetData>
    <row r="1" spans="1:8" x14ac:dyDescent="0.25">
      <c r="A1" s="387" t="s">
        <v>1918</v>
      </c>
    </row>
    <row r="2" spans="1:8" s="437" customFormat="1" x14ac:dyDescent="0.25">
      <c r="A2" s="387" t="s">
        <v>1919</v>
      </c>
    </row>
    <row r="3" spans="1:8" s="437" customFormat="1" x14ac:dyDescent="0.25"/>
    <row r="4" spans="1:8" ht="66" customHeight="1" x14ac:dyDescent="0.25">
      <c r="A4" s="727"/>
      <c r="B4" s="726" t="s">
        <v>105</v>
      </c>
      <c r="C4" s="726" t="s">
        <v>1025</v>
      </c>
      <c r="D4" s="726" t="s">
        <v>1026</v>
      </c>
      <c r="E4" s="726" t="s">
        <v>1027</v>
      </c>
      <c r="F4" s="726" t="s">
        <v>1758</v>
      </c>
      <c r="G4" s="726" t="s">
        <v>1994</v>
      </c>
      <c r="H4" s="726" t="s">
        <v>1759</v>
      </c>
    </row>
    <row r="5" spans="1:8" x14ac:dyDescent="0.25">
      <c r="A5" s="363" t="s">
        <v>10</v>
      </c>
      <c r="B5" s="1000">
        <v>0.48373538011695905</v>
      </c>
      <c r="C5" s="1000">
        <v>0.38461538461538464</v>
      </c>
      <c r="D5" s="1000">
        <v>0.2554002541296061</v>
      </c>
      <c r="E5" s="1000">
        <v>0.65384615384615385</v>
      </c>
      <c r="F5" s="1000">
        <v>0.50310559006211175</v>
      </c>
      <c r="G5" s="1000">
        <v>0.58481262327416172</v>
      </c>
      <c r="H5" s="1000">
        <v>0.64217557251908397</v>
      </c>
    </row>
    <row r="6" spans="1:8" x14ac:dyDescent="0.25">
      <c r="A6" s="363" t="s">
        <v>12</v>
      </c>
      <c r="B6" s="1000">
        <v>0.49008042895442361</v>
      </c>
      <c r="C6" s="1000">
        <v>0.38230647709320698</v>
      </c>
      <c r="D6" s="1000">
        <v>0.32048192771084338</v>
      </c>
      <c r="E6" s="1000">
        <v>0.65048543689320393</v>
      </c>
      <c r="F6" s="1000">
        <v>0.49683544303797467</v>
      </c>
      <c r="G6" s="1000">
        <v>0.59459459459459463</v>
      </c>
      <c r="H6" s="1000">
        <v>0.64264264264264259</v>
      </c>
    </row>
    <row r="7" spans="1:8" x14ac:dyDescent="0.25">
      <c r="A7" s="363" t="s">
        <v>13</v>
      </c>
      <c r="B7" s="1000">
        <v>0.49159143211187822</v>
      </c>
      <c r="C7" s="1000">
        <v>0.38203463203463206</v>
      </c>
      <c r="D7" s="1000">
        <v>0.31384248210023868</v>
      </c>
      <c r="E7" s="1000">
        <v>0.64448336252189142</v>
      </c>
      <c r="F7" s="1000">
        <v>0.5163398692810458</v>
      </c>
      <c r="G7" s="1000">
        <v>0.6</v>
      </c>
      <c r="H7" s="1000">
        <v>0.62906309751434031</v>
      </c>
    </row>
    <row r="8" spans="1:8" x14ac:dyDescent="0.25">
      <c r="A8" s="363" t="s">
        <v>14</v>
      </c>
      <c r="B8" s="1000">
        <v>0.49169611307420497</v>
      </c>
      <c r="C8" s="1000">
        <v>0.3931905546403075</v>
      </c>
      <c r="D8" s="1000">
        <v>0.29802095459837019</v>
      </c>
      <c r="E8" s="1000">
        <v>0.62980769230769229</v>
      </c>
      <c r="F8" s="1000">
        <v>0.51013513513513509</v>
      </c>
      <c r="G8" s="1000">
        <v>0.59981167608286257</v>
      </c>
      <c r="H8" s="1000">
        <v>0.63126252505010017</v>
      </c>
    </row>
    <row r="9" spans="1:8" x14ac:dyDescent="0.25">
      <c r="A9" s="363" t="s">
        <v>15</v>
      </c>
      <c r="B9" s="1000">
        <v>0.49138729394332281</v>
      </c>
      <c r="C9" s="1000">
        <v>0.38498498498498501</v>
      </c>
      <c r="D9" s="1000">
        <v>0.32323232323232326</v>
      </c>
      <c r="E9" s="1000">
        <v>0.62561576354679804</v>
      </c>
      <c r="F9" s="1000">
        <v>0.49618320610687022</v>
      </c>
      <c r="G9" s="1000">
        <v>0.60813492063492058</v>
      </c>
      <c r="H9" s="1000">
        <v>0.62240663900414939</v>
      </c>
    </row>
    <row r="10" spans="1:8" x14ac:dyDescent="0.25">
      <c r="A10" s="363" t="s">
        <v>16</v>
      </c>
      <c r="B10" s="1000">
        <v>0.49516097175587598</v>
      </c>
      <c r="C10" s="1000">
        <v>0.36775362318840582</v>
      </c>
      <c r="D10" s="1000">
        <v>0.30453879941434847</v>
      </c>
      <c r="E10" s="1000">
        <v>0.66</v>
      </c>
      <c r="F10" s="1000">
        <v>0.50406504065040647</v>
      </c>
      <c r="G10" s="1000">
        <v>0.621244635193133</v>
      </c>
      <c r="H10" s="1000">
        <v>0.62473572938689215</v>
      </c>
    </row>
    <row r="11" spans="1:8" x14ac:dyDescent="0.25">
      <c r="A11" s="363" t="s">
        <v>17</v>
      </c>
      <c r="B11" s="1000">
        <v>0.49494556765163294</v>
      </c>
      <c r="C11" s="1000">
        <v>0.37386569872958259</v>
      </c>
      <c r="D11" s="1000">
        <v>0.28529411764705881</v>
      </c>
      <c r="E11" s="1000">
        <v>0.68237082066869303</v>
      </c>
      <c r="F11" s="1000">
        <v>0.50972762645914393</v>
      </c>
      <c r="G11" s="1000">
        <v>0.60688956433637287</v>
      </c>
      <c r="H11" s="1000">
        <v>0.61056105610561051</v>
      </c>
    </row>
    <row r="12" spans="1:8" x14ac:dyDescent="0.25">
      <c r="A12" s="363" t="s">
        <v>18</v>
      </c>
      <c r="B12" s="1000">
        <v>0.50365947611710327</v>
      </c>
      <c r="C12" s="1000">
        <v>0.36194746957078794</v>
      </c>
      <c r="D12" s="1000">
        <v>0.28905109489051095</v>
      </c>
      <c r="E12" s="1000">
        <v>0.71387283236994215</v>
      </c>
      <c r="F12" s="1000">
        <v>0.56151419558359617</v>
      </c>
      <c r="G12" s="1000">
        <v>0.61616161616161613</v>
      </c>
      <c r="H12" s="1000">
        <v>0.60190073917634634</v>
      </c>
    </row>
    <row r="13" spans="1:8" x14ac:dyDescent="0.25">
      <c r="A13" s="363" t="s">
        <v>19</v>
      </c>
      <c r="B13" s="1000">
        <v>0.50048271867155825</v>
      </c>
      <c r="C13" s="1000">
        <v>0.35700697526949904</v>
      </c>
      <c r="D13" s="1000">
        <v>0.2578125</v>
      </c>
      <c r="E13" s="1000">
        <v>0.72282608695652173</v>
      </c>
      <c r="F13" s="1000">
        <v>0.54062500000000002</v>
      </c>
      <c r="G13" s="1000">
        <v>0.59137577002053388</v>
      </c>
      <c r="H13" s="1000">
        <v>0.62553648068669532</v>
      </c>
    </row>
    <row r="14" spans="1:8" x14ac:dyDescent="0.25">
      <c r="A14" s="363" t="s">
        <v>20</v>
      </c>
      <c r="B14" s="1000">
        <v>0.51026235945029452</v>
      </c>
      <c r="C14" s="1000">
        <v>0.37645687645687648</v>
      </c>
      <c r="D14" s="1000">
        <v>0.30661577608142493</v>
      </c>
      <c r="E14" s="1000">
        <v>0.72533333333333339</v>
      </c>
      <c r="F14" s="1000">
        <v>0.56582633053221287</v>
      </c>
      <c r="G14" s="1000">
        <v>0.61913875598086121</v>
      </c>
      <c r="H14" s="1000">
        <v>0.61011591148577449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3B6-7DDB-4872-A81E-941637A20A12}">
  <dimension ref="A1:E26"/>
  <sheetViews>
    <sheetView workbookViewId="0">
      <selection activeCell="E7" sqref="E7"/>
    </sheetView>
  </sheetViews>
  <sheetFormatPr defaultRowHeight="15" x14ac:dyDescent="0.25"/>
  <cols>
    <col min="5" max="5" width="9.7109375" customWidth="1"/>
    <col min="6" max="6" width="13.85546875" customWidth="1"/>
    <col min="10" max="10" width="10.85546875" customWidth="1"/>
  </cols>
  <sheetData>
    <row r="1" spans="1:5" x14ac:dyDescent="0.25">
      <c r="A1" s="387" t="s">
        <v>1920</v>
      </c>
    </row>
    <row r="2" spans="1:5" x14ac:dyDescent="0.25">
      <c r="A2" s="387" t="s">
        <v>1907</v>
      </c>
      <c r="B2" s="387"/>
    </row>
    <row r="3" spans="1:5" s="437" customFormat="1" x14ac:dyDescent="0.25">
      <c r="A3" s="387"/>
      <c r="B3" s="387"/>
    </row>
    <row r="4" spans="1:5" s="437" customFormat="1" x14ac:dyDescent="0.25">
      <c r="A4" s="387"/>
      <c r="B4" s="387"/>
    </row>
    <row r="5" spans="1:5" x14ac:dyDescent="0.25">
      <c r="B5" s="387"/>
    </row>
    <row r="6" spans="1:5" ht="30" x14ac:dyDescent="0.25">
      <c r="A6" s="312"/>
      <c r="B6" s="312"/>
      <c r="C6" s="795" t="s">
        <v>1127</v>
      </c>
      <c r="D6" s="796" t="s">
        <v>1128</v>
      </c>
      <c r="E6" s="726" t="s">
        <v>1921</v>
      </c>
    </row>
    <row r="7" spans="1:5" x14ac:dyDescent="0.25">
      <c r="A7" s="376" t="s">
        <v>1908</v>
      </c>
      <c r="B7" s="707">
        <v>2014</v>
      </c>
      <c r="C7" s="376">
        <v>3</v>
      </c>
      <c r="D7" s="376">
        <v>2.5</v>
      </c>
      <c r="E7" s="376">
        <v>4.7</v>
      </c>
    </row>
    <row r="8" spans="1:5" x14ac:dyDescent="0.25">
      <c r="A8" s="376" t="s">
        <v>1909</v>
      </c>
      <c r="B8" s="707">
        <v>2014</v>
      </c>
      <c r="C8" s="376">
        <v>2.1</v>
      </c>
      <c r="D8" s="376">
        <v>1.5</v>
      </c>
      <c r="E8" s="376">
        <v>3.5</v>
      </c>
    </row>
    <row r="9" spans="1:5" x14ac:dyDescent="0.25">
      <c r="A9" s="376" t="s">
        <v>1908</v>
      </c>
      <c r="B9" s="707">
        <v>2015</v>
      </c>
      <c r="C9" s="376">
        <v>3</v>
      </c>
      <c r="D9" s="376">
        <v>2.2999999999999998</v>
      </c>
      <c r="E9" s="376">
        <v>4.5999999999999996</v>
      </c>
    </row>
    <row r="10" spans="1:5" x14ac:dyDescent="0.25">
      <c r="A10" s="376" t="s">
        <v>1909</v>
      </c>
      <c r="B10" s="707">
        <v>2015</v>
      </c>
      <c r="C10" s="376">
        <v>2.1</v>
      </c>
      <c r="D10" s="376">
        <v>1.7</v>
      </c>
      <c r="E10" s="376">
        <v>3.7</v>
      </c>
    </row>
    <row r="11" spans="1:5" x14ac:dyDescent="0.25">
      <c r="A11" s="376" t="s">
        <v>1908</v>
      </c>
      <c r="B11" s="707">
        <v>2016</v>
      </c>
      <c r="C11" s="376">
        <v>3.2</v>
      </c>
      <c r="D11" s="376">
        <v>2.2999999999999998</v>
      </c>
      <c r="E11" s="376">
        <v>4.4000000000000004</v>
      </c>
    </row>
    <row r="12" spans="1:5" x14ac:dyDescent="0.25">
      <c r="A12" s="376" t="s">
        <v>1909</v>
      </c>
      <c r="B12" s="707">
        <v>2016</v>
      </c>
      <c r="C12" s="376">
        <v>2.2000000000000002</v>
      </c>
      <c r="D12" s="376">
        <v>1.7</v>
      </c>
      <c r="E12" s="376">
        <v>3.4</v>
      </c>
    </row>
    <row r="13" spans="1:5" x14ac:dyDescent="0.25">
      <c r="A13" s="376" t="s">
        <v>1908</v>
      </c>
      <c r="B13" s="707">
        <v>2017</v>
      </c>
      <c r="C13" s="376">
        <v>3.4</v>
      </c>
      <c r="D13" s="376">
        <v>2.2999999999999998</v>
      </c>
      <c r="E13" s="376">
        <v>4.4000000000000004</v>
      </c>
    </row>
    <row r="14" spans="1:5" x14ac:dyDescent="0.25">
      <c r="A14" s="376" t="s">
        <v>1909</v>
      </c>
      <c r="B14" s="707">
        <v>2017</v>
      </c>
      <c r="C14" s="376">
        <v>2.1</v>
      </c>
      <c r="D14" s="376">
        <v>1.6</v>
      </c>
      <c r="E14" s="376">
        <v>3.4</v>
      </c>
    </row>
    <row r="15" spans="1:5" x14ac:dyDescent="0.25">
      <c r="A15" s="376" t="s">
        <v>1908</v>
      </c>
      <c r="B15" s="707">
        <v>2018</v>
      </c>
      <c r="C15" s="376">
        <v>2.9</v>
      </c>
      <c r="D15" s="376">
        <v>2.5</v>
      </c>
      <c r="E15" s="376">
        <v>4.2</v>
      </c>
    </row>
    <row r="16" spans="1:5" x14ac:dyDescent="0.25">
      <c r="A16" s="376" t="s">
        <v>1909</v>
      </c>
      <c r="B16" s="707">
        <v>2018</v>
      </c>
      <c r="C16" s="376">
        <v>2.1</v>
      </c>
      <c r="D16" s="376">
        <v>1.6</v>
      </c>
      <c r="E16" s="376">
        <v>3.1</v>
      </c>
    </row>
    <row r="17" spans="1:5" x14ac:dyDescent="0.25">
      <c r="A17" s="376" t="s">
        <v>1908</v>
      </c>
      <c r="B17" s="707">
        <v>2019</v>
      </c>
      <c r="C17" s="376">
        <v>3.1</v>
      </c>
      <c r="D17" s="376">
        <v>2.6</v>
      </c>
      <c r="E17" s="376">
        <v>4.3</v>
      </c>
    </row>
    <row r="18" spans="1:5" s="437" customFormat="1" x14ac:dyDescent="0.25">
      <c r="A18" s="376" t="s">
        <v>1909</v>
      </c>
      <c r="B18" s="707">
        <v>2019</v>
      </c>
      <c r="C18" s="376">
        <v>2.1</v>
      </c>
      <c r="D18" s="376">
        <v>1.7</v>
      </c>
      <c r="E18" s="376">
        <v>3.3</v>
      </c>
    </row>
    <row r="19" spans="1:5" s="437" customFormat="1" x14ac:dyDescent="0.25">
      <c r="A19" s="376" t="s">
        <v>1908</v>
      </c>
      <c r="B19" s="707">
        <v>2020</v>
      </c>
      <c r="C19" s="376">
        <v>2.2000000000000002</v>
      </c>
      <c r="D19" s="376">
        <v>1.9</v>
      </c>
      <c r="E19" s="376">
        <v>2.6</v>
      </c>
    </row>
    <row r="20" spans="1:5" s="437" customFormat="1" x14ac:dyDescent="0.25">
      <c r="A20" s="376" t="s">
        <v>1909</v>
      </c>
      <c r="B20" s="707">
        <v>2020</v>
      </c>
      <c r="C20" s="376">
        <v>1.7</v>
      </c>
      <c r="D20" s="376">
        <v>1.6</v>
      </c>
      <c r="E20" s="376">
        <v>2.2000000000000002</v>
      </c>
    </row>
    <row r="21" spans="1:5" s="437" customFormat="1" x14ac:dyDescent="0.25"/>
    <row r="22" spans="1:5" s="437" customFormat="1" x14ac:dyDescent="0.25"/>
    <row r="23" spans="1:5" s="437" customFormat="1" x14ac:dyDescent="0.25"/>
    <row r="24" spans="1:5" s="437" customFormat="1" x14ac:dyDescent="0.25"/>
    <row r="25" spans="1:5" s="437" customFormat="1" x14ac:dyDescent="0.25"/>
    <row r="26" spans="1:5" ht="15.75" customHeight="1" x14ac:dyDescent="0.25"/>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A979D-222C-47BF-840D-F4E4E3B4DBBA}">
  <dimension ref="A1:L16"/>
  <sheetViews>
    <sheetView workbookViewId="0">
      <selection activeCell="A12" sqref="A12"/>
    </sheetView>
  </sheetViews>
  <sheetFormatPr defaultRowHeight="15" x14ac:dyDescent="0.25"/>
  <cols>
    <col min="1" max="1" width="24.5703125" customWidth="1"/>
    <col min="2" max="2" width="8" customWidth="1"/>
    <col min="3" max="3" width="8.28515625" customWidth="1"/>
    <col min="4" max="4" width="8" customWidth="1"/>
    <col min="5" max="5" width="10" customWidth="1"/>
    <col min="6" max="6" width="7.42578125" customWidth="1"/>
    <col min="7" max="7" width="7" customWidth="1"/>
    <col min="8" max="8" width="11.7109375" customWidth="1"/>
  </cols>
  <sheetData>
    <row r="1" spans="1:12" x14ac:dyDescent="0.25">
      <c r="A1" s="54" t="s">
        <v>1934</v>
      </c>
    </row>
    <row r="2" spans="1:12" x14ac:dyDescent="0.25">
      <c r="A2" s="54" t="s">
        <v>1922</v>
      </c>
    </row>
    <row r="4" spans="1:12" ht="51" customHeight="1" x14ac:dyDescent="0.25">
      <c r="A4" s="725"/>
      <c r="B4" s="726" t="s">
        <v>1909</v>
      </c>
      <c r="C4" s="726" t="s">
        <v>1908</v>
      </c>
      <c r="D4" s="726" t="s">
        <v>105</v>
      </c>
      <c r="E4" s="726" t="s">
        <v>1924</v>
      </c>
      <c r="F4" s="726" t="s">
        <v>1925</v>
      </c>
      <c r="G4" s="726" t="s">
        <v>1926</v>
      </c>
      <c r="H4" s="794" t="s">
        <v>1927</v>
      </c>
    </row>
    <row r="5" spans="1:12" s="218" customFormat="1" x14ac:dyDescent="0.25">
      <c r="A5" s="113" t="s">
        <v>895</v>
      </c>
      <c r="B5" s="992">
        <v>3626.4525148514854</v>
      </c>
      <c r="C5" s="992">
        <v>3845.2812104226637</v>
      </c>
      <c r="D5" s="992">
        <v>3783.2066316020164</v>
      </c>
      <c r="E5" s="993">
        <f>(C5-B5)/C5</f>
        <v>5.6908372521115351E-2</v>
      </c>
      <c r="F5" s="992">
        <v>330.05</v>
      </c>
      <c r="G5" s="992">
        <v>126.24999999999999</v>
      </c>
      <c r="H5" s="991">
        <f>G5/(F5+G5)</f>
        <v>0.27668200745123817</v>
      </c>
    </row>
    <row r="6" spans="1:12" x14ac:dyDescent="0.25">
      <c r="A6" s="113" t="s">
        <v>894</v>
      </c>
      <c r="B6" s="992">
        <v>2600.7147077069908</v>
      </c>
      <c r="C6" s="992">
        <v>2609.4588540440259</v>
      </c>
      <c r="D6" s="992">
        <v>2612.4559407153361</v>
      </c>
      <c r="E6" s="993">
        <f>(C6-B6)/C6</f>
        <v>3.3509424084168992E-3</v>
      </c>
      <c r="F6" s="992">
        <v>280.29000000000002</v>
      </c>
      <c r="G6" s="992">
        <v>209.55</v>
      </c>
      <c r="H6" s="991">
        <f>G6/(F6+G6)</f>
        <v>0.42779274865262124</v>
      </c>
    </row>
    <row r="7" spans="1:12" x14ac:dyDescent="0.25">
      <c r="A7" s="113" t="s">
        <v>1928</v>
      </c>
      <c r="B7" s="992">
        <v>2325.0352578018992</v>
      </c>
      <c r="C7" s="992">
        <v>2670.3067381724445</v>
      </c>
      <c r="D7" s="992">
        <v>2538.9107068103308</v>
      </c>
      <c r="E7" s="993">
        <f t="shared" ref="E7:E15" si="0">(C7-B7)/C7</f>
        <v>0.1293003067530919</v>
      </c>
      <c r="F7" s="992">
        <v>120.27000000000001</v>
      </c>
      <c r="G7" s="992">
        <v>73.7</v>
      </c>
      <c r="H7" s="991">
        <f t="shared" ref="H7:H15" si="1">G7/(F7+G7)</f>
        <v>0.37995566324689384</v>
      </c>
      <c r="K7" s="218"/>
      <c r="L7" s="218"/>
    </row>
    <row r="8" spans="1:12" x14ac:dyDescent="0.25">
      <c r="A8" s="113" t="s">
        <v>1929</v>
      </c>
      <c r="B8" s="992">
        <v>1984.0254833113815</v>
      </c>
      <c r="C8" s="992">
        <v>2136.0866848299911</v>
      </c>
      <c r="D8" s="992">
        <v>2064.8880051862629</v>
      </c>
      <c r="E8" s="993">
        <f t="shared" si="0"/>
        <v>7.1186812126358981E-2</v>
      </c>
      <c r="F8" s="992">
        <v>321.16000000000003</v>
      </c>
      <c r="G8" s="992">
        <v>311.29000000000002</v>
      </c>
      <c r="H8" s="991">
        <f t="shared" si="1"/>
        <v>0.49219701162147206</v>
      </c>
      <c r="K8" s="218"/>
      <c r="L8" s="218"/>
    </row>
    <row r="9" spans="1:12" x14ac:dyDescent="0.25">
      <c r="A9" s="113" t="s">
        <v>1930</v>
      </c>
      <c r="B9" s="992">
        <v>1499.2232228719949</v>
      </c>
      <c r="C9" s="992">
        <v>1727.2599142367064</v>
      </c>
      <c r="D9" s="992">
        <v>1635.8191781731282</v>
      </c>
      <c r="E9" s="993">
        <f t="shared" si="0"/>
        <v>0.13202222171958597</v>
      </c>
      <c r="F9" s="992">
        <v>29.150000000000002</v>
      </c>
      <c r="G9" s="992">
        <v>46.17</v>
      </c>
      <c r="H9" s="991">
        <f t="shared" si="1"/>
        <v>0.61298459904407854</v>
      </c>
      <c r="L9" s="218"/>
    </row>
    <row r="10" spans="1:12" x14ac:dyDescent="0.25">
      <c r="A10" s="113" t="s">
        <v>1931</v>
      </c>
      <c r="B10" s="992">
        <v>2306.2969181380417</v>
      </c>
      <c r="C10" s="992">
        <v>2265.324843704353</v>
      </c>
      <c r="D10" s="992">
        <v>2288.0340929947997</v>
      </c>
      <c r="E10" s="993">
        <f t="shared" si="0"/>
        <v>-1.8086622122895836E-2</v>
      </c>
      <c r="F10" s="992">
        <v>171.14999999999998</v>
      </c>
      <c r="G10" s="992">
        <v>155.75</v>
      </c>
      <c r="H10" s="991">
        <f t="shared" si="1"/>
        <v>0.47644539614561032</v>
      </c>
      <c r="L10" s="218"/>
    </row>
    <row r="11" spans="1:12" x14ac:dyDescent="0.25">
      <c r="A11" s="113" t="s">
        <v>2010</v>
      </c>
      <c r="B11" s="992">
        <v>1444.2874023139052</v>
      </c>
      <c r="C11" s="992">
        <v>1461.5734711849291</v>
      </c>
      <c r="D11" s="992">
        <v>1454.1162185961368</v>
      </c>
      <c r="E11" s="993">
        <f t="shared" si="0"/>
        <v>1.1827026975940994E-2</v>
      </c>
      <c r="F11" s="992">
        <v>179.42000000000002</v>
      </c>
      <c r="G11" s="992">
        <v>137.43</v>
      </c>
      <c r="H11" s="991">
        <f t="shared" si="1"/>
        <v>0.43373836200094679</v>
      </c>
      <c r="K11" s="218"/>
      <c r="L11" s="218"/>
    </row>
    <row r="12" spans="1:12" x14ac:dyDescent="0.25">
      <c r="A12" s="113" t="s">
        <v>1932</v>
      </c>
      <c r="B12" s="992">
        <v>1840.399642759</v>
      </c>
      <c r="C12" s="992">
        <v>1951.6104580092704</v>
      </c>
      <c r="D12" s="992">
        <v>1894.5661185486999</v>
      </c>
      <c r="E12" s="993">
        <f t="shared" si="0"/>
        <v>5.6984125491779919E-2</v>
      </c>
      <c r="F12" s="992">
        <v>127.28999999999999</v>
      </c>
      <c r="G12" s="992">
        <v>181.95</v>
      </c>
      <c r="H12" s="991">
        <f t="shared" si="1"/>
        <v>0.58837795886689948</v>
      </c>
      <c r="K12" s="218"/>
      <c r="L12" s="218"/>
    </row>
    <row r="13" spans="1:12" x14ac:dyDescent="0.25">
      <c r="A13" s="113" t="s">
        <v>1933</v>
      </c>
      <c r="B13" s="992">
        <v>1685.4356587630673</v>
      </c>
      <c r="C13" s="992">
        <v>1791.8852168419153</v>
      </c>
      <c r="D13" s="992">
        <v>1727.4213383565288</v>
      </c>
      <c r="E13" s="993">
        <f t="shared" si="0"/>
        <v>5.9406460345969379E-2</v>
      </c>
      <c r="F13" s="992">
        <v>221.58999999999997</v>
      </c>
      <c r="G13" s="992">
        <v>342.46</v>
      </c>
      <c r="H13" s="991">
        <f t="shared" si="1"/>
        <v>0.60714475667050793</v>
      </c>
      <c r="K13" s="218"/>
      <c r="L13" s="218"/>
    </row>
    <row r="14" spans="1:12" x14ac:dyDescent="0.25">
      <c r="A14" s="113" t="s">
        <v>1914</v>
      </c>
      <c r="B14" s="992">
        <v>1385.2446364883401</v>
      </c>
      <c r="C14" s="992">
        <v>1430.5324250000001</v>
      </c>
      <c r="D14" s="992">
        <v>1439.8091550053819</v>
      </c>
      <c r="E14" s="993">
        <f t="shared" si="0"/>
        <v>3.1657995107423016E-2</v>
      </c>
      <c r="F14" s="992">
        <v>20</v>
      </c>
      <c r="G14" s="992">
        <v>72.900000000000006</v>
      </c>
      <c r="H14" s="991">
        <f t="shared" si="1"/>
        <v>0.7847147470398278</v>
      </c>
      <c r="K14" s="218"/>
      <c r="L14" s="218"/>
    </row>
    <row r="15" spans="1:12" x14ac:dyDescent="0.25">
      <c r="A15" s="113" t="s">
        <v>105</v>
      </c>
      <c r="B15" s="992">
        <v>2070.4904713867686</v>
      </c>
      <c r="C15" s="992">
        <v>2434.007538117165</v>
      </c>
      <c r="D15" s="992">
        <v>2264.5118904794954</v>
      </c>
      <c r="E15" s="993">
        <f t="shared" si="0"/>
        <v>0.14934919511859701</v>
      </c>
      <c r="F15" s="992">
        <v>1800.3700000000001</v>
      </c>
      <c r="G15" s="992">
        <v>1657.45</v>
      </c>
      <c r="H15" s="991">
        <f t="shared" si="1"/>
        <v>0.47933379990861291</v>
      </c>
      <c r="K15" s="218"/>
      <c r="L15" s="218"/>
    </row>
    <row r="16" spans="1:12" x14ac:dyDescent="0.25">
      <c r="A16" t="s">
        <v>1923</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E178-4F1A-4E50-8306-ABFE604A4637}">
  <dimension ref="A1:E24"/>
  <sheetViews>
    <sheetView workbookViewId="0">
      <selection activeCell="I15" sqref="I15"/>
    </sheetView>
  </sheetViews>
  <sheetFormatPr defaultRowHeight="15" x14ac:dyDescent="0.25"/>
  <cols>
    <col min="1" max="1" width="12.42578125" customWidth="1"/>
    <col min="2" max="2" width="37" customWidth="1"/>
    <col min="4" max="4" width="10.42578125" customWidth="1"/>
    <col min="13" max="13" width="15.5703125" customWidth="1"/>
    <col min="14" max="14" width="26.5703125" customWidth="1"/>
  </cols>
  <sheetData>
    <row r="1" spans="1:5" x14ac:dyDescent="0.25">
      <c r="A1" s="387" t="s">
        <v>1935</v>
      </c>
    </row>
    <row r="2" spans="1:5" x14ac:dyDescent="0.25">
      <c r="A2" s="387" t="s">
        <v>1907</v>
      </c>
      <c r="B2" s="387"/>
    </row>
    <row r="3" spans="1:5" s="437" customFormat="1" x14ac:dyDescent="0.25">
      <c r="A3" s="387"/>
      <c r="B3" s="387"/>
    </row>
    <row r="4" spans="1:5" s="437" customFormat="1" x14ac:dyDescent="0.25">
      <c r="A4" s="387"/>
      <c r="B4" s="387"/>
    </row>
    <row r="6" spans="1:5" x14ac:dyDescent="0.25">
      <c r="A6" s="267"/>
      <c r="B6" s="267"/>
      <c r="C6" s="827" t="s">
        <v>2019</v>
      </c>
      <c r="D6" s="827" t="s">
        <v>2020</v>
      </c>
      <c r="E6" s="827" t="s">
        <v>2021</v>
      </c>
    </row>
    <row r="7" spans="1:5" x14ac:dyDescent="0.25">
      <c r="A7" s="1021" t="s">
        <v>105</v>
      </c>
      <c r="B7" s="1022"/>
      <c r="C7" s="155">
        <v>0.3</v>
      </c>
      <c r="D7" s="155">
        <v>0.33</v>
      </c>
      <c r="E7" s="155">
        <v>0.37</v>
      </c>
    </row>
    <row r="8" spans="1:5" x14ac:dyDescent="0.25">
      <c r="A8" s="971" t="s">
        <v>1946</v>
      </c>
      <c r="B8" s="376" t="s">
        <v>2012</v>
      </c>
      <c r="C8" s="155">
        <v>0.15</v>
      </c>
      <c r="D8" s="155">
        <v>0.37</v>
      </c>
      <c r="E8" s="155">
        <v>0.48</v>
      </c>
    </row>
    <row r="9" spans="1:5" x14ac:dyDescent="0.25">
      <c r="A9" s="971"/>
      <c r="B9" s="498" t="s">
        <v>2013</v>
      </c>
      <c r="C9" s="155">
        <v>0.27</v>
      </c>
      <c r="D9" s="155">
        <v>0.39</v>
      </c>
      <c r="E9" s="155">
        <v>0.34</v>
      </c>
    </row>
    <row r="10" spans="1:5" x14ac:dyDescent="0.25">
      <c r="A10" s="971"/>
      <c r="B10" s="498" t="s">
        <v>2014</v>
      </c>
      <c r="C10" s="155">
        <v>0.28999999999999998</v>
      </c>
      <c r="D10" s="155">
        <v>0.28000000000000003</v>
      </c>
      <c r="E10" s="155">
        <v>0.43</v>
      </c>
    </row>
    <row r="11" spans="1:5" x14ac:dyDescent="0.25">
      <c r="A11" s="971"/>
      <c r="B11" s="498" t="s">
        <v>2015</v>
      </c>
      <c r="C11" s="155">
        <v>0.39</v>
      </c>
      <c r="D11" s="155">
        <v>0.31</v>
      </c>
      <c r="E11" s="155">
        <v>0.28999999999999998</v>
      </c>
    </row>
    <row r="12" spans="1:5" x14ac:dyDescent="0.25">
      <c r="A12" s="971"/>
      <c r="B12" s="498" t="s">
        <v>2016</v>
      </c>
      <c r="C12" s="155">
        <v>0.38</v>
      </c>
      <c r="D12" s="155">
        <v>0.47</v>
      </c>
      <c r="E12" s="155">
        <v>0.15</v>
      </c>
    </row>
    <row r="13" spans="1:5" x14ac:dyDescent="0.25">
      <c r="A13" s="971" t="s">
        <v>2017</v>
      </c>
      <c r="B13" s="376" t="s">
        <v>1915</v>
      </c>
      <c r="C13" s="155">
        <v>0.41</v>
      </c>
      <c r="D13" s="155">
        <v>0.32</v>
      </c>
      <c r="E13" s="155">
        <v>0.26</v>
      </c>
    </row>
    <row r="14" spans="1:5" x14ac:dyDescent="0.25">
      <c r="A14" s="971"/>
      <c r="B14" s="376" t="s">
        <v>2007</v>
      </c>
      <c r="C14" s="155">
        <v>0.35</v>
      </c>
      <c r="D14" s="155">
        <v>0.34</v>
      </c>
      <c r="E14" s="155">
        <v>0.31</v>
      </c>
    </row>
    <row r="15" spans="1:5" x14ac:dyDescent="0.25">
      <c r="A15" s="971"/>
      <c r="B15" s="376" t="s">
        <v>1930</v>
      </c>
      <c r="C15" s="155">
        <v>0.41</v>
      </c>
      <c r="D15" s="155">
        <v>0.27</v>
      </c>
      <c r="E15" s="155">
        <v>0.32</v>
      </c>
    </row>
    <row r="16" spans="1:5" x14ac:dyDescent="0.25">
      <c r="A16" s="971"/>
      <c r="B16" s="376" t="s">
        <v>2018</v>
      </c>
      <c r="C16" s="155">
        <v>0.27</v>
      </c>
      <c r="D16" s="155">
        <v>0.34</v>
      </c>
      <c r="E16" s="155">
        <v>0.39</v>
      </c>
    </row>
    <row r="17" spans="1:5" x14ac:dyDescent="0.25">
      <c r="A17" s="971"/>
      <c r="B17" s="376" t="s">
        <v>1914</v>
      </c>
      <c r="C17" s="155">
        <v>0.34</v>
      </c>
      <c r="D17" s="155">
        <v>0.25</v>
      </c>
      <c r="E17" s="155">
        <v>0.41</v>
      </c>
    </row>
    <row r="18" spans="1:5" x14ac:dyDescent="0.25">
      <c r="A18" s="971"/>
      <c r="B18" s="376" t="s">
        <v>2006</v>
      </c>
      <c r="C18" s="155">
        <v>0.19</v>
      </c>
      <c r="D18" s="155">
        <v>0.38</v>
      </c>
      <c r="E18" s="155">
        <v>0.44</v>
      </c>
    </row>
    <row r="19" spans="1:5" x14ac:dyDescent="0.25">
      <c r="A19" s="971" t="s">
        <v>1995</v>
      </c>
      <c r="B19" s="376" t="s">
        <v>1026</v>
      </c>
      <c r="C19" s="155">
        <v>0.22</v>
      </c>
      <c r="D19" s="155">
        <v>0.38</v>
      </c>
      <c r="E19" s="155">
        <v>0.4</v>
      </c>
    </row>
    <row r="20" spans="1:5" x14ac:dyDescent="0.25">
      <c r="A20" s="497"/>
      <c r="B20" s="376" t="s">
        <v>1758</v>
      </c>
      <c r="C20" s="155">
        <v>0.6</v>
      </c>
      <c r="D20" s="155">
        <v>0.2</v>
      </c>
      <c r="E20" s="155">
        <v>0.2</v>
      </c>
    </row>
    <row r="21" spans="1:5" x14ac:dyDescent="0.25">
      <c r="A21" s="497"/>
      <c r="B21" s="376" t="s">
        <v>1027</v>
      </c>
      <c r="C21" s="155">
        <v>0.39</v>
      </c>
      <c r="D21" s="155">
        <v>0.28999999999999998</v>
      </c>
      <c r="E21" s="155">
        <v>0.31</v>
      </c>
    </row>
    <row r="22" spans="1:5" x14ac:dyDescent="0.25">
      <c r="A22" s="497"/>
      <c r="B22" s="376" t="s">
        <v>1025</v>
      </c>
      <c r="C22" s="155">
        <v>0.28000000000000003</v>
      </c>
      <c r="D22" s="155">
        <v>0.39</v>
      </c>
      <c r="E22" s="155">
        <v>0.34</v>
      </c>
    </row>
    <row r="23" spans="1:5" x14ac:dyDescent="0.25">
      <c r="A23" s="497"/>
      <c r="B23" s="376" t="s">
        <v>1994</v>
      </c>
      <c r="C23" s="155">
        <v>0.31</v>
      </c>
      <c r="D23" s="155">
        <v>0.32</v>
      </c>
      <c r="E23" s="155">
        <v>0.37</v>
      </c>
    </row>
    <row r="24" spans="1:5" x14ac:dyDescent="0.25">
      <c r="A24" s="497"/>
      <c r="B24" s="376" t="s">
        <v>1759</v>
      </c>
      <c r="C24" s="155">
        <v>0.26</v>
      </c>
      <c r="D24" s="155">
        <v>0.31</v>
      </c>
      <c r="E24" s="155">
        <v>0.43</v>
      </c>
    </row>
  </sheetData>
  <mergeCells count="1">
    <mergeCell ref="A7:B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454E-1574-4E33-B909-25FF9FBF5A45}">
  <dimension ref="A1:E20"/>
  <sheetViews>
    <sheetView zoomScaleNormal="100" workbookViewId="0">
      <selection activeCell="H8" sqref="H8"/>
    </sheetView>
  </sheetViews>
  <sheetFormatPr defaultRowHeight="15" x14ac:dyDescent="0.25"/>
  <cols>
    <col min="1" max="1" width="17.85546875" customWidth="1"/>
    <col min="2" max="2" width="37" customWidth="1"/>
    <col min="3" max="5" width="13.28515625" customWidth="1"/>
  </cols>
  <sheetData>
    <row r="1" spans="1:5" x14ac:dyDescent="0.25">
      <c r="A1" s="387" t="s">
        <v>1936</v>
      </c>
    </row>
    <row r="2" spans="1:5" x14ac:dyDescent="0.25">
      <c r="A2" s="387" t="s">
        <v>1907</v>
      </c>
      <c r="B2" s="387"/>
    </row>
    <row r="3" spans="1:5" s="437" customFormat="1" x14ac:dyDescent="0.25">
      <c r="A3" s="387"/>
      <c r="B3" s="387"/>
    </row>
    <row r="4" spans="1:5" s="437" customFormat="1" x14ac:dyDescent="0.25">
      <c r="A4" s="387"/>
      <c r="B4" s="387"/>
    </row>
    <row r="6" spans="1:5" x14ac:dyDescent="0.25">
      <c r="A6" s="267"/>
      <c r="B6" s="267"/>
      <c r="C6" s="797" t="s">
        <v>2024</v>
      </c>
      <c r="D6" s="797" t="s">
        <v>2025</v>
      </c>
      <c r="E6" s="798" t="s">
        <v>2026</v>
      </c>
    </row>
    <row r="7" spans="1:5" x14ac:dyDescent="0.25">
      <c r="A7" s="1023" t="s">
        <v>1995</v>
      </c>
      <c r="B7" s="376" t="s">
        <v>1759</v>
      </c>
      <c r="C7" s="1001">
        <v>0.64</v>
      </c>
      <c r="D7" s="1001">
        <v>0.26</v>
      </c>
      <c r="E7" s="1001">
        <v>0.11</v>
      </c>
    </row>
    <row r="8" spans="1:5" x14ac:dyDescent="0.25">
      <c r="A8" s="1024"/>
      <c r="B8" s="376" t="s">
        <v>1994</v>
      </c>
      <c r="C8" s="1001">
        <v>0.75</v>
      </c>
      <c r="D8" s="1001">
        <v>0.23</v>
      </c>
      <c r="E8" s="1001">
        <v>0.02</v>
      </c>
    </row>
    <row r="9" spans="1:5" x14ac:dyDescent="0.25">
      <c r="A9" s="1024"/>
      <c r="B9" s="376" t="s">
        <v>1758</v>
      </c>
      <c r="C9" s="1001">
        <v>0.55000000000000004</v>
      </c>
      <c r="D9" s="1001">
        <v>0.25</v>
      </c>
      <c r="E9" s="1001">
        <v>0.19</v>
      </c>
    </row>
    <row r="10" spans="1:5" x14ac:dyDescent="0.25">
      <c r="A10" s="1024"/>
      <c r="B10" s="376" t="s">
        <v>1027</v>
      </c>
      <c r="C10" s="1001">
        <v>0.66</v>
      </c>
      <c r="D10" s="1001">
        <v>0.27</v>
      </c>
      <c r="E10" s="1001">
        <v>0.06</v>
      </c>
    </row>
    <row r="11" spans="1:5" x14ac:dyDescent="0.25">
      <c r="A11" s="1024"/>
      <c r="B11" s="376" t="s">
        <v>1026</v>
      </c>
      <c r="C11" s="1001">
        <v>0.7</v>
      </c>
      <c r="D11" s="1001">
        <v>0.24</v>
      </c>
      <c r="E11" s="1001">
        <v>0.06</v>
      </c>
    </row>
    <row r="12" spans="1:5" x14ac:dyDescent="0.25">
      <c r="A12" s="1025"/>
      <c r="B12" s="376" t="s">
        <v>1025</v>
      </c>
      <c r="C12" s="1001">
        <v>0.7</v>
      </c>
      <c r="D12" s="1001">
        <v>0.22</v>
      </c>
      <c r="E12" s="1001">
        <v>0.09</v>
      </c>
    </row>
    <row r="13" spans="1:5" x14ac:dyDescent="0.25">
      <c r="A13" s="1023" t="s">
        <v>2023</v>
      </c>
      <c r="B13" s="376" t="s">
        <v>2006</v>
      </c>
      <c r="C13" s="1001">
        <v>0.54</v>
      </c>
      <c r="D13" s="1001">
        <v>0.34</v>
      </c>
      <c r="E13" s="1001">
        <v>0.12</v>
      </c>
    </row>
    <row r="14" spans="1:5" x14ac:dyDescent="0.25">
      <c r="A14" s="1024"/>
      <c r="B14" s="376" t="s">
        <v>2007</v>
      </c>
      <c r="C14" s="1001">
        <v>0.89</v>
      </c>
      <c r="D14" s="1001">
        <v>0.09</v>
      </c>
      <c r="E14" s="1001">
        <v>0.02</v>
      </c>
    </row>
    <row r="15" spans="1:5" x14ac:dyDescent="0.25">
      <c r="A15" s="1024"/>
      <c r="B15" s="376" t="s">
        <v>1930</v>
      </c>
      <c r="C15" s="1001">
        <v>1</v>
      </c>
      <c r="D15" s="497">
        <v>0</v>
      </c>
      <c r="E15" s="497">
        <v>0</v>
      </c>
    </row>
    <row r="16" spans="1:5" x14ac:dyDescent="0.25">
      <c r="A16" s="1024"/>
      <c r="B16" s="376" t="s">
        <v>1914</v>
      </c>
      <c r="C16" s="1001">
        <v>0.6</v>
      </c>
      <c r="D16" s="1001">
        <v>0.28000000000000003</v>
      </c>
      <c r="E16" s="1001">
        <v>0.11</v>
      </c>
    </row>
    <row r="17" spans="1:5" x14ac:dyDescent="0.25">
      <c r="A17" s="1024"/>
      <c r="B17" s="376" t="s">
        <v>1915</v>
      </c>
      <c r="C17" s="1001">
        <v>0.71</v>
      </c>
      <c r="D17" s="1001">
        <v>0.22</v>
      </c>
      <c r="E17" s="1001">
        <v>7.0000000000000007E-2</v>
      </c>
    </row>
    <row r="18" spans="1:5" x14ac:dyDescent="0.25">
      <c r="A18" s="1024"/>
      <c r="B18" s="376" t="s">
        <v>1916</v>
      </c>
      <c r="C18" s="1001">
        <v>0.67</v>
      </c>
      <c r="D18" s="1001">
        <v>0.28999999999999998</v>
      </c>
      <c r="E18" s="1001">
        <v>0.04</v>
      </c>
    </row>
    <row r="19" spans="1:5" x14ac:dyDescent="0.25">
      <c r="A19" s="1024"/>
      <c r="B19" s="376" t="s">
        <v>2022</v>
      </c>
      <c r="C19" s="1001">
        <v>0.72</v>
      </c>
      <c r="D19" s="1001">
        <v>0.22</v>
      </c>
      <c r="E19" s="1001">
        <v>0.05</v>
      </c>
    </row>
    <row r="20" spans="1:5" x14ac:dyDescent="0.25">
      <c r="A20" s="1025"/>
      <c r="B20" s="376" t="s">
        <v>896</v>
      </c>
      <c r="C20" s="1001">
        <v>0.6</v>
      </c>
      <c r="D20" s="1001">
        <v>0.26</v>
      </c>
      <c r="E20" s="1001">
        <v>0.14000000000000001</v>
      </c>
    </row>
  </sheetData>
  <mergeCells count="2">
    <mergeCell ref="A7:A12"/>
    <mergeCell ref="A13:A20"/>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F298-7B18-4858-96C7-A7E35CA75491}">
  <dimension ref="A1:T11"/>
  <sheetViews>
    <sheetView zoomScaleNormal="100" workbookViewId="0">
      <selection activeCell="A19" sqref="A19"/>
    </sheetView>
  </sheetViews>
  <sheetFormatPr defaultRowHeight="15" x14ac:dyDescent="0.25"/>
  <cols>
    <col min="1" max="1" width="42" customWidth="1"/>
    <col min="16" max="16" width="12.85546875" customWidth="1"/>
    <col min="19" max="19" width="13" customWidth="1"/>
  </cols>
  <sheetData>
    <row r="1" spans="1:20" x14ac:dyDescent="0.25">
      <c r="A1" s="54" t="s">
        <v>1937</v>
      </c>
    </row>
    <row r="2" spans="1:20" s="218" customFormat="1" x14ac:dyDescent="0.25">
      <c r="A2" s="54" t="s">
        <v>1938</v>
      </c>
    </row>
    <row r="4" spans="1:20" x14ac:dyDescent="0.25">
      <c r="A4" s="725"/>
      <c r="B4" s="725">
        <v>2004</v>
      </c>
      <c r="C4" s="725">
        <v>2005</v>
      </c>
      <c r="D4" s="725">
        <v>2006</v>
      </c>
      <c r="E4" s="725">
        <v>2007</v>
      </c>
      <c r="F4" s="725">
        <v>2008</v>
      </c>
      <c r="G4" s="725">
        <v>2009</v>
      </c>
      <c r="H4" s="725">
        <v>2010</v>
      </c>
      <c r="I4" s="725">
        <v>2011</v>
      </c>
      <c r="J4" s="725">
        <v>2012</v>
      </c>
      <c r="K4" s="725">
        <v>2013</v>
      </c>
      <c r="L4" s="725">
        <v>2014</v>
      </c>
      <c r="M4" s="725">
        <v>2015</v>
      </c>
      <c r="N4" s="725">
        <v>2016</v>
      </c>
      <c r="O4" s="725">
        <v>2017</v>
      </c>
      <c r="P4" s="725">
        <v>2018</v>
      </c>
      <c r="Q4" s="725">
        <v>2019</v>
      </c>
      <c r="R4" s="725">
        <v>2020</v>
      </c>
      <c r="S4" s="725" t="s">
        <v>2034</v>
      </c>
    </row>
    <row r="5" spans="1:20" x14ac:dyDescent="0.25">
      <c r="A5" s="740" t="s">
        <v>2027</v>
      </c>
      <c r="B5" s="973">
        <v>465.72417999999999</v>
      </c>
      <c r="C5" s="973">
        <v>515.95874000000003</v>
      </c>
      <c r="D5" s="973">
        <v>601.21687999999995</v>
      </c>
      <c r="E5" s="973">
        <v>724.50244999999995</v>
      </c>
      <c r="F5" s="973">
        <v>825.22721000000001</v>
      </c>
      <c r="G5" s="973">
        <v>783.81245999999999</v>
      </c>
      <c r="H5" s="973">
        <v>792.31271000000004</v>
      </c>
      <c r="I5" s="973">
        <v>839</v>
      </c>
      <c r="J5" s="973">
        <v>887</v>
      </c>
      <c r="K5" s="973">
        <v>949</v>
      </c>
      <c r="L5" s="973">
        <v>1005</v>
      </c>
      <c r="M5" s="973">
        <v>1065</v>
      </c>
      <c r="N5" s="973">
        <v>1146</v>
      </c>
      <c r="O5" s="973">
        <v>1221</v>
      </c>
      <c r="P5" s="973">
        <v>1310</v>
      </c>
      <c r="Q5" s="973">
        <v>1407</v>
      </c>
      <c r="R5" s="973">
        <v>1448</v>
      </c>
      <c r="S5" s="973">
        <v>1538</v>
      </c>
      <c r="T5" s="437"/>
    </row>
    <row r="6" spans="1:20" x14ac:dyDescent="0.25">
      <c r="A6" s="740" t="s">
        <v>2028</v>
      </c>
      <c r="B6" s="973">
        <v>362.69860999999997</v>
      </c>
      <c r="C6" s="973">
        <v>410.95190000000002</v>
      </c>
      <c r="D6" s="973">
        <v>484.00290999999999</v>
      </c>
      <c r="E6" s="973">
        <v>583.06596999999999</v>
      </c>
      <c r="F6" s="973">
        <v>670.04970000000003</v>
      </c>
      <c r="G6" s="973">
        <v>636.87959999999998</v>
      </c>
      <c r="H6" s="973">
        <v>636.68780000000004</v>
      </c>
      <c r="I6" s="973">
        <v>672</v>
      </c>
      <c r="J6" s="973">
        <v>706</v>
      </c>
      <c r="K6" s="973">
        <v>757</v>
      </c>
      <c r="L6" s="973">
        <v>799</v>
      </c>
      <c r="M6" s="973">
        <v>859</v>
      </c>
      <c r="N6" s="973">
        <v>924</v>
      </c>
      <c r="O6" s="973">
        <v>977.63</v>
      </c>
      <c r="P6" s="973">
        <v>1098.05</v>
      </c>
      <c r="Q6" s="973">
        <v>1162.08</v>
      </c>
      <c r="R6" s="973">
        <v>1189.1400000000001</v>
      </c>
      <c r="S6" s="973">
        <v>1248.55</v>
      </c>
    </row>
    <row r="7" spans="1:20" x14ac:dyDescent="0.25">
      <c r="A7" s="740" t="s">
        <v>2029</v>
      </c>
      <c r="B7" s="973">
        <v>191.73</v>
      </c>
      <c r="C7" s="973">
        <v>410.95</v>
      </c>
      <c r="D7" s="973">
        <v>410.95</v>
      </c>
      <c r="E7" s="973">
        <v>410.95</v>
      </c>
      <c r="F7" s="973">
        <v>410.95</v>
      </c>
      <c r="G7" s="973">
        <v>410.95</v>
      </c>
      <c r="H7" s="973">
        <v>410.95</v>
      </c>
      <c r="I7" s="973">
        <v>410.95</v>
      </c>
      <c r="J7" s="973">
        <v>410.95</v>
      </c>
      <c r="K7" s="973">
        <v>410.95</v>
      </c>
      <c r="L7" s="973">
        <v>410.95</v>
      </c>
      <c r="M7" s="973">
        <v>410.95</v>
      </c>
      <c r="N7" s="973">
        <v>422</v>
      </c>
      <c r="O7" s="973">
        <v>660</v>
      </c>
      <c r="P7" s="973">
        <v>660</v>
      </c>
      <c r="Q7" s="973">
        <v>660</v>
      </c>
      <c r="R7" s="973">
        <v>660</v>
      </c>
      <c r="S7" s="973">
        <v>660</v>
      </c>
    </row>
    <row r="8" spans="1:20" x14ac:dyDescent="0.25">
      <c r="A8" s="740" t="s">
        <v>2030</v>
      </c>
      <c r="B8" s="973">
        <v>158.50088837191467</v>
      </c>
      <c r="C8" s="973">
        <v>171.92233456469776</v>
      </c>
      <c r="D8" s="973">
        <v>191.7349456111871</v>
      </c>
      <c r="E8" s="973">
        <v>230.08193473342453</v>
      </c>
      <c r="F8" s="973">
        <v>278.01567113622127</v>
      </c>
      <c r="G8" s="973">
        <v>278.01567113622127</v>
      </c>
      <c r="H8" s="973">
        <v>278.01567113622127</v>
      </c>
      <c r="I8" s="750">
        <v>278.02</v>
      </c>
      <c r="J8" s="750">
        <v>290</v>
      </c>
      <c r="K8" s="750">
        <v>320</v>
      </c>
      <c r="L8" s="750">
        <v>355</v>
      </c>
      <c r="M8" s="750">
        <v>390</v>
      </c>
      <c r="N8" s="750">
        <v>430</v>
      </c>
      <c r="O8" s="973">
        <v>470</v>
      </c>
      <c r="P8" s="973">
        <v>500</v>
      </c>
      <c r="Q8" s="750">
        <v>540</v>
      </c>
      <c r="R8" s="973">
        <v>584</v>
      </c>
      <c r="S8" s="973">
        <v>584</v>
      </c>
    </row>
    <row r="9" spans="1:20" ht="19.5" customHeight="1" x14ac:dyDescent="0.25">
      <c r="A9" s="734" t="s">
        <v>2031</v>
      </c>
      <c r="B9" s="973">
        <v>139.3815908887554</v>
      </c>
      <c r="C9" s="973">
        <v>155.43031712960004</v>
      </c>
      <c r="D9" s="973">
        <v>176.14945099893907</v>
      </c>
      <c r="E9" s="973">
        <v>206.50825099382615</v>
      </c>
      <c r="F9" s="973">
        <v>248.51283985019111</v>
      </c>
      <c r="G9" s="973">
        <v>245.4379865274245</v>
      </c>
      <c r="H9" s="973">
        <v>243.68092748584357</v>
      </c>
      <c r="I9" s="973">
        <v>243.7259976</v>
      </c>
      <c r="J9" s="973">
        <v>252.92520000000002</v>
      </c>
      <c r="K9" s="973">
        <v>277.98400000000004</v>
      </c>
      <c r="L9" s="973">
        <v>305.08099999999996</v>
      </c>
      <c r="M9" s="973">
        <v>337.80799999999999</v>
      </c>
      <c r="N9" s="973">
        <v>372</v>
      </c>
      <c r="O9" s="973">
        <v>405.98</v>
      </c>
      <c r="P9" s="973">
        <v>492</v>
      </c>
      <c r="Q9" s="973">
        <v>516.45000000000005</v>
      </c>
      <c r="R9" s="973">
        <v>550.38</v>
      </c>
      <c r="S9" s="973">
        <v>550.38</v>
      </c>
    </row>
    <row r="10" spans="1:20" ht="29.25" customHeight="1" x14ac:dyDescent="0.25">
      <c r="A10" s="143" t="s">
        <v>2032</v>
      </c>
      <c r="B10" s="974">
        <f>B7/B6</f>
        <v>0.5286207190041341</v>
      </c>
      <c r="C10" s="974">
        <f t="shared" ref="C10:N10" si="0">C7/C6</f>
        <v>0.99999537658786819</v>
      </c>
      <c r="D10" s="974">
        <f t="shared" si="0"/>
        <v>0.84906514301742519</v>
      </c>
      <c r="E10" s="974">
        <f t="shared" si="0"/>
        <v>0.70480875431642842</v>
      </c>
      <c r="F10" s="974">
        <f t="shared" si="0"/>
        <v>0.613312713967337</v>
      </c>
      <c r="G10" s="974">
        <f t="shared" si="0"/>
        <v>0.64525539835158796</v>
      </c>
      <c r="H10" s="974">
        <f t="shared" si="0"/>
        <v>0.64544977931099035</v>
      </c>
      <c r="I10" s="974">
        <f t="shared" si="0"/>
        <v>0.61153273809523812</v>
      </c>
      <c r="J10" s="974">
        <f t="shared" si="0"/>
        <v>0.58208215297450427</v>
      </c>
      <c r="K10" s="974">
        <f t="shared" si="0"/>
        <v>0.54286657859973575</v>
      </c>
      <c r="L10" s="974">
        <f t="shared" si="0"/>
        <v>0.51433041301627036</v>
      </c>
      <c r="M10" s="974">
        <f t="shared" si="0"/>
        <v>0.47840512223515713</v>
      </c>
      <c r="N10" s="974">
        <f t="shared" si="0"/>
        <v>0.45670995670995673</v>
      </c>
      <c r="O10" s="974">
        <f>O7/O6</f>
        <v>0.67510203246627043</v>
      </c>
      <c r="P10" s="974">
        <f>P7/P6</f>
        <v>0.60106552524930557</v>
      </c>
      <c r="Q10" s="974">
        <f t="shared" ref="Q10:S10" si="1">Q7/Q6</f>
        <v>0.56794712928541924</v>
      </c>
      <c r="R10" s="974">
        <f t="shared" si="1"/>
        <v>0.55502295776779853</v>
      </c>
      <c r="S10" s="974">
        <f t="shared" si="1"/>
        <v>0.5286131913019102</v>
      </c>
    </row>
    <row r="11" spans="1:20" s="972" customFormat="1" ht="29.25" customHeight="1" x14ac:dyDescent="0.25">
      <c r="A11" s="194" t="s">
        <v>2033</v>
      </c>
      <c r="B11" s="974">
        <f>B7/B5</f>
        <v>0.41168143771276811</v>
      </c>
      <c r="C11" s="974">
        <f t="shared" ref="C11:O11" si="2">C7/C5</f>
        <v>0.79647841608420078</v>
      </c>
      <c r="D11" s="974">
        <f t="shared" si="2"/>
        <v>0.68353037592690347</v>
      </c>
      <c r="E11" s="974">
        <f t="shared" si="2"/>
        <v>0.56721685344197248</v>
      </c>
      <c r="F11" s="974">
        <f t="shared" si="2"/>
        <v>0.4979840642918209</v>
      </c>
      <c r="G11" s="974">
        <f t="shared" si="2"/>
        <v>0.52429633486561311</v>
      </c>
      <c r="H11" s="974">
        <f t="shared" si="2"/>
        <v>0.51867147253008217</v>
      </c>
      <c r="I11" s="974">
        <f t="shared" si="2"/>
        <v>0.48980929678188317</v>
      </c>
      <c r="J11" s="974">
        <f t="shared" si="2"/>
        <v>0.4633032694475761</v>
      </c>
      <c r="K11" s="974">
        <f t="shared" si="2"/>
        <v>0.43303477344573232</v>
      </c>
      <c r="L11" s="974">
        <f t="shared" si="2"/>
        <v>0.40890547263681593</v>
      </c>
      <c r="M11" s="974">
        <f t="shared" si="2"/>
        <v>0.38586854460093895</v>
      </c>
      <c r="N11" s="974">
        <f t="shared" si="2"/>
        <v>0.3682373472949389</v>
      </c>
      <c r="O11" s="974">
        <f t="shared" si="2"/>
        <v>0.54054054054054057</v>
      </c>
      <c r="P11" s="974">
        <f>P7/P5</f>
        <v>0.50381679389312972</v>
      </c>
      <c r="Q11" s="974">
        <f t="shared" ref="Q11:S11" si="3">Q7/Q5</f>
        <v>0.46908315565031983</v>
      </c>
      <c r="R11" s="974">
        <f t="shared" si="3"/>
        <v>0.45580110497237569</v>
      </c>
      <c r="S11" s="974">
        <f t="shared" si="3"/>
        <v>0.42912873862158646</v>
      </c>
    </row>
  </sheetData>
  <conditionalFormatting sqref="B10:S11">
    <cfRule type="colorScale" priority="5">
      <colorScale>
        <cfvo type="min"/>
        <cfvo type="max"/>
        <color rgb="FFFCFCFF"/>
        <color rgb="FF63BE7B"/>
      </colorScale>
    </cfRule>
  </conditionalFormatting>
  <pageMargins left="0.7" right="0.7"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346E-7CC0-48F4-B358-E3BAA18AA76E}">
  <dimension ref="A1:E17"/>
  <sheetViews>
    <sheetView workbookViewId="0">
      <selection activeCell="H6" sqref="H6"/>
    </sheetView>
  </sheetViews>
  <sheetFormatPr defaultRowHeight="15" x14ac:dyDescent="0.25"/>
  <cols>
    <col min="1" max="1" width="46.42578125" customWidth="1"/>
    <col min="4" max="4" width="10.28515625" customWidth="1"/>
    <col min="5" max="5" width="13.42578125" customWidth="1"/>
    <col min="17" max="17" width="12.140625" customWidth="1"/>
  </cols>
  <sheetData>
    <row r="1" spans="1:5" x14ac:dyDescent="0.25">
      <c r="A1" s="54" t="s">
        <v>1940</v>
      </c>
    </row>
    <row r="2" spans="1:5" x14ac:dyDescent="0.25">
      <c r="A2" s="54" t="s">
        <v>1939</v>
      </c>
    </row>
    <row r="3" spans="1:5" x14ac:dyDescent="0.25">
      <c r="A3" s="384"/>
    </row>
    <row r="4" spans="1:5" s="218" customFormat="1" ht="45" x14ac:dyDescent="0.25">
      <c r="A4" s="799" t="s">
        <v>2044</v>
      </c>
      <c r="B4" s="726" t="s">
        <v>1960</v>
      </c>
      <c r="C4" s="726" t="s">
        <v>1963</v>
      </c>
      <c r="D4" s="726" t="s">
        <v>1962</v>
      </c>
      <c r="E4" s="726" t="s">
        <v>2045</v>
      </c>
    </row>
    <row r="5" spans="1:5" s="218" customFormat="1" x14ac:dyDescent="0.25">
      <c r="A5" s="113" t="s">
        <v>2035</v>
      </c>
      <c r="B5" s="113">
        <v>217</v>
      </c>
      <c r="C5" s="113">
        <v>147</v>
      </c>
      <c r="D5" s="113">
        <v>91</v>
      </c>
      <c r="E5" s="181">
        <f>D5/B5</f>
        <v>0.41935483870967744</v>
      </c>
    </row>
    <row r="6" spans="1:5" s="218" customFormat="1" x14ac:dyDescent="0.25">
      <c r="A6" s="113" t="s">
        <v>2036</v>
      </c>
      <c r="B6" s="113">
        <v>960</v>
      </c>
      <c r="C6" s="113">
        <v>695</v>
      </c>
      <c r="D6" s="113">
        <v>445</v>
      </c>
      <c r="E6" s="181">
        <f t="shared" ref="E6:E15" si="0">D6/B6</f>
        <v>0.46354166666666669</v>
      </c>
    </row>
    <row r="7" spans="1:5" s="218" customFormat="1" x14ac:dyDescent="0.25">
      <c r="A7" s="113" t="s">
        <v>2037</v>
      </c>
      <c r="B7" s="113">
        <v>671</v>
      </c>
      <c r="C7" s="113">
        <v>477</v>
      </c>
      <c r="D7" s="113">
        <v>237</v>
      </c>
      <c r="E7" s="181">
        <f t="shared" si="0"/>
        <v>0.35320417287630401</v>
      </c>
    </row>
    <row r="8" spans="1:5" s="218" customFormat="1" x14ac:dyDescent="0.25">
      <c r="A8" s="113" t="s">
        <v>2038</v>
      </c>
      <c r="B8" s="113">
        <v>583</v>
      </c>
      <c r="C8" s="113">
        <v>457</v>
      </c>
      <c r="D8" s="113">
        <v>200</v>
      </c>
      <c r="E8" s="181">
        <f t="shared" si="0"/>
        <v>0.34305317324185247</v>
      </c>
    </row>
    <row r="9" spans="1:5" s="218" customFormat="1" x14ac:dyDescent="0.25">
      <c r="A9" s="113" t="s">
        <v>2039</v>
      </c>
      <c r="B9" s="113">
        <v>1519</v>
      </c>
      <c r="C9" s="113">
        <v>784</v>
      </c>
      <c r="D9" s="113">
        <v>905</v>
      </c>
      <c r="E9" s="181">
        <f t="shared" si="0"/>
        <v>0.59578670177748516</v>
      </c>
    </row>
    <row r="10" spans="1:5" s="218" customFormat="1" x14ac:dyDescent="0.25">
      <c r="A10" s="113" t="s">
        <v>2040</v>
      </c>
      <c r="B10" s="113">
        <v>516</v>
      </c>
      <c r="C10" s="113">
        <v>296</v>
      </c>
      <c r="D10" s="113">
        <v>206</v>
      </c>
      <c r="E10" s="181">
        <f t="shared" si="0"/>
        <v>0.39922480620155038</v>
      </c>
    </row>
    <row r="11" spans="1:5" s="218" customFormat="1" x14ac:dyDescent="0.25">
      <c r="A11" s="113" t="s">
        <v>2041</v>
      </c>
      <c r="B11" s="113">
        <v>965</v>
      </c>
      <c r="C11" s="113">
        <v>552</v>
      </c>
      <c r="D11" s="113">
        <v>484</v>
      </c>
      <c r="E11" s="181">
        <f t="shared" si="0"/>
        <v>0.50155440414507768</v>
      </c>
    </row>
    <row r="12" spans="1:5" s="218" customFormat="1" x14ac:dyDescent="0.25">
      <c r="A12" s="113" t="s">
        <v>2042</v>
      </c>
      <c r="B12" s="113">
        <v>264</v>
      </c>
      <c r="C12" s="113">
        <v>162</v>
      </c>
      <c r="D12" s="113">
        <v>111</v>
      </c>
      <c r="E12" s="181">
        <f t="shared" si="0"/>
        <v>0.42045454545454547</v>
      </c>
    </row>
    <row r="13" spans="1:5" s="218" customFormat="1" x14ac:dyDescent="0.25">
      <c r="A13" s="113" t="s">
        <v>2043</v>
      </c>
      <c r="B13" s="113">
        <v>444</v>
      </c>
      <c r="C13" s="113">
        <v>183</v>
      </c>
      <c r="D13" s="113">
        <v>223</v>
      </c>
      <c r="E13" s="181">
        <f t="shared" si="0"/>
        <v>0.50225225225225223</v>
      </c>
    </row>
    <row r="14" spans="1:5" s="218" customFormat="1" x14ac:dyDescent="0.25">
      <c r="A14" s="113" t="s">
        <v>686</v>
      </c>
      <c r="B14" s="113">
        <v>67</v>
      </c>
      <c r="C14" s="113">
        <v>41</v>
      </c>
      <c r="D14" s="113">
        <v>34</v>
      </c>
      <c r="E14" s="181">
        <f t="shared" si="0"/>
        <v>0.5074626865671642</v>
      </c>
    </row>
    <row r="15" spans="1:5" s="218" customFormat="1" x14ac:dyDescent="0.25">
      <c r="A15" s="385" t="s">
        <v>105</v>
      </c>
      <c r="B15" s="385">
        <v>6206</v>
      </c>
      <c r="C15" s="385">
        <v>3794</v>
      </c>
      <c r="D15" s="385">
        <v>2936</v>
      </c>
      <c r="E15" s="800">
        <f t="shared" si="0"/>
        <v>0.47309055752497581</v>
      </c>
    </row>
    <row r="16" spans="1:5" s="218" customFormat="1" x14ac:dyDescent="0.25"/>
    <row r="17" s="218" customFormat="1" x14ac:dyDescent="0.25"/>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3D44-590E-4E9E-BC60-1DA6B52111FD}">
  <dimension ref="A1:Z69"/>
  <sheetViews>
    <sheetView zoomScaleNormal="100" workbookViewId="0">
      <selection activeCell="J3" sqref="J3"/>
    </sheetView>
  </sheetViews>
  <sheetFormatPr defaultRowHeight="15" x14ac:dyDescent="0.25"/>
  <cols>
    <col min="1" max="1" width="16.7109375" customWidth="1"/>
    <col min="2" max="2" width="11.42578125" customWidth="1"/>
    <col min="3" max="3" width="8.42578125" customWidth="1"/>
    <col min="7" max="7" width="11.5703125" customWidth="1"/>
    <col min="8" max="8" width="6.5703125" customWidth="1"/>
    <col min="10" max="10" width="12.85546875" customWidth="1"/>
    <col min="12" max="12" width="10.5703125" customWidth="1"/>
    <col min="13" max="13" width="10.42578125" customWidth="1"/>
    <col min="15" max="15" width="9" customWidth="1"/>
    <col min="20" max="20" width="6.85546875" customWidth="1"/>
  </cols>
  <sheetData>
    <row r="1" spans="1:25" x14ac:dyDescent="0.25">
      <c r="A1" s="54" t="s">
        <v>1941</v>
      </c>
    </row>
    <row r="2" spans="1:25" s="218" customFormat="1" x14ac:dyDescent="0.25">
      <c r="A2" s="54" t="s">
        <v>1666</v>
      </c>
    </row>
    <row r="3" spans="1:25" s="218" customFormat="1" x14ac:dyDescent="0.25">
      <c r="A3" s="268" t="s">
        <v>2049</v>
      </c>
    </row>
    <row r="4" spans="1:25" s="218" customFormat="1" x14ac:dyDescent="0.25"/>
    <row r="5" spans="1:25" s="218" customFormat="1" ht="96" x14ac:dyDescent="0.25">
      <c r="A5" s="801"/>
      <c r="B5" s="808" t="s">
        <v>2046</v>
      </c>
      <c r="C5" s="809" t="s">
        <v>2035</v>
      </c>
      <c r="D5" s="809" t="s">
        <v>2036</v>
      </c>
      <c r="E5" s="809" t="s">
        <v>2037</v>
      </c>
      <c r="F5" s="809" t="s">
        <v>2038</v>
      </c>
      <c r="G5" s="809" t="s">
        <v>2039</v>
      </c>
      <c r="H5" s="809" t="s">
        <v>2040</v>
      </c>
      <c r="I5" s="809" t="s">
        <v>2047</v>
      </c>
      <c r="J5" s="809" t="s">
        <v>2042</v>
      </c>
      <c r="K5" s="809" t="s">
        <v>2043</v>
      </c>
      <c r="L5" s="809" t="s">
        <v>686</v>
      </c>
      <c r="M5" s="810" t="s">
        <v>2048</v>
      </c>
      <c r="N5" s="808" t="s">
        <v>2046</v>
      </c>
      <c r="O5" s="809" t="s">
        <v>2035</v>
      </c>
      <c r="P5" s="809" t="s">
        <v>2036</v>
      </c>
      <c r="Q5" s="809" t="s">
        <v>2037</v>
      </c>
      <c r="R5" s="809" t="s">
        <v>2038</v>
      </c>
      <c r="S5" s="809" t="s">
        <v>2039</v>
      </c>
      <c r="T5" s="809" t="s">
        <v>2040</v>
      </c>
      <c r="U5" s="809" t="s">
        <v>2047</v>
      </c>
      <c r="V5" s="809" t="s">
        <v>2042</v>
      </c>
      <c r="W5" s="809" t="s">
        <v>2043</v>
      </c>
      <c r="X5" s="809" t="s">
        <v>686</v>
      </c>
      <c r="Y5" s="810" t="s">
        <v>2048</v>
      </c>
    </row>
    <row r="6" spans="1:25" s="218" customFormat="1" x14ac:dyDescent="0.25">
      <c r="A6" s="132" t="s">
        <v>147</v>
      </c>
      <c r="B6" s="269">
        <v>8777</v>
      </c>
      <c r="C6" s="266">
        <v>433</v>
      </c>
      <c r="D6" s="266">
        <v>853</v>
      </c>
      <c r="E6" s="266">
        <v>962</v>
      </c>
      <c r="F6" s="266">
        <v>685</v>
      </c>
      <c r="G6" s="266">
        <v>2094</v>
      </c>
      <c r="H6" s="266">
        <v>368</v>
      </c>
      <c r="I6" s="266">
        <v>1589</v>
      </c>
      <c r="J6" s="266">
        <v>319</v>
      </c>
      <c r="K6" s="266">
        <v>1462</v>
      </c>
      <c r="L6" s="266">
        <v>12</v>
      </c>
      <c r="M6" s="270">
        <v>0</v>
      </c>
      <c r="N6" s="118">
        <f>B6/$B6</f>
        <v>1</v>
      </c>
      <c r="O6" s="118">
        <f>C6/$B6</f>
        <v>4.9333485245528087E-2</v>
      </c>
      <c r="P6" s="118">
        <f t="shared" ref="P6:Y7" si="0">D6/$B6</f>
        <v>9.7185826592229685E-2</v>
      </c>
      <c r="Q6" s="118">
        <f t="shared" si="0"/>
        <v>0.10960464851315939</v>
      </c>
      <c r="R6" s="118">
        <f t="shared" si="0"/>
        <v>7.8044890053549046E-2</v>
      </c>
      <c r="S6" s="118">
        <f t="shared" si="0"/>
        <v>0.23857810185712658</v>
      </c>
      <c r="T6" s="118">
        <f t="shared" si="0"/>
        <v>4.1927765751395694E-2</v>
      </c>
      <c r="U6" s="118">
        <f t="shared" si="0"/>
        <v>0.18104135809502109</v>
      </c>
      <c r="V6" s="118">
        <f t="shared" si="0"/>
        <v>3.6344992594280506E-2</v>
      </c>
      <c r="W6" s="118">
        <f t="shared" si="0"/>
        <v>0.16657172154494701</v>
      </c>
      <c r="X6" s="118">
        <f t="shared" si="0"/>
        <v>1.3672097527629031E-3</v>
      </c>
      <c r="Y6" s="118">
        <f t="shared" si="0"/>
        <v>0</v>
      </c>
    </row>
    <row r="7" spans="1:25" s="218" customFormat="1" x14ac:dyDescent="0.25">
      <c r="A7" s="132" t="s">
        <v>48</v>
      </c>
      <c r="B7" s="269">
        <v>2779.3330000000001</v>
      </c>
      <c r="C7" s="266">
        <v>63.832999999999998</v>
      </c>
      <c r="D7" s="266">
        <v>516.5</v>
      </c>
      <c r="E7" s="266">
        <v>299</v>
      </c>
      <c r="F7" s="266">
        <v>350.66699999999997</v>
      </c>
      <c r="G7" s="266">
        <v>504.33300000000003</v>
      </c>
      <c r="H7" s="266">
        <v>101.5</v>
      </c>
      <c r="I7" s="266">
        <v>510</v>
      </c>
      <c r="J7" s="266">
        <v>69.5</v>
      </c>
      <c r="K7" s="266">
        <v>270</v>
      </c>
      <c r="L7" s="266">
        <v>18</v>
      </c>
      <c r="M7" s="270">
        <v>76</v>
      </c>
      <c r="N7" s="118">
        <f>B7/$B7</f>
        <v>1</v>
      </c>
      <c r="O7" s="118">
        <f t="shared" ref="O7" si="1">C7/$B7</f>
        <v>2.2967021224157017E-2</v>
      </c>
      <c r="P7" s="118">
        <f t="shared" si="0"/>
        <v>0.18583595416598153</v>
      </c>
      <c r="Q7" s="118">
        <f t="shared" si="0"/>
        <v>0.10757976823935815</v>
      </c>
      <c r="R7" s="118">
        <f t="shared" si="0"/>
        <v>0.12616948023140803</v>
      </c>
      <c r="S7" s="118">
        <f t="shared" si="0"/>
        <v>0.18145828513531845</v>
      </c>
      <c r="T7" s="118">
        <f t="shared" si="0"/>
        <v>3.6519553432424252E-2</v>
      </c>
      <c r="U7" s="118">
        <f t="shared" si="0"/>
        <v>0.18349726355208246</v>
      </c>
      <c r="V7" s="118">
        <f t="shared" si="0"/>
        <v>2.5005999640921039E-2</v>
      </c>
      <c r="W7" s="118">
        <f t="shared" si="0"/>
        <v>9.7145610115808356E-2</v>
      </c>
      <c r="X7" s="118">
        <f t="shared" si="0"/>
        <v>6.4763740077205569E-3</v>
      </c>
      <c r="Y7" s="118">
        <f t="shared" si="0"/>
        <v>2.7344690254820132E-2</v>
      </c>
    </row>
    <row r="8" spans="1:25" s="218" customFormat="1" x14ac:dyDescent="0.25">
      <c r="A8" s="132" t="s">
        <v>29</v>
      </c>
      <c r="B8" s="269">
        <v>3051</v>
      </c>
      <c r="C8" s="266">
        <v>45</v>
      </c>
      <c r="D8" s="266">
        <v>297</v>
      </c>
      <c r="E8" s="266">
        <v>304</v>
      </c>
      <c r="F8" s="266">
        <v>239</v>
      </c>
      <c r="G8" s="266">
        <v>670</v>
      </c>
      <c r="H8" s="266">
        <v>16</v>
      </c>
      <c r="I8" s="266">
        <v>689</v>
      </c>
      <c r="J8" s="266">
        <v>66</v>
      </c>
      <c r="K8" s="266">
        <v>697</v>
      </c>
      <c r="L8" s="266">
        <v>9</v>
      </c>
      <c r="M8" s="270">
        <v>19</v>
      </c>
      <c r="N8" s="118">
        <f t="shared" ref="N8:N45" si="2">B8/$B8</f>
        <v>1</v>
      </c>
      <c r="O8" s="118">
        <f t="shared" ref="O8:O45" si="3">C8/$B8</f>
        <v>1.4749262536873156E-2</v>
      </c>
      <c r="P8" s="118">
        <f t="shared" ref="P8:P45" si="4">D8/$B8</f>
        <v>9.7345132743362831E-2</v>
      </c>
      <c r="Q8" s="118">
        <f t="shared" ref="Q8:Q45" si="5">E8/$B8</f>
        <v>9.9639462471320883E-2</v>
      </c>
      <c r="R8" s="118">
        <f t="shared" ref="R8:R45" si="6">F8/$B8</f>
        <v>7.8334972140281872E-2</v>
      </c>
      <c r="S8" s="118">
        <f t="shared" ref="S8:S45" si="7">G8/$B8</f>
        <v>0.2196001311045559</v>
      </c>
      <c r="T8" s="118">
        <f t="shared" ref="T8:T45" si="8">H8/$B8</f>
        <v>5.2441822353326778E-3</v>
      </c>
      <c r="U8" s="118">
        <f t="shared" ref="U8:U45" si="9">I8/$B8</f>
        <v>0.22582759750901343</v>
      </c>
      <c r="V8" s="118">
        <f t="shared" ref="V8:V45" si="10">J8/$B8</f>
        <v>2.1632251720747297E-2</v>
      </c>
      <c r="W8" s="118">
        <f t="shared" ref="W8:W45" si="11">K8/$B8</f>
        <v>0.22844968862667978</v>
      </c>
      <c r="X8" s="118">
        <f t="shared" ref="X8:X45" si="12">L8/$B8</f>
        <v>2.9498525073746312E-3</v>
      </c>
      <c r="Y8" s="118">
        <f t="shared" ref="Y8:Y45" si="13">M8/$B8</f>
        <v>6.2274664044575552E-3</v>
      </c>
    </row>
    <row r="9" spans="1:25" s="218" customFormat="1" x14ac:dyDescent="0.25">
      <c r="A9" s="132" t="s">
        <v>143</v>
      </c>
      <c r="B9" s="269">
        <v>8247.4500000000007</v>
      </c>
      <c r="C9" s="266">
        <v>390.29</v>
      </c>
      <c r="D9" s="266">
        <v>748.86</v>
      </c>
      <c r="E9" s="266">
        <v>1453.89</v>
      </c>
      <c r="F9" s="266">
        <v>357.47</v>
      </c>
      <c r="G9" s="266">
        <v>2127.15</v>
      </c>
      <c r="H9" s="266">
        <v>279.8</v>
      </c>
      <c r="I9" s="266">
        <v>1728.17</v>
      </c>
      <c r="J9" s="266">
        <v>299.04000000000002</v>
      </c>
      <c r="K9" s="266">
        <v>747.41</v>
      </c>
      <c r="L9" s="266">
        <v>0</v>
      </c>
      <c r="M9" s="270">
        <v>115.37</v>
      </c>
      <c r="N9" s="118">
        <f t="shared" si="2"/>
        <v>1</v>
      </c>
      <c r="O9" s="118">
        <f t="shared" si="3"/>
        <v>4.7322505744199723E-2</v>
      </c>
      <c r="P9" s="118">
        <f t="shared" si="4"/>
        <v>9.0798974228397861E-2</v>
      </c>
      <c r="Q9" s="118">
        <f t="shared" si="5"/>
        <v>0.17628357856064603</v>
      </c>
      <c r="R9" s="118">
        <f t="shared" si="6"/>
        <v>4.3343093926001372E-2</v>
      </c>
      <c r="S9" s="118">
        <f t="shared" si="7"/>
        <v>0.25791608315297454</v>
      </c>
      <c r="T9" s="118">
        <f t="shared" si="8"/>
        <v>3.3925637621325375E-2</v>
      </c>
      <c r="U9" s="118">
        <f t="shared" si="9"/>
        <v>0.20953991839902028</v>
      </c>
      <c r="V9" s="118">
        <f t="shared" si="10"/>
        <v>3.6258479893785354E-2</v>
      </c>
      <c r="W9" s="118">
        <f t="shared" si="11"/>
        <v>9.062316231077483E-2</v>
      </c>
      <c r="X9" s="118">
        <f t="shared" si="12"/>
        <v>0</v>
      </c>
      <c r="Y9" s="118">
        <f t="shared" si="13"/>
        <v>1.3988566162874585E-2</v>
      </c>
    </row>
    <row r="10" spans="1:25" s="218" customFormat="1" x14ac:dyDescent="0.25">
      <c r="A10" s="132" t="s">
        <v>177</v>
      </c>
      <c r="B10" s="269">
        <v>807</v>
      </c>
      <c r="C10" s="266">
        <v>32</v>
      </c>
      <c r="D10" s="266">
        <v>108.5</v>
      </c>
      <c r="E10" s="266">
        <v>101.5</v>
      </c>
      <c r="F10" s="266">
        <v>33</v>
      </c>
      <c r="G10" s="266">
        <v>289</v>
      </c>
      <c r="H10" s="266">
        <v>11</v>
      </c>
      <c r="I10" s="266">
        <v>101</v>
      </c>
      <c r="J10" s="266">
        <v>68</v>
      </c>
      <c r="K10" s="266">
        <v>63</v>
      </c>
      <c r="L10" s="266">
        <v>0</v>
      </c>
      <c r="M10" s="270">
        <v>0</v>
      </c>
      <c r="N10" s="118">
        <f t="shared" si="2"/>
        <v>1</v>
      </c>
      <c r="O10" s="118">
        <f t="shared" si="3"/>
        <v>3.9653035935563817E-2</v>
      </c>
      <c r="P10" s="118">
        <f t="shared" si="4"/>
        <v>0.13444857496902107</v>
      </c>
      <c r="Q10" s="118">
        <f t="shared" si="5"/>
        <v>0.12577447335811648</v>
      </c>
      <c r="R10" s="118">
        <f t="shared" si="6"/>
        <v>4.0892193308550186E-2</v>
      </c>
      <c r="S10" s="118">
        <f t="shared" si="7"/>
        <v>0.35811648079306074</v>
      </c>
      <c r="T10" s="118">
        <f t="shared" si="8"/>
        <v>1.3630731102850062E-2</v>
      </c>
      <c r="U10" s="118">
        <f t="shared" si="9"/>
        <v>0.1251548946716233</v>
      </c>
      <c r="V10" s="118">
        <f t="shared" si="10"/>
        <v>8.4262701363073109E-2</v>
      </c>
      <c r="W10" s="118">
        <f t="shared" si="11"/>
        <v>7.8066914498141265E-2</v>
      </c>
      <c r="X10" s="118">
        <f t="shared" si="12"/>
        <v>0</v>
      </c>
      <c r="Y10" s="118">
        <f t="shared" si="13"/>
        <v>0</v>
      </c>
    </row>
    <row r="11" spans="1:25" s="218" customFormat="1" x14ac:dyDescent="0.25">
      <c r="A11" s="132" t="s">
        <v>185</v>
      </c>
      <c r="B11" s="269">
        <v>803</v>
      </c>
      <c r="C11" s="266">
        <v>91</v>
      </c>
      <c r="D11" s="266">
        <v>97</v>
      </c>
      <c r="E11" s="266">
        <v>92</v>
      </c>
      <c r="F11" s="266">
        <v>79</v>
      </c>
      <c r="G11" s="266">
        <v>160</v>
      </c>
      <c r="H11" s="266">
        <v>19</v>
      </c>
      <c r="I11" s="266">
        <v>183</v>
      </c>
      <c r="J11" s="266">
        <v>37</v>
      </c>
      <c r="K11" s="266">
        <v>45</v>
      </c>
      <c r="L11" s="266">
        <v>0</v>
      </c>
      <c r="M11" s="270">
        <v>0</v>
      </c>
      <c r="N11" s="118">
        <f t="shared" si="2"/>
        <v>1</v>
      </c>
      <c r="O11" s="118">
        <f t="shared" si="3"/>
        <v>0.11332503113325031</v>
      </c>
      <c r="P11" s="118">
        <f t="shared" si="4"/>
        <v>0.12079701120797011</v>
      </c>
      <c r="Q11" s="118">
        <f t="shared" si="5"/>
        <v>0.11457036114570361</v>
      </c>
      <c r="R11" s="118">
        <f t="shared" si="6"/>
        <v>9.8381070983810714E-2</v>
      </c>
      <c r="S11" s="118">
        <f t="shared" si="7"/>
        <v>0.19925280199252801</v>
      </c>
      <c r="T11" s="118">
        <f t="shared" si="8"/>
        <v>2.3661270236612703E-2</v>
      </c>
      <c r="U11" s="118">
        <f t="shared" si="9"/>
        <v>0.22789539227895392</v>
      </c>
      <c r="V11" s="118">
        <f t="shared" si="10"/>
        <v>4.6077210460772101E-2</v>
      </c>
      <c r="W11" s="118">
        <f t="shared" si="11"/>
        <v>5.6039850560398508E-2</v>
      </c>
      <c r="X11" s="118">
        <f t="shared" si="12"/>
        <v>0</v>
      </c>
      <c r="Y11" s="118">
        <f t="shared" si="13"/>
        <v>0</v>
      </c>
    </row>
    <row r="12" spans="1:25" s="218" customFormat="1" x14ac:dyDescent="0.25">
      <c r="A12" s="132" t="s">
        <v>274</v>
      </c>
      <c r="B12" s="269">
        <v>89</v>
      </c>
      <c r="C12" s="266">
        <v>47</v>
      </c>
      <c r="D12" s="266">
        <v>7</v>
      </c>
      <c r="E12" s="266">
        <v>8</v>
      </c>
      <c r="F12" s="266">
        <v>15</v>
      </c>
      <c r="G12" s="266">
        <v>7</v>
      </c>
      <c r="H12" s="266">
        <v>4</v>
      </c>
      <c r="I12" s="266">
        <v>1</v>
      </c>
      <c r="J12" s="266">
        <v>0</v>
      </c>
      <c r="K12" s="266">
        <v>0</v>
      </c>
      <c r="L12" s="266">
        <v>0</v>
      </c>
      <c r="M12" s="270">
        <v>0</v>
      </c>
      <c r="N12" s="118">
        <f t="shared" si="2"/>
        <v>1</v>
      </c>
      <c r="O12" s="118">
        <f t="shared" si="3"/>
        <v>0.5280898876404494</v>
      </c>
      <c r="P12" s="118">
        <f t="shared" si="4"/>
        <v>7.8651685393258425E-2</v>
      </c>
      <c r="Q12" s="118">
        <f t="shared" si="5"/>
        <v>8.98876404494382E-2</v>
      </c>
      <c r="R12" s="118">
        <f t="shared" si="6"/>
        <v>0.16853932584269662</v>
      </c>
      <c r="S12" s="118">
        <f t="shared" si="7"/>
        <v>7.8651685393258425E-2</v>
      </c>
      <c r="T12" s="118">
        <f t="shared" si="8"/>
        <v>4.49438202247191E-2</v>
      </c>
      <c r="U12" s="118">
        <f t="shared" si="9"/>
        <v>1.1235955056179775E-2</v>
      </c>
      <c r="V12" s="118">
        <f t="shared" si="10"/>
        <v>0</v>
      </c>
      <c r="W12" s="118">
        <f t="shared" si="11"/>
        <v>0</v>
      </c>
      <c r="X12" s="118">
        <f t="shared" si="12"/>
        <v>0</v>
      </c>
      <c r="Y12" s="118">
        <f t="shared" si="13"/>
        <v>0</v>
      </c>
    </row>
    <row r="13" spans="1:25" s="218" customFormat="1" x14ac:dyDescent="0.25">
      <c r="A13" s="132" t="s">
        <v>154</v>
      </c>
      <c r="B13" s="269">
        <v>2409</v>
      </c>
      <c r="C13" s="266">
        <v>83</v>
      </c>
      <c r="D13" s="266">
        <v>281</v>
      </c>
      <c r="E13" s="266">
        <v>176</v>
      </c>
      <c r="F13" s="266">
        <v>225</v>
      </c>
      <c r="G13" s="266">
        <v>561</v>
      </c>
      <c r="H13" s="266">
        <v>74</v>
      </c>
      <c r="I13" s="266">
        <v>589</v>
      </c>
      <c r="J13" s="266">
        <v>102</v>
      </c>
      <c r="K13" s="266">
        <v>220</v>
      </c>
      <c r="L13" s="266">
        <v>98</v>
      </c>
      <c r="M13" s="270">
        <v>0</v>
      </c>
      <c r="N13" s="118">
        <f t="shared" si="2"/>
        <v>1</v>
      </c>
      <c r="O13" s="118">
        <f t="shared" si="3"/>
        <v>3.4454130344541305E-2</v>
      </c>
      <c r="P13" s="118">
        <f t="shared" si="4"/>
        <v>0.11664591116645912</v>
      </c>
      <c r="Q13" s="118">
        <f t="shared" si="5"/>
        <v>7.3059360730593603E-2</v>
      </c>
      <c r="R13" s="118">
        <f t="shared" si="6"/>
        <v>9.3399750933997508E-2</v>
      </c>
      <c r="S13" s="118">
        <f t="shared" si="7"/>
        <v>0.23287671232876711</v>
      </c>
      <c r="T13" s="118">
        <f t="shared" si="8"/>
        <v>3.0718140307181403E-2</v>
      </c>
      <c r="U13" s="118">
        <f t="shared" si="9"/>
        <v>0.24449979244499792</v>
      </c>
      <c r="V13" s="118">
        <f t="shared" si="10"/>
        <v>4.2341220423412207E-2</v>
      </c>
      <c r="W13" s="118">
        <f t="shared" si="11"/>
        <v>9.1324200913242004E-2</v>
      </c>
      <c r="X13" s="118">
        <f t="shared" si="12"/>
        <v>4.0680780406807802E-2</v>
      </c>
      <c r="Y13" s="118">
        <f t="shared" si="13"/>
        <v>0</v>
      </c>
    </row>
    <row r="14" spans="1:25" s="218" customFormat="1" x14ac:dyDescent="0.25">
      <c r="A14" s="132" t="s">
        <v>32</v>
      </c>
      <c r="B14" s="269">
        <v>2094</v>
      </c>
      <c r="C14" s="266">
        <v>0</v>
      </c>
      <c r="D14" s="266">
        <v>174</v>
      </c>
      <c r="E14" s="266">
        <v>219</v>
      </c>
      <c r="F14" s="266">
        <v>0</v>
      </c>
      <c r="G14" s="266">
        <v>321</v>
      </c>
      <c r="H14" s="266">
        <v>0</v>
      </c>
      <c r="I14" s="266">
        <v>541</v>
      </c>
      <c r="J14" s="266">
        <v>171</v>
      </c>
      <c r="K14" s="266">
        <v>668</v>
      </c>
      <c r="L14" s="266">
        <v>0</v>
      </c>
      <c r="M14" s="270">
        <v>0</v>
      </c>
      <c r="N14" s="118">
        <f t="shared" si="2"/>
        <v>1</v>
      </c>
      <c r="O14" s="118">
        <f t="shared" si="3"/>
        <v>0</v>
      </c>
      <c r="P14" s="118">
        <f t="shared" si="4"/>
        <v>8.3094555873925502E-2</v>
      </c>
      <c r="Q14" s="118">
        <f t="shared" si="5"/>
        <v>0.10458452722063037</v>
      </c>
      <c r="R14" s="118">
        <f t="shared" si="6"/>
        <v>0</v>
      </c>
      <c r="S14" s="118">
        <f t="shared" si="7"/>
        <v>0.15329512893982808</v>
      </c>
      <c r="T14" s="118">
        <f t="shared" si="8"/>
        <v>0</v>
      </c>
      <c r="U14" s="118">
        <f t="shared" si="9"/>
        <v>0.25835721107927412</v>
      </c>
      <c r="V14" s="118">
        <f t="shared" si="10"/>
        <v>8.1661891117478513E-2</v>
      </c>
      <c r="W14" s="118">
        <f t="shared" si="11"/>
        <v>0.31900668576886343</v>
      </c>
      <c r="X14" s="118">
        <f t="shared" si="12"/>
        <v>0</v>
      </c>
      <c r="Y14" s="118">
        <f t="shared" si="13"/>
        <v>0</v>
      </c>
    </row>
    <row r="15" spans="1:25" s="384" customFormat="1" x14ac:dyDescent="0.25">
      <c r="A15" s="802" t="s">
        <v>34</v>
      </c>
      <c r="B15" s="803">
        <v>244</v>
      </c>
      <c r="C15" s="736">
        <v>9</v>
      </c>
      <c r="D15" s="736">
        <v>38</v>
      </c>
      <c r="E15" s="736">
        <v>15</v>
      </c>
      <c r="F15" s="736">
        <v>19</v>
      </c>
      <c r="G15" s="736">
        <v>62</v>
      </c>
      <c r="H15" s="736">
        <v>29</v>
      </c>
      <c r="I15" s="736">
        <v>51</v>
      </c>
      <c r="J15" s="736">
        <v>7</v>
      </c>
      <c r="K15" s="736">
        <v>14</v>
      </c>
      <c r="L15" s="736">
        <v>0</v>
      </c>
      <c r="M15" s="804">
        <v>0</v>
      </c>
      <c r="N15" s="805">
        <f t="shared" si="2"/>
        <v>1</v>
      </c>
      <c r="O15" s="805">
        <f t="shared" si="3"/>
        <v>3.6885245901639344E-2</v>
      </c>
      <c r="P15" s="805">
        <f t="shared" si="4"/>
        <v>0.15573770491803279</v>
      </c>
      <c r="Q15" s="805">
        <f t="shared" si="5"/>
        <v>6.1475409836065573E-2</v>
      </c>
      <c r="R15" s="805">
        <f t="shared" si="6"/>
        <v>7.7868852459016397E-2</v>
      </c>
      <c r="S15" s="805">
        <f t="shared" si="7"/>
        <v>0.25409836065573771</v>
      </c>
      <c r="T15" s="805">
        <f t="shared" si="8"/>
        <v>0.11885245901639344</v>
      </c>
      <c r="U15" s="805">
        <f t="shared" si="9"/>
        <v>0.20901639344262296</v>
      </c>
      <c r="V15" s="805">
        <f t="shared" si="10"/>
        <v>2.8688524590163935E-2</v>
      </c>
      <c r="W15" s="805">
        <f t="shared" si="11"/>
        <v>5.737704918032787E-2</v>
      </c>
      <c r="X15" s="805">
        <f t="shared" si="12"/>
        <v>0</v>
      </c>
      <c r="Y15" s="805">
        <f t="shared" si="13"/>
        <v>0</v>
      </c>
    </row>
    <row r="16" spans="1:25" s="218" customFormat="1" x14ac:dyDescent="0.25">
      <c r="A16" s="132" t="s">
        <v>54</v>
      </c>
      <c r="B16" s="269">
        <v>1865</v>
      </c>
      <c r="C16" s="266">
        <v>76</v>
      </c>
      <c r="D16" s="266">
        <v>187</v>
      </c>
      <c r="E16" s="266">
        <v>207</v>
      </c>
      <c r="F16" s="266">
        <v>109</v>
      </c>
      <c r="G16" s="266">
        <v>294</v>
      </c>
      <c r="H16" s="266">
        <v>145</v>
      </c>
      <c r="I16" s="266">
        <v>362</v>
      </c>
      <c r="J16" s="266">
        <v>55</v>
      </c>
      <c r="K16" s="266">
        <v>409</v>
      </c>
      <c r="L16" s="266">
        <v>21</v>
      </c>
      <c r="M16" s="270">
        <v>0</v>
      </c>
      <c r="N16" s="118">
        <f t="shared" si="2"/>
        <v>1</v>
      </c>
      <c r="O16" s="118">
        <f t="shared" si="3"/>
        <v>4.0750670241286861E-2</v>
      </c>
      <c r="P16" s="118">
        <f t="shared" si="4"/>
        <v>0.1002680965147453</v>
      </c>
      <c r="Q16" s="118">
        <f t="shared" si="5"/>
        <v>0.11099195710455764</v>
      </c>
      <c r="R16" s="118">
        <f t="shared" si="6"/>
        <v>5.844504021447721E-2</v>
      </c>
      <c r="S16" s="118">
        <f t="shared" si="7"/>
        <v>0.15764075067024128</v>
      </c>
      <c r="T16" s="118">
        <f t="shared" si="8"/>
        <v>7.7747989276139406E-2</v>
      </c>
      <c r="U16" s="118">
        <f t="shared" si="9"/>
        <v>0.19410187667560322</v>
      </c>
      <c r="V16" s="118">
        <f t="shared" si="10"/>
        <v>2.9490616621983913E-2</v>
      </c>
      <c r="W16" s="118">
        <f t="shared" si="11"/>
        <v>0.2193029490616622</v>
      </c>
      <c r="X16" s="118">
        <f t="shared" si="12"/>
        <v>1.1260053619302948E-2</v>
      </c>
      <c r="Y16" s="118">
        <f t="shared" si="13"/>
        <v>0</v>
      </c>
    </row>
    <row r="17" spans="1:25" s="218" customFormat="1" x14ac:dyDescent="0.25">
      <c r="A17" s="132" t="s">
        <v>38</v>
      </c>
      <c r="B17" s="269">
        <v>13729</v>
      </c>
      <c r="C17" s="266">
        <v>161</v>
      </c>
      <c r="D17" s="266">
        <v>1763</v>
      </c>
      <c r="E17" s="266">
        <v>1419</v>
      </c>
      <c r="F17" s="266">
        <v>1006</v>
      </c>
      <c r="G17" s="266">
        <v>4723</v>
      </c>
      <c r="H17" s="266">
        <v>709</v>
      </c>
      <c r="I17" s="266">
        <v>1981</v>
      </c>
      <c r="J17" s="266">
        <v>155</v>
      </c>
      <c r="K17" s="266">
        <v>1697</v>
      </c>
      <c r="L17" s="266">
        <v>115</v>
      </c>
      <c r="M17" s="270">
        <v>0</v>
      </c>
      <c r="N17" s="118">
        <f t="shared" si="2"/>
        <v>1</v>
      </c>
      <c r="O17" s="118">
        <f t="shared" si="3"/>
        <v>1.172700123825479E-2</v>
      </c>
      <c r="P17" s="118">
        <f t="shared" si="4"/>
        <v>0.12841430548474034</v>
      </c>
      <c r="Q17" s="118">
        <f t="shared" si="5"/>
        <v>0.10335785563405929</v>
      </c>
      <c r="R17" s="118">
        <f t="shared" si="6"/>
        <v>7.327554810984048E-2</v>
      </c>
      <c r="S17" s="118">
        <f t="shared" si="7"/>
        <v>0.34401631582780973</v>
      </c>
      <c r="T17" s="118">
        <f t="shared" si="8"/>
        <v>5.164250855852575E-2</v>
      </c>
      <c r="U17" s="118">
        <f t="shared" si="9"/>
        <v>0.14429310219243935</v>
      </c>
      <c r="V17" s="118">
        <f t="shared" si="10"/>
        <v>1.1289970136208027E-2</v>
      </c>
      <c r="W17" s="118">
        <f t="shared" si="11"/>
        <v>0.12360696336222594</v>
      </c>
      <c r="X17" s="118">
        <f t="shared" si="12"/>
        <v>8.3764294558962785E-3</v>
      </c>
      <c r="Y17" s="118">
        <f t="shared" si="13"/>
        <v>0</v>
      </c>
    </row>
    <row r="18" spans="1:25" s="218" customFormat="1" x14ac:dyDescent="0.25">
      <c r="A18" s="132" t="s">
        <v>167</v>
      </c>
      <c r="B18" s="269">
        <v>27838</v>
      </c>
      <c r="C18" s="266">
        <v>472</v>
      </c>
      <c r="D18" s="266">
        <v>2088</v>
      </c>
      <c r="E18" s="266">
        <v>1672</v>
      </c>
      <c r="F18" s="266">
        <v>2454</v>
      </c>
      <c r="G18" s="266">
        <v>8084</v>
      </c>
      <c r="H18" s="266">
        <v>873</v>
      </c>
      <c r="I18" s="266">
        <v>3611</v>
      </c>
      <c r="J18" s="266">
        <v>821</v>
      </c>
      <c r="K18" s="266">
        <v>7611</v>
      </c>
      <c r="L18" s="266">
        <v>151</v>
      </c>
      <c r="M18" s="270">
        <v>1</v>
      </c>
      <c r="N18" s="118">
        <f t="shared" si="2"/>
        <v>1</v>
      </c>
      <c r="O18" s="118">
        <f t="shared" si="3"/>
        <v>1.6955241037430849E-2</v>
      </c>
      <c r="P18" s="118">
        <f t="shared" si="4"/>
        <v>7.5005388318126295E-2</v>
      </c>
      <c r="Q18" s="118">
        <f t="shared" si="5"/>
        <v>6.0061786047848266E-2</v>
      </c>
      <c r="R18" s="118">
        <f t="shared" si="6"/>
        <v>8.8152884546303614E-2</v>
      </c>
      <c r="S18" s="118">
        <f t="shared" si="7"/>
        <v>0.2903944248868453</v>
      </c>
      <c r="T18" s="118">
        <f t="shared" si="8"/>
        <v>3.1360011495078673E-2</v>
      </c>
      <c r="U18" s="118">
        <f t="shared" si="9"/>
        <v>0.1297147783605144</v>
      </c>
      <c r="V18" s="118">
        <f t="shared" si="10"/>
        <v>2.9492061211293916E-2</v>
      </c>
      <c r="W18" s="118">
        <f t="shared" si="11"/>
        <v>0.27340326172857243</v>
      </c>
      <c r="X18" s="118">
        <f t="shared" si="12"/>
        <v>5.4242402471441917E-3</v>
      </c>
      <c r="Y18" s="118">
        <f t="shared" si="13"/>
        <v>3.5922120842014515E-5</v>
      </c>
    </row>
    <row r="19" spans="1:25" s="218" customFormat="1" x14ac:dyDescent="0.25">
      <c r="A19" s="132" t="s">
        <v>36</v>
      </c>
      <c r="B19" s="269">
        <v>1558</v>
      </c>
      <c r="C19" s="266">
        <v>84</v>
      </c>
      <c r="D19" s="266">
        <v>150</v>
      </c>
      <c r="E19" s="266">
        <v>111</v>
      </c>
      <c r="F19" s="266">
        <v>80</v>
      </c>
      <c r="G19" s="266">
        <v>206</v>
      </c>
      <c r="H19" s="266">
        <v>46</v>
      </c>
      <c r="I19" s="266">
        <v>273</v>
      </c>
      <c r="J19" s="266">
        <v>47</v>
      </c>
      <c r="K19" s="266">
        <v>531</v>
      </c>
      <c r="L19" s="266">
        <v>30</v>
      </c>
      <c r="M19" s="270">
        <v>0</v>
      </c>
      <c r="N19" s="118">
        <f t="shared" si="2"/>
        <v>1</v>
      </c>
      <c r="O19" s="118">
        <f t="shared" si="3"/>
        <v>5.391527599486521E-2</v>
      </c>
      <c r="P19" s="118">
        <f t="shared" si="4"/>
        <v>9.6277278562259302E-2</v>
      </c>
      <c r="Q19" s="118">
        <f t="shared" si="5"/>
        <v>7.1245186136071892E-2</v>
      </c>
      <c r="R19" s="118">
        <f t="shared" si="6"/>
        <v>5.1347881899871634E-2</v>
      </c>
      <c r="S19" s="118">
        <f t="shared" si="7"/>
        <v>0.13222079589216945</v>
      </c>
      <c r="T19" s="118">
        <f t="shared" si="8"/>
        <v>2.9525032092426188E-2</v>
      </c>
      <c r="U19" s="118">
        <f t="shared" si="9"/>
        <v>0.17522464698331194</v>
      </c>
      <c r="V19" s="118">
        <f t="shared" si="10"/>
        <v>3.0166880616174584E-2</v>
      </c>
      <c r="W19" s="118">
        <f t="shared" si="11"/>
        <v>0.34082156611039793</v>
      </c>
      <c r="X19" s="118">
        <f t="shared" si="12"/>
        <v>1.9255455712451863E-2</v>
      </c>
      <c r="Y19" s="118">
        <f t="shared" si="13"/>
        <v>0</v>
      </c>
    </row>
    <row r="20" spans="1:25" s="218" customFormat="1" x14ac:dyDescent="0.25">
      <c r="A20" s="132" t="s">
        <v>45</v>
      </c>
      <c r="B20" s="269">
        <v>1287</v>
      </c>
      <c r="C20" s="266">
        <v>45</v>
      </c>
      <c r="D20" s="266">
        <v>173</v>
      </c>
      <c r="E20" s="266">
        <v>137</v>
      </c>
      <c r="F20" s="266">
        <v>47</v>
      </c>
      <c r="G20" s="266">
        <v>255</v>
      </c>
      <c r="H20" s="266">
        <v>47</v>
      </c>
      <c r="I20" s="266">
        <v>117</v>
      </c>
      <c r="J20" s="266">
        <v>52</v>
      </c>
      <c r="K20" s="266">
        <v>218</v>
      </c>
      <c r="L20" s="266">
        <v>28</v>
      </c>
      <c r="M20" s="270">
        <v>168</v>
      </c>
      <c r="N20" s="118">
        <f t="shared" si="2"/>
        <v>1</v>
      </c>
      <c r="O20" s="118">
        <f t="shared" si="3"/>
        <v>3.4965034965034968E-2</v>
      </c>
      <c r="P20" s="118">
        <f t="shared" si="4"/>
        <v>0.13442113442113443</v>
      </c>
      <c r="Q20" s="118">
        <f t="shared" si="5"/>
        <v>0.10644910644910645</v>
      </c>
      <c r="R20" s="118">
        <f t="shared" si="6"/>
        <v>3.651903651903652E-2</v>
      </c>
      <c r="S20" s="118">
        <f t="shared" si="7"/>
        <v>0.19813519813519814</v>
      </c>
      <c r="T20" s="118">
        <f t="shared" si="8"/>
        <v>3.651903651903652E-2</v>
      </c>
      <c r="U20" s="118">
        <f t="shared" si="9"/>
        <v>9.0909090909090912E-2</v>
      </c>
      <c r="V20" s="118">
        <f t="shared" si="10"/>
        <v>4.0404040404040407E-2</v>
      </c>
      <c r="W20" s="118">
        <f t="shared" si="11"/>
        <v>0.16938616938616938</v>
      </c>
      <c r="X20" s="118">
        <f t="shared" si="12"/>
        <v>2.1756021756021756E-2</v>
      </c>
      <c r="Y20" s="118">
        <f t="shared" si="13"/>
        <v>0.13053613053613053</v>
      </c>
    </row>
    <row r="21" spans="1:25" s="218" customFormat="1" x14ac:dyDescent="0.25">
      <c r="A21" s="132" t="s">
        <v>56</v>
      </c>
      <c r="B21" s="269">
        <v>61</v>
      </c>
      <c r="C21" s="266">
        <v>4</v>
      </c>
      <c r="D21" s="266">
        <v>6</v>
      </c>
      <c r="E21" s="266">
        <v>10</v>
      </c>
      <c r="F21" s="266">
        <v>2</v>
      </c>
      <c r="G21" s="266">
        <v>17</v>
      </c>
      <c r="H21" s="266">
        <v>2</v>
      </c>
      <c r="I21" s="266">
        <v>3</v>
      </c>
      <c r="J21" s="266">
        <v>0</v>
      </c>
      <c r="K21" s="266">
        <v>17</v>
      </c>
      <c r="L21" s="266">
        <v>0</v>
      </c>
      <c r="M21" s="270">
        <v>0</v>
      </c>
      <c r="N21" s="118">
        <f t="shared" si="2"/>
        <v>1</v>
      </c>
      <c r="O21" s="118">
        <f t="shared" si="3"/>
        <v>6.5573770491803282E-2</v>
      </c>
      <c r="P21" s="118">
        <f t="shared" si="4"/>
        <v>9.8360655737704916E-2</v>
      </c>
      <c r="Q21" s="118">
        <f t="shared" si="5"/>
        <v>0.16393442622950818</v>
      </c>
      <c r="R21" s="118">
        <f t="shared" si="6"/>
        <v>3.2786885245901641E-2</v>
      </c>
      <c r="S21" s="118">
        <f t="shared" si="7"/>
        <v>0.27868852459016391</v>
      </c>
      <c r="T21" s="118">
        <f t="shared" si="8"/>
        <v>3.2786885245901641E-2</v>
      </c>
      <c r="U21" s="118">
        <f t="shared" si="9"/>
        <v>4.9180327868852458E-2</v>
      </c>
      <c r="V21" s="118">
        <f t="shared" si="10"/>
        <v>0</v>
      </c>
      <c r="W21" s="118">
        <f t="shared" si="11"/>
        <v>0.27868852459016391</v>
      </c>
      <c r="X21" s="118">
        <f t="shared" si="12"/>
        <v>0</v>
      </c>
      <c r="Y21" s="118">
        <f t="shared" si="13"/>
        <v>0</v>
      </c>
    </row>
    <row r="22" spans="1:25" s="218" customFormat="1" x14ac:dyDescent="0.25">
      <c r="A22" s="132" t="s">
        <v>35</v>
      </c>
      <c r="B22" s="269">
        <v>1466</v>
      </c>
      <c r="C22" s="266">
        <v>61</v>
      </c>
      <c r="D22" s="266">
        <v>157</v>
      </c>
      <c r="E22" s="266">
        <v>181</v>
      </c>
      <c r="F22" s="266">
        <v>111</v>
      </c>
      <c r="G22" s="266">
        <v>356</v>
      </c>
      <c r="H22" s="266">
        <v>61</v>
      </c>
      <c r="I22" s="266">
        <v>185</v>
      </c>
      <c r="J22" s="266">
        <v>39</v>
      </c>
      <c r="K22" s="266">
        <v>303</v>
      </c>
      <c r="L22" s="266">
        <v>5</v>
      </c>
      <c r="M22" s="270">
        <v>0</v>
      </c>
      <c r="N22" s="118">
        <f t="shared" si="2"/>
        <v>1</v>
      </c>
      <c r="O22" s="118">
        <f t="shared" si="3"/>
        <v>4.1609822646657572E-2</v>
      </c>
      <c r="P22" s="118">
        <f t="shared" si="4"/>
        <v>0.10709413369713507</v>
      </c>
      <c r="Q22" s="118">
        <f t="shared" si="5"/>
        <v>0.12346521145975443</v>
      </c>
      <c r="R22" s="118">
        <f t="shared" si="6"/>
        <v>7.5716234652114592E-2</v>
      </c>
      <c r="S22" s="118">
        <f t="shared" si="7"/>
        <v>0.24283765347885403</v>
      </c>
      <c r="T22" s="118">
        <f t="shared" si="8"/>
        <v>4.1609822646657572E-2</v>
      </c>
      <c r="U22" s="118">
        <f t="shared" si="9"/>
        <v>0.126193724420191</v>
      </c>
      <c r="V22" s="118">
        <f t="shared" si="10"/>
        <v>2.660300136425648E-2</v>
      </c>
      <c r="W22" s="118">
        <f t="shared" si="11"/>
        <v>0.20668485675306958</v>
      </c>
      <c r="X22" s="118">
        <f t="shared" si="12"/>
        <v>3.4106412005457027E-3</v>
      </c>
      <c r="Y22" s="118">
        <f t="shared" si="13"/>
        <v>0</v>
      </c>
    </row>
    <row r="23" spans="1:25" s="218" customFormat="1" x14ac:dyDescent="0.25">
      <c r="A23" s="132" t="s">
        <v>162</v>
      </c>
      <c r="B23" s="269">
        <v>1570</v>
      </c>
      <c r="C23" s="266">
        <v>75</v>
      </c>
      <c r="D23" s="266">
        <v>181</v>
      </c>
      <c r="E23" s="266">
        <v>182</v>
      </c>
      <c r="F23" s="266">
        <v>93</v>
      </c>
      <c r="G23" s="266">
        <v>526</v>
      </c>
      <c r="H23" s="266">
        <v>72</v>
      </c>
      <c r="I23" s="266">
        <v>176</v>
      </c>
      <c r="J23" s="266">
        <v>26</v>
      </c>
      <c r="K23" s="266">
        <v>206</v>
      </c>
      <c r="L23" s="266">
        <v>0</v>
      </c>
      <c r="M23" s="270">
        <v>33</v>
      </c>
      <c r="N23" s="118">
        <f t="shared" si="2"/>
        <v>1</v>
      </c>
      <c r="O23" s="118">
        <f t="shared" si="3"/>
        <v>4.7770700636942678E-2</v>
      </c>
      <c r="P23" s="118">
        <f t="shared" si="4"/>
        <v>0.11528662420382166</v>
      </c>
      <c r="Q23" s="118">
        <f t="shared" si="5"/>
        <v>0.11592356687898089</v>
      </c>
      <c r="R23" s="118">
        <f t="shared" si="6"/>
        <v>5.9235668789808918E-2</v>
      </c>
      <c r="S23" s="118">
        <f t="shared" si="7"/>
        <v>0.33503184713375794</v>
      </c>
      <c r="T23" s="118">
        <f t="shared" si="8"/>
        <v>4.5859872611464965E-2</v>
      </c>
      <c r="U23" s="118">
        <f t="shared" si="9"/>
        <v>0.11210191082802548</v>
      </c>
      <c r="V23" s="118">
        <f t="shared" si="10"/>
        <v>1.6560509554140127E-2</v>
      </c>
      <c r="W23" s="118">
        <f t="shared" si="11"/>
        <v>0.13121019108280255</v>
      </c>
      <c r="X23" s="118">
        <f t="shared" si="12"/>
        <v>0</v>
      </c>
      <c r="Y23" s="118">
        <f t="shared" si="13"/>
        <v>2.1019108280254776E-2</v>
      </c>
    </row>
    <row r="24" spans="1:25" s="218" customFormat="1" x14ac:dyDescent="0.25">
      <c r="A24" s="132" t="s">
        <v>40</v>
      </c>
      <c r="B24" s="269">
        <v>7974</v>
      </c>
      <c r="C24" s="266">
        <v>37</v>
      </c>
      <c r="D24" s="266">
        <v>927</v>
      </c>
      <c r="E24" s="266">
        <v>520</v>
      </c>
      <c r="F24" s="266">
        <v>745</v>
      </c>
      <c r="G24" s="266">
        <v>1882</v>
      </c>
      <c r="H24" s="266">
        <v>188</v>
      </c>
      <c r="I24" s="266">
        <v>1786</v>
      </c>
      <c r="J24" s="266">
        <v>382</v>
      </c>
      <c r="K24" s="266">
        <v>1278</v>
      </c>
      <c r="L24" s="266">
        <v>0</v>
      </c>
      <c r="M24" s="270">
        <v>229</v>
      </c>
      <c r="N24" s="118">
        <f t="shared" si="2"/>
        <v>1</v>
      </c>
      <c r="O24" s="118">
        <f t="shared" si="3"/>
        <v>4.6400802608477553E-3</v>
      </c>
      <c r="P24" s="118">
        <f t="shared" si="4"/>
        <v>0.1162528216704289</v>
      </c>
      <c r="Q24" s="118">
        <f t="shared" si="5"/>
        <v>6.5211938801103583E-2</v>
      </c>
      <c r="R24" s="118">
        <f t="shared" si="6"/>
        <v>9.3428643090042632E-2</v>
      </c>
      <c r="S24" s="118">
        <f t="shared" si="7"/>
        <v>0.23601705543014798</v>
      </c>
      <c r="T24" s="118">
        <f t="shared" si="8"/>
        <v>2.3576624028091298E-2</v>
      </c>
      <c r="U24" s="118">
        <f t="shared" si="9"/>
        <v>0.22397792826686733</v>
      </c>
      <c r="V24" s="118">
        <f t="shared" si="10"/>
        <v>4.7905693503887632E-2</v>
      </c>
      <c r="W24" s="118">
        <f t="shared" si="11"/>
        <v>0.16027088036117382</v>
      </c>
      <c r="X24" s="118">
        <f t="shared" si="12"/>
        <v>0</v>
      </c>
      <c r="Y24" s="118">
        <f t="shared" si="13"/>
        <v>2.8718334587409078E-2</v>
      </c>
    </row>
    <row r="25" spans="1:25" s="218" customFormat="1" x14ac:dyDescent="0.25">
      <c r="A25" s="132" t="s">
        <v>92</v>
      </c>
      <c r="B25" s="269">
        <v>15690</v>
      </c>
      <c r="C25" s="266">
        <v>377</v>
      </c>
      <c r="D25" s="266">
        <v>1214</v>
      </c>
      <c r="E25" s="266">
        <v>415</v>
      </c>
      <c r="F25" s="266">
        <v>610</v>
      </c>
      <c r="G25" s="266">
        <v>2090</v>
      </c>
      <c r="H25" s="266" t="s">
        <v>202</v>
      </c>
      <c r="I25" s="266">
        <v>3350</v>
      </c>
      <c r="J25" s="266">
        <v>899</v>
      </c>
      <c r="K25" s="266">
        <v>5638</v>
      </c>
      <c r="L25" s="266">
        <v>46</v>
      </c>
      <c r="M25" s="270">
        <v>1051</v>
      </c>
      <c r="N25" s="118">
        <f t="shared" si="2"/>
        <v>1</v>
      </c>
      <c r="O25" s="118">
        <f t="shared" si="3"/>
        <v>2.4028043339706821E-2</v>
      </c>
      <c r="P25" s="118">
        <f t="shared" si="4"/>
        <v>7.737412364563416E-2</v>
      </c>
      <c r="Q25" s="118">
        <f t="shared" si="5"/>
        <v>2.6449968132568516E-2</v>
      </c>
      <c r="R25" s="118">
        <f t="shared" si="6"/>
        <v>3.8878266411727216E-2</v>
      </c>
      <c r="S25" s="118">
        <f t="shared" si="7"/>
        <v>0.13320586360739325</v>
      </c>
      <c r="T25" s="118" t="s">
        <v>855</v>
      </c>
      <c r="U25" s="118">
        <f t="shared" si="9"/>
        <v>0.21351179094964945</v>
      </c>
      <c r="V25" s="118">
        <f t="shared" si="10"/>
        <v>5.7297641810070112E-2</v>
      </c>
      <c r="W25" s="118">
        <f t="shared" si="11"/>
        <v>0.35933715742511152</v>
      </c>
      <c r="X25" s="118">
        <f t="shared" si="12"/>
        <v>2.9318036966220523E-3</v>
      </c>
      <c r="Y25" s="118">
        <f t="shared" si="13"/>
        <v>6.6985340981516886E-2</v>
      </c>
    </row>
    <row r="26" spans="1:25" s="218" customFormat="1" x14ac:dyDescent="0.25">
      <c r="A26" s="132" t="s">
        <v>138</v>
      </c>
      <c r="B26" s="269">
        <v>14674</v>
      </c>
      <c r="C26" s="266">
        <v>945</v>
      </c>
      <c r="D26" s="266">
        <v>1533</v>
      </c>
      <c r="E26" s="266">
        <v>727</v>
      </c>
      <c r="F26" s="266">
        <v>1653</v>
      </c>
      <c r="G26" s="266">
        <v>1862</v>
      </c>
      <c r="H26" s="266">
        <v>495</v>
      </c>
      <c r="I26" s="266">
        <v>3661</v>
      </c>
      <c r="J26" s="266">
        <v>332</v>
      </c>
      <c r="K26" s="266">
        <v>2669</v>
      </c>
      <c r="L26" s="266">
        <v>797</v>
      </c>
      <c r="M26" s="270">
        <v>0</v>
      </c>
      <c r="N26" s="118">
        <f t="shared" si="2"/>
        <v>1</v>
      </c>
      <c r="O26" s="118">
        <f t="shared" si="3"/>
        <v>6.4399618372631862E-2</v>
      </c>
      <c r="P26" s="118">
        <f t="shared" si="4"/>
        <v>0.10447049202671392</v>
      </c>
      <c r="Q26" s="118">
        <f t="shared" si="5"/>
        <v>4.9543410113125255E-2</v>
      </c>
      <c r="R26" s="118">
        <f t="shared" si="6"/>
        <v>0.11264822134387352</v>
      </c>
      <c r="S26" s="118">
        <f t="shared" si="7"/>
        <v>0.12689109990459316</v>
      </c>
      <c r="T26" s="118">
        <f t="shared" si="8"/>
        <v>3.3733133433283359E-2</v>
      </c>
      <c r="U26" s="118">
        <f t="shared" si="9"/>
        <v>0.24948889191767754</v>
      </c>
      <c r="V26" s="118">
        <f t="shared" si="10"/>
        <v>2.2625051110808231E-2</v>
      </c>
      <c r="W26" s="118">
        <f t="shared" si="11"/>
        <v>0.18188632956249148</v>
      </c>
      <c r="X26" s="118">
        <f t="shared" si="12"/>
        <v>5.431375221480169E-2</v>
      </c>
      <c r="Y26" s="118">
        <f t="shared" si="13"/>
        <v>0</v>
      </c>
    </row>
    <row r="27" spans="1:25" s="218" customFormat="1" x14ac:dyDescent="0.25">
      <c r="A27" s="132" t="s">
        <v>42</v>
      </c>
      <c r="B27" s="269">
        <v>123</v>
      </c>
      <c r="C27" s="266">
        <v>8</v>
      </c>
      <c r="D27" s="266">
        <v>6</v>
      </c>
      <c r="E27" s="266">
        <v>13</v>
      </c>
      <c r="F27" s="266">
        <v>13</v>
      </c>
      <c r="G27" s="266">
        <v>33</v>
      </c>
      <c r="H27" s="266">
        <v>4</v>
      </c>
      <c r="I27" s="266">
        <v>23</v>
      </c>
      <c r="J27" s="266">
        <v>7</v>
      </c>
      <c r="K27" s="266">
        <v>16</v>
      </c>
      <c r="L27" s="266">
        <v>0</v>
      </c>
      <c r="M27" s="270">
        <v>0</v>
      </c>
      <c r="N27" s="118">
        <f t="shared" si="2"/>
        <v>1</v>
      </c>
      <c r="O27" s="118">
        <f t="shared" si="3"/>
        <v>6.5040650406504072E-2</v>
      </c>
      <c r="P27" s="118">
        <f t="shared" si="4"/>
        <v>4.878048780487805E-2</v>
      </c>
      <c r="Q27" s="118">
        <f t="shared" si="5"/>
        <v>0.10569105691056911</v>
      </c>
      <c r="R27" s="118">
        <f t="shared" si="6"/>
        <v>0.10569105691056911</v>
      </c>
      <c r="S27" s="118">
        <f t="shared" si="7"/>
        <v>0.26829268292682928</v>
      </c>
      <c r="T27" s="118">
        <f t="shared" si="8"/>
        <v>3.2520325203252036E-2</v>
      </c>
      <c r="U27" s="118">
        <f t="shared" si="9"/>
        <v>0.18699186991869918</v>
      </c>
      <c r="V27" s="118">
        <f t="shared" si="10"/>
        <v>5.6910569105691054E-2</v>
      </c>
      <c r="W27" s="118">
        <f t="shared" si="11"/>
        <v>0.13008130081300814</v>
      </c>
      <c r="X27" s="118">
        <f t="shared" si="12"/>
        <v>0</v>
      </c>
      <c r="Y27" s="118">
        <f t="shared" si="13"/>
        <v>0</v>
      </c>
    </row>
    <row r="28" spans="1:25" s="218" customFormat="1" x14ac:dyDescent="0.25">
      <c r="A28" s="132" t="s">
        <v>43</v>
      </c>
      <c r="B28" s="269">
        <v>349</v>
      </c>
      <c r="C28" s="266">
        <v>13</v>
      </c>
      <c r="D28" s="266">
        <v>37</v>
      </c>
      <c r="E28" s="266">
        <v>36</v>
      </c>
      <c r="F28" s="266">
        <v>36</v>
      </c>
      <c r="G28" s="266">
        <v>83</v>
      </c>
      <c r="H28" s="266">
        <v>6</v>
      </c>
      <c r="I28" s="266">
        <v>64</v>
      </c>
      <c r="J28" s="266">
        <v>25</v>
      </c>
      <c r="K28" s="266">
        <v>49</v>
      </c>
      <c r="L28" s="266">
        <v>0</v>
      </c>
      <c r="M28" s="270">
        <v>0</v>
      </c>
      <c r="N28" s="118">
        <f t="shared" si="2"/>
        <v>1</v>
      </c>
      <c r="O28" s="118">
        <f t="shared" si="3"/>
        <v>3.7249283667621778E-2</v>
      </c>
      <c r="P28" s="118">
        <f t="shared" si="4"/>
        <v>0.10601719197707736</v>
      </c>
      <c r="Q28" s="118">
        <f t="shared" si="5"/>
        <v>0.10315186246418338</v>
      </c>
      <c r="R28" s="118">
        <f t="shared" si="6"/>
        <v>0.10315186246418338</v>
      </c>
      <c r="S28" s="118">
        <f t="shared" si="7"/>
        <v>0.23782234957020057</v>
      </c>
      <c r="T28" s="118">
        <f t="shared" si="8"/>
        <v>1.7191977077363897E-2</v>
      </c>
      <c r="U28" s="118">
        <f t="shared" si="9"/>
        <v>0.18338108882521489</v>
      </c>
      <c r="V28" s="118">
        <f t="shared" si="10"/>
        <v>7.1633237822349566E-2</v>
      </c>
      <c r="W28" s="118">
        <f t="shared" si="11"/>
        <v>0.14040114613180515</v>
      </c>
      <c r="X28" s="118">
        <f t="shared" si="12"/>
        <v>0</v>
      </c>
      <c r="Y28" s="118">
        <f t="shared" si="13"/>
        <v>0</v>
      </c>
    </row>
    <row r="29" spans="1:25" s="218" customFormat="1" x14ac:dyDescent="0.25">
      <c r="A29" s="132" t="s">
        <v>44</v>
      </c>
      <c r="B29" s="269">
        <v>135</v>
      </c>
      <c r="C29" s="266">
        <v>3</v>
      </c>
      <c r="D29" s="266">
        <v>10</v>
      </c>
      <c r="E29" s="266">
        <v>19</v>
      </c>
      <c r="F29" s="266">
        <v>15</v>
      </c>
      <c r="G29" s="266">
        <v>46</v>
      </c>
      <c r="H29" s="266">
        <v>24</v>
      </c>
      <c r="I29" s="266">
        <v>18</v>
      </c>
      <c r="J29" s="266">
        <v>0</v>
      </c>
      <c r="K29" s="266">
        <v>0</v>
      </c>
      <c r="L29" s="266">
        <v>0</v>
      </c>
      <c r="M29" s="270">
        <v>0</v>
      </c>
      <c r="N29" s="118">
        <f t="shared" si="2"/>
        <v>1</v>
      </c>
      <c r="O29" s="118">
        <f t="shared" si="3"/>
        <v>2.2222222222222223E-2</v>
      </c>
      <c r="P29" s="118">
        <f t="shared" si="4"/>
        <v>7.407407407407407E-2</v>
      </c>
      <c r="Q29" s="118">
        <f t="shared" si="5"/>
        <v>0.14074074074074075</v>
      </c>
      <c r="R29" s="118">
        <f t="shared" si="6"/>
        <v>0.1111111111111111</v>
      </c>
      <c r="S29" s="118">
        <f t="shared" si="7"/>
        <v>0.34074074074074073</v>
      </c>
      <c r="T29" s="118">
        <f t="shared" si="8"/>
        <v>0.17777777777777778</v>
      </c>
      <c r="U29" s="118">
        <f t="shared" si="9"/>
        <v>0.13333333333333333</v>
      </c>
      <c r="V29" s="118">
        <f t="shared" si="10"/>
        <v>0</v>
      </c>
      <c r="W29" s="118">
        <f t="shared" si="11"/>
        <v>0</v>
      </c>
      <c r="X29" s="118">
        <f t="shared" si="12"/>
        <v>0</v>
      </c>
      <c r="Y29" s="118">
        <f t="shared" si="13"/>
        <v>0</v>
      </c>
    </row>
    <row r="30" spans="1:25" s="218" customFormat="1" x14ac:dyDescent="0.25">
      <c r="A30" s="132" t="s">
        <v>183</v>
      </c>
      <c r="B30" s="269">
        <v>10486</v>
      </c>
      <c r="C30" s="266">
        <v>4130</v>
      </c>
      <c r="D30" s="266">
        <v>375</v>
      </c>
      <c r="E30" s="266">
        <v>973</v>
      </c>
      <c r="F30" s="266">
        <v>2421</v>
      </c>
      <c r="G30" s="266">
        <v>1227</v>
      </c>
      <c r="H30" s="266">
        <v>98</v>
      </c>
      <c r="I30" s="266">
        <v>663</v>
      </c>
      <c r="J30" s="266">
        <v>219</v>
      </c>
      <c r="K30" s="266">
        <v>330</v>
      </c>
      <c r="L30" s="266">
        <v>50</v>
      </c>
      <c r="M30" s="270">
        <v>0</v>
      </c>
      <c r="N30" s="118">
        <f t="shared" si="2"/>
        <v>1</v>
      </c>
      <c r="O30" s="118">
        <f t="shared" si="3"/>
        <v>0.39385847797062751</v>
      </c>
      <c r="P30" s="118">
        <f t="shared" si="4"/>
        <v>3.5761968338737363E-2</v>
      </c>
      <c r="Q30" s="118">
        <f t="shared" si="5"/>
        <v>9.279038718291055E-2</v>
      </c>
      <c r="R30" s="118">
        <f t="shared" si="6"/>
        <v>0.23087926759488842</v>
      </c>
      <c r="S30" s="118">
        <f t="shared" si="7"/>
        <v>0.11701316040434866</v>
      </c>
      <c r="T30" s="118">
        <f t="shared" si="8"/>
        <v>9.3457943925233638E-3</v>
      </c>
      <c r="U30" s="118">
        <f t="shared" si="9"/>
        <v>6.3227160022887655E-2</v>
      </c>
      <c r="V30" s="118">
        <f t="shared" si="10"/>
        <v>2.0884989509822621E-2</v>
      </c>
      <c r="W30" s="118">
        <f t="shared" si="11"/>
        <v>3.1470532138088883E-2</v>
      </c>
      <c r="X30" s="118">
        <f t="shared" si="12"/>
        <v>4.7682624451649818E-3</v>
      </c>
      <c r="Y30" s="118">
        <f t="shared" si="13"/>
        <v>0</v>
      </c>
    </row>
    <row r="31" spans="1:25" s="218" customFormat="1" x14ac:dyDescent="0.25">
      <c r="A31" s="132" t="s">
        <v>47</v>
      </c>
      <c r="B31" s="269">
        <v>4781</v>
      </c>
      <c r="C31" s="266">
        <v>60</v>
      </c>
      <c r="D31" s="266">
        <v>363</v>
      </c>
      <c r="E31" s="266">
        <v>421</v>
      </c>
      <c r="F31" s="266">
        <v>437</v>
      </c>
      <c r="G31" s="266">
        <v>800</v>
      </c>
      <c r="H31" s="266">
        <v>102</v>
      </c>
      <c r="I31" s="266">
        <v>560</v>
      </c>
      <c r="J31" s="266">
        <v>314</v>
      </c>
      <c r="K31" s="266">
        <v>1724</v>
      </c>
      <c r="L31" s="266">
        <v>0</v>
      </c>
      <c r="M31" s="270">
        <v>0</v>
      </c>
      <c r="N31" s="118">
        <f t="shared" si="2"/>
        <v>1</v>
      </c>
      <c r="O31" s="118">
        <f t="shared" si="3"/>
        <v>1.2549675800041833E-2</v>
      </c>
      <c r="P31" s="118">
        <f t="shared" si="4"/>
        <v>7.5925538590253083E-2</v>
      </c>
      <c r="Q31" s="118">
        <f t="shared" si="5"/>
        <v>8.8056891863626863E-2</v>
      </c>
      <c r="R31" s="118">
        <f t="shared" si="6"/>
        <v>9.1403472076971345E-2</v>
      </c>
      <c r="S31" s="118">
        <f t="shared" si="7"/>
        <v>0.16732901066722444</v>
      </c>
      <c r="T31" s="118">
        <f t="shared" si="8"/>
        <v>2.1334448860071114E-2</v>
      </c>
      <c r="U31" s="118">
        <f t="shared" si="9"/>
        <v>0.1171303074670571</v>
      </c>
      <c r="V31" s="118">
        <f t="shared" si="10"/>
        <v>6.5676636686885587E-2</v>
      </c>
      <c r="W31" s="118">
        <f t="shared" si="11"/>
        <v>0.36059401798786866</v>
      </c>
      <c r="X31" s="118">
        <f t="shared" si="12"/>
        <v>0</v>
      </c>
      <c r="Y31" s="118">
        <f t="shared" si="13"/>
        <v>0</v>
      </c>
    </row>
    <row r="32" spans="1:25" s="218" customFormat="1" x14ac:dyDescent="0.25">
      <c r="A32" s="132" t="s">
        <v>164</v>
      </c>
      <c r="B32" s="269">
        <v>1413</v>
      </c>
      <c r="C32" s="266">
        <v>95</v>
      </c>
      <c r="D32" s="266">
        <v>105.5</v>
      </c>
      <c r="E32" s="266">
        <v>194.5</v>
      </c>
      <c r="F32" s="266">
        <v>110</v>
      </c>
      <c r="G32" s="266">
        <v>346</v>
      </c>
      <c r="H32" s="266">
        <v>57</v>
      </c>
      <c r="I32" s="266">
        <v>233</v>
      </c>
      <c r="J32" s="266">
        <v>42</v>
      </c>
      <c r="K32" s="266">
        <v>205</v>
      </c>
      <c r="L32" s="266">
        <v>20</v>
      </c>
      <c r="M32" s="270">
        <v>5</v>
      </c>
      <c r="N32" s="118">
        <f t="shared" si="2"/>
        <v>1</v>
      </c>
      <c r="O32" s="118">
        <f t="shared" si="3"/>
        <v>6.723283793347487E-2</v>
      </c>
      <c r="P32" s="118">
        <f t="shared" si="4"/>
        <v>7.4663835810332632E-2</v>
      </c>
      <c r="Q32" s="118">
        <f t="shared" si="5"/>
        <v>0.13765038924274592</v>
      </c>
      <c r="R32" s="118">
        <f t="shared" si="6"/>
        <v>7.784854918612881E-2</v>
      </c>
      <c r="S32" s="118">
        <f t="shared" si="7"/>
        <v>0.24486907289455059</v>
      </c>
      <c r="T32" s="118">
        <f t="shared" si="8"/>
        <v>4.0339702760084924E-2</v>
      </c>
      <c r="U32" s="118">
        <f t="shared" si="9"/>
        <v>0.16489738145789101</v>
      </c>
      <c r="V32" s="118">
        <f t="shared" si="10"/>
        <v>2.9723991507430998E-2</v>
      </c>
      <c r="W32" s="118">
        <f t="shared" si="11"/>
        <v>0.14508138711960367</v>
      </c>
      <c r="X32" s="118">
        <f t="shared" si="12"/>
        <v>1.4154281670205236E-2</v>
      </c>
      <c r="Y32" s="118">
        <f t="shared" si="13"/>
        <v>3.5385704175513091E-3</v>
      </c>
    </row>
    <row r="33" spans="1:25" s="218" customFormat="1" x14ac:dyDescent="0.25">
      <c r="A33" s="132" t="s">
        <v>58</v>
      </c>
      <c r="B33" s="269">
        <v>1500</v>
      </c>
      <c r="C33" s="266">
        <v>49</v>
      </c>
      <c r="D33" s="266">
        <v>118</v>
      </c>
      <c r="E33" s="266">
        <v>169</v>
      </c>
      <c r="F33" s="266">
        <v>62</v>
      </c>
      <c r="G33" s="266">
        <v>411</v>
      </c>
      <c r="H33" s="266">
        <v>24</v>
      </c>
      <c r="I33" s="266">
        <v>154</v>
      </c>
      <c r="J33" s="266">
        <v>22</v>
      </c>
      <c r="K33" s="266">
        <v>473</v>
      </c>
      <c r="L33" s="266">
        <v>18</v>
      </c>
      <c r="M33" s="270">
        <v>0</v>
      </c>
      <c r="N33" s="118">
        <f t="shared" si="2"/>
        <v>1</v>
      </c>
      <c r="O33" s="118">
        <f t="shared" si="3"/>
        <v>3.2666666666666663E-2</v>
      </c>
      <c r="P33" s="118">
        <f t="shared" si="4"/>
        <v>7.8666666666666663E-2</v>
      </c>
      <c r="Q33" s="118">
        <f t="shared" si="5"/>
        <v>0.11266666666666666</v>
      </c>
      <c r="R33" s="118">
        <f t="shared" si="6"/>
        <v>4.1333333333333333E-2</v>
      </c>
      <c r="S33" s="118">
        <f t="shared" si="7"/>
        <v>0.27400000000000002</v>
      </c>
      <c r="T33" s="118">
        <f t="shared" si="8"/>
        <v>1.6E-2</v>
      </c>
      <c r="U33" s="118">
        <f t="shared" si="9"/>
        <v>0.10266666666666667</v>
      </c>
      <c r="V33" s="118">
        <f t="shared" si="10"/>
        <v>1.4666666666666666E-2</v>
      </c>
      <c r="W33" s="118">
        <f t="shared" si="11"/>
        <v>0.31533333333333335</v>
      </c>
      <c r="X33" s="118">
        <f t="shared" si="12"/>
        <v>1.2E-2</v>
      </c>
      <c r="Y33" s="118">
        <f t="shared" si="13"/>
        <v>0</v>
      </c>
    </row>
    <row r="34" spans="1:25" s="218" customFormat="1" x14ac:dyDescent="0.25">
      <c r="A34" s="132" t="s">
        <v>49</v>
      </c>
      <c r="B34" s="269">
        <v>3657</v>
      </c>
      <c r="C34" s="266">
        <v>58</v>
      </c>
      <c r="D34" s="266">
        <v>801</v>
      </c>
      <c r="E34" s="266">
        <v>365</v>
      </c>
      <c r="F34" s="266">
        <v>335</v>
      </c>
      <c r="G34" s="266">
        <v>756</v>
      </c>
      <c r="H34" s="266">
        <v>59</v>
      </c>
      <c r="I34" s="266">
        <v>504</v>
      </c>
      <c r="J34" s="266">
        <v>172</v>
      </c>
      <c r="K34" s="266">
        <v>468</v>
      </c>
      <c r="L34" s="266">
        <v>139</v>
      </c>
      <c r="M34" s="270">
        <v>0</v>
      </c>
      <c r="N34" s="118">
        <f t="shared" si="2"/>
        <v>1</v>
      </c>
      <c r="O34" s="118">
        <f t="shared" si="3"/>
        <v>1.585999453103637E-2</v>
      </c>
      <c r="P34" s="118">
        <f t="shared" si="4"/>
        <v>0.21903199343724364</v>
      </c>
      <c r="Q34" s="118">
        <f t="shared" si="5"/>
        <v>9.980858627290129E-2</v>
      </c>
      <c r="R34" s="118">
        <f t="shared" si="6"/>
        <v>9.1605140825813502E-2</v>
      </c>
      <c r="S34" s="118">
        <f t="shared" si="7"/>
        <v>0.20672682526661199</v>
      </c>
      <c r="T34" s="118">
        <f t="shared" si="8"/>
        <v>1.6133442712605962E-2</v>
      </c>
      <c r="U34" s="118">
        <f t="shared" si="9"/>
        <v>0.13781788351107466</v>
      </c>
      <c r="V34" s="118">
        <f t="shared" si="10"/>
        <v>4.7033087229969919E-2</v>
      </c>
      <c r="W34" s="118">
        <f t="shared" si="11"/>
        <v>0.12797374897456931</v>
      </c>
      <c r="X34" s="118">
        <f t="shared" si="12"/>
        <v>3.8009297238173367E-2</v>
      </c>
      <c r="Y34" s="118">
        <f t="shared" si="13"/>
        <v>0</v>
      </c>
    </row>
    <row r="35" spans="1:25" s="218" customFormat="1" x14ac:dyDescent="0.25">
      <c r="A35" s="132" t="s">
        <v>50</v>
      </c>
      <c r="B35" s="269">
        <v>2266</v>
      </c>
      <c r="C35" s="266">
        <v>195</v>
      </c>
      <c r="D35" s="266">
        <v>252</v>
      </c>
      <c r="E35" s="266">
        <v>293</v>
      </c>
      <c r="F35" s="266">
        <v>211</v>
      </c>
      <c r="G35" s="266">
        <v>393</v>
      </c>
      <c r="H35" s="266">
        <v>76</v>
      </c>
      <c r="I35" s="266">
        <v>435</v>
      </c>
      <c r="J35" s="266">
        <v>40</v>
      </c>
      <c r="K35" s="266">
        <v>256</v>
      </c>
      <c r="L35" s="266">
        <v>115</v>
      </c>
      <c r="M35" s="270">
        <v>0</v>
      </c>
      <c r="N35" s="118">
        <f t="shared" si="2"/>
        <v>1</v>
      </c>
      <c r="O35" s="118">
        <f t="shared" si="3"/>
        <v>8.6054721977052079E-2</v>
      </c>
      <c r="P35" s="118">
        <f t="shared" si="4"/>
        <v>0.11120917917034422</v>
      </c>
      <c r="Q35" s="118">
        <f t="shared" si="5"/>
        <v>0.12930273609885259</v>
      </c>
      <c r="R35" s="118">
        <f t="shared" si="6"/>
        <v>9.3115622241835838E-2</v>
      </c>
      <c r="S35" s="118">
        <f t="shared" si="7"/>
        <v>0.1734333627537511</v>
      </c>
      <c r="T35" s="118">
        <f t="shared" si="8"/>
        <v>3.3539276257722857E-2</v>
      </c>
      <c r="U35" s="118">
        <f t="shared" si="9"/>
        <v>0.19196822594880847</v>
      </c>
      <c r="V35" s="118">
        <f t="shared" si="10"/>
        <v>1.7652250661959398E-2</v>
      </c>
      <c r="W35" s="118">
        <f t="shared" si="11"/>
        <v>0.11297440423654016</v>
      </c>
      <c r="X35" s="118">
        <f t="shared" si="12"/>
        <v>5.0750220653133275E-2</v>
      </c>
      <c r="Y35" s="118">
        <f t="shared" si="13"/>
        <v>0</v>
      </c>
    </row>
    <row r="36" spans="1:25" s="218" customFormat="1" x14ac:dyDescent="0.25">
      <c r="A36" s="132" t="s">
        <v>173</v>
      </c>
      <c r="B36" s="269">
        <v>1408</v>
      </c>
      <c r="C36" s="266">
        <v>64</v>
      </c>
      <c r="D36" s="266">
        <v>179</v>
      </c>
      <c r="E36" s="266">
        <v>125</v>
      </c>
      <c r="F36" s="266">
        <v>194</v>
      </c>
      <c r="G36" s="266">
        <v>265</v>
      </c>
      <c r="H36" s="266">
        <v>34</v>
      </c>
      <c r="I36" s="266">
        <v>241</v>
      </c>
      <c r="J36" s="266">
        <v>46</v>
      </c>
      <c r="K36" s="266">
        <v>203</v>
      </c>
      <c r="L36" s="266">
        <v>57</v>
      </c>
      <c r="M36" s="270">
        <v>0</v>
      </c>
      <c r="N36" s="118">
        <f t="shared" si="2"/>
        <v>1</v>
      </c>
      <c r="O36" s="118">
        <f t="shared" si="3"/>
        <v>4.5454545454545456E-2</v>
      </c>
      <c r="P36" s="118">
        <f t="shared" si="4"/>
        <v>0.12713068181818182</v>
      </c>
      <c r="Q36" s="118">
        <f t="shared" si="5"/>
        <v>8.8778409090909088E-2</v>
      </c>
      <c r="R36" s="118">
        <f t="shared" si="6"/>
        <v>0.13778409090909091</v>
      </c>
      <c r="S36" s="118">
        <f t="shared" si="7"/>
        <v>0.18821022727272727</v>
      </c>
      <c r="T36" s="118">
        <f t="shared" si="8"/>
        <v>2.4147727272727272E-2</v>
      </c>
      <c r="U36" s="118">
        <f t="shared" si="9"/>
        <v>0.17116477272727273</v>
      </c>
      <c r="V36" s="118">
        <f t="shared" si="10"/>
        <v>3.2670454545454544E-2</v>
      </c>
      <c r="W36" s="118">
        <f t="shared" si="11"/>
        <v>0.14417613636363635</v>
      </c>
      <c r="X36" s="118">
        <f t="shared" si="12"/>
        <v>4.0482954545454544E-2</v>
      </c>
      <c r="Y36" s="118">
        <f t="shared" si="13"/>
        <v>0</v>
      </c>
    </row>
    <row r="37" spans="1:25" s="218" customFormat="1" x14ac:dyDescent="0.25">
      <c r="A37" s="132" t="s">
        <v>52</v>
      </c>
      <c r="B37" s="269">
        <v>461</v>
      </c>
      <c r="C37" s="266">
        <v>21</v>
      </c>
      <c r="D37" s="266">
        <v>90</v>
      </c>
      <c r="E37" s="266">
        <v>16</v>
      </c>
      <c r="F37" s="266">
        <v>52</v>
      </c>
      <c r="G37" s="266">
        <v>65</v>
      </c>
      <c r="H37" s="266">
        <v>28</v>
      </c>
      <c r="I37" s="266">
        <v>101</v>
      </c>
      <c r="J37" s="266">
        <v>1</v>
      </c>
      <c r="K37" s="266">
        <v>78</v>
      </c>
      <c r="L37" s="266">
        <v>9</v>
      </c>
      <c r="M37" s="270">
        <v>0</v>
      </c>
      <c r="N37" s="118">
        <f t="shared" si="2"/>
        <v>1</v>
      </c>
      <c r="O37" s="118">
        <f t="shared" si="3"/>
        <v>4.5553145336225599E-2</v>
      </c>
      <c r="P37" s="118">
        <f t="shared" si="4"/>
        <v>0.19522776572668113</v>
      </c>
      <c r="Q37" s="118">
        <f t="shared" si="5"/>
        <v>3.4707158351409979E-2</v>
      </c>
      <c r="R37" s="118">
        <f t="shared" si="6"/>
        <v>0.11279826464208242</v>
      </c>
      <c r="S37" s="118">
        <f t="shared" si="7"/>
        <v>0.14099783080260303</v>
      </c>
      <c r="T37" s="118">
        <f t="shared" si="8"/>
        <v>6.0737527114967459E-2</v>
      </c>
      <c r="U37" s="118">
        <f t="shared" si="9"/>
        <v>0.21908893709327548</v>
      </c>
      <c r="V37" s="118">
        <f t="shared" si="10"/>
        <v>2.1691973969631237E-3</v>
      </c>
      <c r="W37" s="118">
        <f t="shared" si="11"/>
        <v>0.16919739696312364</v>
      </c>
      <c r="X37" s="118">
        <f t="shared" si="12"/>
        <v>1.9522776572668113E-2</v>
      </c>
      <c r="Y37" s="118">
        <f t="shared" si="13"/>
        <v>0</v>
      </c>
    </row>
    <row r="38" spans="1:25" s="218" customFormat="1" x14ac:dyDescent="0.25">
      <c r="A38" s="132" t="s">
        <v>37</v>
      </c>
      <c r="B38" s="269">
        <v>17286</v>
      </c>
      <c r="C38" s="266">
        <v>945</v>
      </c>
      <c r="D38" s="266">
        <v>2305</v>
      </c>
      <c r="E38" s="266">
        <v>1950</v>
      </c>
      <c r="F38" s="266">
        <v>1069</v>
      </c>
      <c r="G38" s="266">
        <v>5177</v>
      </c>
      <c r="H38" s="266">
        <v>822</v>
      </c>
      <c r="I38" s="266">
        <v>1243</v>
      </c>
      <c r="J38" s="266">
        <v>288</v>
      </c>
      <c r="K38" s="266">
        <v>3012</v>
      </c>
      <c r="L38" s="266">
        <v>52</v>
      </c>
      <c r="M38" s="270">
        <v>423</v>
      </c>
      <c r="N38" s="118">
        <f t="shared" si="2"/>
        <v>1</v>
      </c>
      <c r="O38" s="118">
        <f t="shared" si="3"/>
        <v>5.4668517875737593E-2</v>
      </c>
      <c r="P38" s="118">
        <f t="shared" si="4"/>
        <v>0.13334490339002661</v>
      </c>
      <c r="Q38" s="118">
        <f t="shared" si="5"/>
        <v>0.11280805275945852</v>
      </c>
      <c r="R38" s="118">
        <f t="shared" si="6"/>
        <v>6.1841953025569822E-2</v>
      </c>
      <c r="S38" s="118">
        <f t="shared" si="7"/>
        <v>0.29949091750549578</v>
      </c>
      <c r="T38" s="118">
        <f t="shared" si="8"/>
        <v>4.7552933009371745E-2</v>
      </c>
      <c r="U38" s="118">
        <f t="shared" si="9"/>
        <v>7.1907902348721506E-2</v>
      </c>
      <c r="V38" s="118">
        <f t="shared" si="10"/>
        <v>1.6660881638320028E-2</v>
      </c>
      <c r="W38" s="118">
        <f t="shared" si="11"/>
        <v>0.17424505380076363</v>
      </c>
      <c r="X38" s="118">
        <f t="shared" si="12"/>
        <v>3.0082147402522271E-3</v>
      </c>
      <c r="Y38" s="118">
        <f t="shared" si="13"/>
        <v>2.4470669906282543E-2</v>
      </c>
    </row>
    <row r="39" spans="1:25" s="218" customFormat="1" x14ac:dyDescent="0.25">
      <c r="A39" s="132" t="s">
        <v>55</v>
      </c>
      <c r="B39" s="269">
        <v>3212</v>
      </c>
      <c r="C39" s="266">
        <v>78</v>
      </c>
      <c r="D39" s="266">
        <v>181</v>
      </c>
      <c r="E39" s="266">
        <v>259</v>
      </c>
      <c r="F39" s="266">
        <v>87</v>
      </c>
      <c r="G39" s="266">
        <v>616</v>
      </c>
      <c r="H39" s="266">
        <v>171</v>
      </c>
      <c r="I39" s="266">
        <v>725</v>
      </c>
      <c r="J39" s="266">
        <v>35</v>
      </c>
      <c r="K39" s="266">
        <v>1053</v>
      </c>
      <c r="L39" s="266">
        <v>7</v>
      </c>
      <c r="M39" s="270">
        <v>0</v>
      </c>
      <c r="N39" s="118">
        <f t="shared" si="2"/>
        <v>1</v>
      </c>
      <c r="O39" s="118">
        <f t="shared" si="3"/>
        <v>2.4283935242839352E-2</v>
      </c>
      <c r="P39" s="118">
        <f t="shared" si="4"/>
        <v>5.6351183063511834E-2</v>
      </c>
      <c r="Q39" s="118">
        <f t="shared" si="5"/>
        <v>8.0635118306351186E-2</v>
      </c>
      <c r="R39" s="118">
        <f t="shared" si="6"/>
        <v>2.7085927770859278E-2</v>
      </c>
      <c r="S39" s="118">
        <f t="shared" si="7"/>
        <v>0.19178082191780821</v>
      </c>
      <c r="T39" s="118">
        <f t="shared" si="8"/>
        <v>5.3237858032378578E-2</v>
      </c>
      <c r="U39" s="118">
        <f t="shared" si="9"/>
        <v>0.22571606475716063</v>
      </c>
      <c r="V39" s="118">
        <f t="shared" si="10"/>
        <v>1.0896637608966376E-2</v>
      </c>
      <c r="W39" s="118">
        <f t="shared" si="11"/>
        <v>0.32783312577833124</v>
      </c>
      <c r="X39" s="118">
        <f t="shared" si="12"/>
        <v>2.1793275217932753E-3</v>
      </c>
      <c r="Y39" s="118">
        <f t="shared" si="13"/>
        <v>0</v>
      </c>
    </row>
    <row r="40" spans="1:25" s="218" customFormat="1" x14ac:dyDescent="0.25">
      <c r="A40" s="132" t="s">
        <v>59</v>
      </c>
      <c r="B40" s="269">
        <v>4163</v>
      </c>
      <c r="C40" s="266">
        <v>53</v>
      </c>
      <c r="D40" s="266">
        <v>285</v>
      </c>
      <c r="E40" s="266">
        <v>365</v>
      </c>
      <c r="F40" s="266">
        <v>327</v>
      </c>
      <c r="G40" s="266">
        <v>1297</v>
      </c>
      <c r="H40" s="266">
        <v>118</v>
      </c>
      <c r="I40" s="266">
        <v>644</v>
      </c>
      <c r="J40" s="266">
        <v>107</v>
      </c>
      <c r="K40" s="266">
        <v>963</v>
      </c>
      <c r="L40" s="266">
        <v>0</v>
      </c>
      <c r="M40" s="270">
        <v>4</v>
      </c>
      <c r="N40" s="118">
        <f t="shared" si="2"/>
        <v>1</v>
      </c>
      <c r="O40" s="118">
        <f t="shared" si="3"/>
        <v>1.2731203459043959E-2</v>
      </c>
      <c r="P40" s="118">
        <f t="shared" si="4"/>
        <v>6.8460245015613735E-2</v>
      </c>
      <c r="Q40" s="118">
        <f t="shared" si="5"/>
        <v>8.7677155897189524E-2</v>
      </c>
      <c r="R40" s="118">
        <f t="shared" si="6"/>
        <v>7.8549123228441028E-2</v>
      </c>
      <c r="S40" s="118">
        <f t="shared" si="7"/>
        <v>0.31155416766754745</v>
      </c>
      <c r="T40" s="118">
        <f t="shared" si="8"/>
        <v>2.8344943550324287E-2</v>
      </c>
      <c r="U40" s="118">
        <f t="shared" si="9"/>
        <v>0.15469613259668508</v>
      </c>
      <c r="V40" s="118">
        <f t="shared" si="10"/>
        <v>2.5702618304107614E-2</v>
      </c>
      <c r="W40" s="118">
        <f t="shared" si="11"/>
        <v>0.23132356473696852</v>
      </c>
      <c r="X40" s="118">
        <f t="shared" si="12"/>
        <v>0</v>
      </c>
      <c r="Y40" s="118">
        <f t="shared" si="13"/>
        <v>9.6084554407878929E-4</v>
      </c>
    </row>
    <row r="41" spans="1:25" s="218" customFormat="1" x14ac:dyDescent="0.25">
      <c r="A41" s="132" t="s">
        <v>65</v>
      </c>
      <c r="B41" s="269">
        <v>7332</v>
      </c>
      <c r="C41" s="266">
        <v>732</v>
      </c>
      <c r="D41" s="266">
        <v>1104</v>
      </c>
      <c r="E41" s="266">
        <v>616</v>
      </c>
      <c r="F41" s="266">
        <v>1061</v>
      </c>
      <c r="G41" s="266">
        <v>1239</v>
      </c>
      <c r="H41" s="266">
        <v>39</v>
      </c>
      <c r="I41" s="266">
        <v>1421</v>
      </c>
      <c r="J41" s="266">
        <v>322</v>
      </c>
      <c r="K41" s="266">
        <v>654</v>
      </c>
      <c r="L41" s="266">
        <v>144</v>
      </c>
      <c r="M41" s="270">
        <v>0</v>
      </c>
      <c r="N41" s="118">
        <f t="shared" si="2"/>
        <v>1</v>
      </c>
      <c r="O41" s="118">
        <f t="shared" si="3"/>
        <v>9.9836333878887074E-2</v>
      </c>
      <c r="P41" s="118">
        <f t="shared" si="4"/>
        <v>0.15057283142389524</v>
      </c>
      <c r="Q41" s="118">
        <f t="shared" si="5"/>
        <v>8.4015275504637207E-2</v>
      </c>
      <c r="R41" s="118">
        <f t="shared" si="6"/>
        <v>0.14470812875068195</v>
      </c>
      <c r="S41" s="118">
        <f t="shared" si="7"/>
        <v>0.16898527004909983</v>
      </c>
      <c r="T41" s="118">
        <f t="shared" si="8"/>
        <v>5.3191489361702126E-3</v>
      </c>
      <c r="U41" s="118">
        <f t="shared" si="9"/>
        <v>0.19380796508456083</v>
      </c>
      <c r="V41" s="118">
        <f t="shared" si="10"/>
        <v>4.3917075831969452E-2</v>
      </c>
      <c r="W41" s="118">
        <f t="shared" si="11"/>
        <v>8.9198036006546647E-2</v>
      </c>
      <c r="X41" s="118">
        <f t="shared" si="12"/>
        <v>1.9639934533551555E-2</v>
      </c>
      <c r="Y41" s="118">
        <f t="shared" si="13"/>
        <v>0</v>
      </c>
    </row>
    <row r="42" spans="1:25" s="218" customFormat="1" x14ac:dyDescent="0.25">
      <c r="A42" s="132" t="s">
        <v>60</v>
      </c>
      <c r="B42" s="269">
        <v>29469</v>
      </c>
      <c r="C42" s="266">
        <v>1090.57</v>
      </c>
      <c r="D42" s="266">
        <v>4269.96</v>
      </c>
      <c r="E42" s="266">
        <v>2749.95</v>
      </c>
      <c r="F42" s="266">
        <v>1965.42</v>
      </c>
      <c r="G42" s="266">
        <v>8737.09</v>
      </c>
      <c r="H42" s="266">
        <v>1215.8599999999999</v>
      </c>
      <c r="I42" s="266">
        <v>4299.1000000000004</v>
      </c>
      <c r="J42" s="266">
        <v>364.15</v>
      </c>
      <c r="K42" s="266">
        <v>4765.8999999999996</v>
      </c>
      <c r="L42" s="266">
        <v>0</v>
      </c>
      <c r="M42" s="270">
        <v>0</v>
      </c>
      <c r="N42" s="118">
        <f t="shared" si="2"/>
        <v>1</v>
      </c>
      <c r="O42" s="118">
        <f t="shared" si="3"/>
        <v>3.7007363670297597E-2</v>
      </c>
      <c r="P42" s="118">
        <f t="shared" si="4"/>
        <v>0.14489667107808205</v>
      </c>
      <c r="Q42" s="118">
        <f t="shared" si="5"/>
        <v>9.3316705690725837E-2</v>
      </c>
      <c r="R42" s="118">
        <f t="shared" si="6"/>
        <v>6.6694492517560836E-2</v>
      </c>
      <c r="S42" s="118">
        <f t="shared" si="7"/>
        <v>0.29648410193762936</v>
      </c>
      <c r="T42" s="118">
        <f t="shared" si="8"/>
        <v>4.1258950083138207E-2</v>
      </c>
      <c r="U42" s="118">
        <f t="shared" si="9"/>
        <v>0.14588550680375989</v>
      </c>
      <c r="V42" s="118">
        <f t="shared" si="10"/>
        <v>1.2357053174522379E-2</v>
      </c>
      <c r="W42" s="118">
        <f t="shared" si="11"/>
        <v>0.16172588143472802</v>
      </c>
      <c r="X42" s="118">
        <f t="shared" si="12"/>
        <v>0</v>
      </c>
      <c r="Y42" s="118">
        <f t="shared" si="13"/>
        <v>0</v>
      </c>
    </row>
    <row r="43" spans="1:25" s="218" customFormat="1" x14ac:dyDescent="0.25">
      <c r="A43" s="132" t="s">
        <v>90</v>
      </c>
      <c r="B43" s="269">
        <v>72731</v>
      </c>
      <c r="C43" s="266">
        <v>12028</v>
      </c>
      <c r="D43" s="266">
        <v>7581</v>
      </c>
      <c r="E43" s="266">
        <v>9802</v>
      </c>
      <c r="F43" s="266">
        <v>4087</v>
      </c>
      <c r="G43" s="266">
        <v>17076</v>
      </c>
      <c r="H43" s="266">
        <v>1996</v>
      </c>
      <c r="I43" s="266">
        <v>11176</v>
      </c>
      <c r="J43" s="266">
        <v>1021</v>
      </c>
      <c r="K43" s="266">
        <v>7236</v>
      </c>
      <c r="L43" s="266">
        <v>728</v>
      </c>
      <c r="M43" s="270">
        <v>0</v>
      </c>
      <c r="N43" s="118">
        <f t="shared" si="2"/>
        <v>1</v>
      </c>
      <c r="O43" s="118">
        <f t="shared" si="3"/>
        <v>0.16537652445312179</v>
      </c>
      <c r="P43" s="118">
        <f t="shared" si="4"/>
        <v>0.10423340803783807</v>
      </c>
      <c r="Q43" s="118">
        <f t="shared" si="5"/>
        <v>0.13477059300710839</v>
      </c>
      <c r="R43" s="118">
        <f t="shared" si="6"/>
        <v>5.6193370089782896E-2</v>
      </c>
      <c r="S43" s="118">
        <f t="shared" si="7"/>
        <v>0.23478296737292215</v>
      </c>
      <c r="T43" s="118">
        <f t="shared" si="8"/>
        <v>2.7443593515832313E-2</v>
      </c>
      <c r="U43" s="118">
        <f t="shared" si="9"/>
        <v>0.15366212481610317</v>
      </c>
      <c r="V43" s="118">
        <f t="shared" si="10"/>
        <v>1.4038030550934265E-2</v>
      </c>
      <c r="W43" s="118">
        <f t="shared" si="11"/>
        <v>9.948990114256645E-2</v>
      </c>
      <c r="X43" s="118">
        <f t="shared" si="12"/>
        <v>1.0009487013790543E-2</v>
      </c>
      <c r="Y43" s="118">
        <f t="shared" si="13"/>
        <v>0</v>
      </c>
    </row>
    <row r="44" spans="1:25" s="218" customFormat="1" x14ac:dyDescent="0.25">
      <c r="A44" s="132" t="s">
        <v>160</v>
      </c>
      <c r="B44" s="269">
        <v>22927</v>
      </c>
      <c r="C44" s="266">
        <v>1623</v>
      </c>
      <c r="D44" s="266">
        <v>2682</v>
      </c>
      <c r="E44" s="266">
        <v>1720</v>
      </c>
      <c r="F44" s="266">
        <v>1167</v>
      </c>
      <c r="G44" s="266">
        <v>3413</v>
      </c>
      <c r="H44" s="266">
        <v>346</v>
      </c>
      <c r="I44" s="266">
        <v>3327</v>
      </c>
      <c r="J44" s="266">
        <v>2559</v>
      </c>
      <c r="K44" s="266">
        <v>4421</v>
      </c>
      <c r="L44" s="266">
        <v>1669</v>
      </c>
      <c r="M44" s="270">
        <v>0</v>
      </c>
      <c r="N44" s="118">
        <f t="shared" si="2"/>
        <v>1</v>
      </c>
      <c r="O44" s="118">
        <f t="shared" si="3"/>
        <v>7.0789898373097224E-2</v>
      </c>
      <c r="P44" s="118">
        <f t="shared" si="4"/>
        <v>0.11697997993631962</v>
      </c>
      <c r="Q44" s="118">
        <f t="shared" si="5"/>
        <v>7.5020717930823919E-2</v>
      </c>
      <c r="R44" s="118">
        <f t="shared" si="6"/>
        <v>5.0900684782134602E-2</v>
      </c>
      <c r="S44" s="118">
        <f t="shared" si="7"/>
        <v>0.1488637850569198</v>
      </c>
      <c r="T44" s="118">
        <f t="shared" si="8"/>
        <v>1.5091376979107602E-2</v>
      </c>
      <c r="U44" s="118">
        <f t="shared" si="9"/>
        <v>0.14511274916037858</v>
      </c>
      <c r="V44" s="118">
        <f t="shared" si="10"/>
        <v>0.11161512627033629</v>
      </c>
      <c r="W44" s="118">
        <f t="shared" si="11"/>
        <v>0.19282941510010032</v>
      </c>
      <c r="X44" s="118">
        <f t="shared" si="12"/>
        <v>7.2796266410782046E-2</v>
      </c>
      <c r="Y44" s="118">
        <f t="shared" si="13"/>
        <v>0</v>
      </c>
    </row>
    <row r="45" spans="1:25" s="218" customFormat="1" ht="15.75" thickBot="1" x14ac:dyDescent="0.3">
      <c r="A45" s="132" t="s">
        <v>89</v>
      </c>
      <c r="B45" s="271">
        <v>18322</v>
      </c>
      <c r="C45" s="272">
        <v>1043</v>
      </c>
      <c r="D45" s="272">
        <v>2240</v>
      </c>
      <c r="E45" s="272">
        <v>2770</v>
      </c>
      <c r="F45" s="272">
        <v>2017</v>
      </c>
      <c r="G45" s="272">
        <v>3085</v>
      </c>
      <c r="H45" s="272">
        <v>839</v>
      </c>
      <c r="I45" s="272">
        <v>2855</v>
      </c>
      <c r="J45" s="272">
        <v>861</v>
      </c>
      <c r="K45" s="272">
        <v>2388</v>
      </c>
      <c r="L45" s="272">
        <v>212</v>
      </c>
      <c r="M45" s="273">
        <v>12</v>
      </c>
      <c r="N45" s="118">
        <f t="shared" si="2"/>
        <v>1</v>
      </c>
      <c r="O45" s="118">
        <f t="shared" si="3"/>
        <v>5.6926099770767381E-2</v>
      </c>
      <c r="P45" s="118">
        <f t="shared" si="4"/>
        <v>0.1222573954808427</v>
      </c>
      <c r="Q45" s="118">
        <f t="shared" si="5"/>
        <v>0.15118436851872066</v>
      </c>
      <c r="R45" s="118">
        <f t="shared" si="6"/>
        <v>0.11008623512716953</v>
      </c>
      <c r="S45" s="118">
        <f t="shared" si="7"/>
        <v>0.16837681475821417</v>
      </c>
      <c r="T45" s="118">
        <f t="shared" si="8"/>
        <v>4.5791944110904925E-2</v>
      </c>
      <c r="U45" s="118">
        <f t="shared" si="9"/>
        <v>0.15582360004366336</v>
      </c>
      <c r="V45" s="118">
        <f t="shared" si="10"/>
        <v>4.6992686387948915E-2</v>
      </c>
      <c r="W45" s="118">
        <f t="shared" si="11"/>
        <v>0.1303351162536841</v>
      </c>
      <c r="X45" s="118">
        <f t="shared" si="12"/>
        <v>1.1570789215151185E-2</v>
      </c>
      <c r="Y45" s="118">
        <f t="shared" si="13"/>
        <v>6.5495033293308589E-4</v>
      </c>
    </row>
    <row r="46" spans="1:25" s="218" customFormat="1" x14ac:dyDescent="0.25"/>
    <row r="69" spans="18:26" x14ac:dyDescent="0.25">
      <c r="R69" t="s">
        <v>11</v>
      </c>
      <c r="T69" t="s">
        <v>11</v>
      </c>
      <c r="V69" t="s">
        <v>11</v>
      </c>
      <c r="X69" t="s">
        <v>11</v>
      </c>
      <c r="Z69" t="s">
        <v>11</v>
      </c>
    </row>
  </sheetData>
  <conditionalFormatting sqref="O6:Y45">
    <cfRule type="colorScale" priority="1">
      <colorScale>
        <cfvo type="min"/>
        <cfvo type="max"/>
        <color theme="0" tint="-4.9989318521683403E-2"/>
        <color theme="4" tint="-0.499984740745262"/>
      </colorScale>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978-C005-4F5A-9B51-078BEB2F786E}">
  <dimension ref="A1:O188"/>
  <sheetViews>
    <sheetView zoomScaleNormal="100" workbookViewId="0">
      <selection activeCell="I23" sqref="I23"/>
    </sheetView>
  </sheetViews>
  <sheetFormatPr defaultRowHeight="15" x14ac:dyDescent="0.25"/>
  <cols>
    <col min="1" max="1" width="38.42578125" customWidth="1"/>
  </cols>
  <sheetData>
    <row r="1" spans="1:15" s="380" customFormat="1" x14ac:dyDescent="0.25">
      <c r="A1" s="236" t="s">
        <v>1942</v>
      </c>
    </row>
    <row r="2" spans="1:15" x14ac:dyDescent="0.25">
      <c r="A2" s="387" t="s">
        <v>1939</v>
      </c>
    </row>
    <row r="4" spans="1:15" s="218" customFormat="1" x14ac:dyDescent="0.25">
      <c r="A4" s="387" t="s">
        <v>1944</v>
      </c>
    </row>
    <row r="5" spans="1:15" x14ac:dyDescent="0.25">
      <c r="A5" s="727"/>
      <c r="B5" s="725" t="s">
        <v>800</v>
      </c>
      <c r="C5" s="725" t="s">
        <v>801</v>
      </c>
      <c r="D5" s="725" t="s">
        <v>802</v>
      </c>
      <c r="E5" s="725" t="s">
        <v>803</v>
      </c>
      <c r="F5" s="725" t="s">
        <v>804</v>
      </c>
      <c r="G5" s="725" t="s">
        <v>805</v>
      </c>
      <c r="H5" s="725" t="s">
        <v>806</v>
      </c>
      <c r="I5" s="725" t="s">
        <v>807</v>
      </c>
      <c r="J5" s="725" t="s">
        <v>808</v>
      </c>
      <c r="K5" s="725" t="s">
        <v>809</v>
      </c>
      <c r="L5" s="725" t="s">
        <v>810</v>
      </c>
      <c r="M5" s="725" t="s">
        <v>811</v>
      </c>
      <c r="N5" s="725" t="s">
        <v>812</v>
      </c>
      <c r="O5" s="234"/>
    </row>
    <row r="6" spans="1:15" x14ac:dyDescent="0.25">
      <c r="A6" s="233" t="s">
        <v>2035</v>
      </c>
      <c r="B6" s="370">
        <v>8.2098630136986301</v>
      </c>
      <c r="C6" s="370" t="s">
        <v>1283</v>
      </c>
      <c r="D6" s="370">
        <v>5.2086105675146772</v>
      </c>
      <c r="E6" s="370">
        <v>4.5248532289628178</v>
      </c>
      <c r="F6" s="370" t="s">
        <v>1283</v>
      </c>
      <c r="G6" s="370">
        <v>5.0665006226650062</v>
      </c>
      <c r="H6" s="370" t="s">
        <v>1283</v>
      </c>
      <c r="I6" s="370">
        <v>7.1979452054794519</v>
      </c>
      <c r="J6" s="370">
        <v>5.8014943960149434</v>
      </c>
      <c r="K6" s="370" t="s">
        <v>1283</v>
      </c>
      <c r="L6" s="370">
        <v>7.3796477495107631</v>
      </c>
      <c r="M6" s="370" t="s">
        <v>1283</v>
      </c>
      <c r="N6" s="370">
        <v>5.9775342465753427</v>
      </c>
      <c r="O6" s="108"/>
    </row>
    <row r="7" spans="1:15" x14ac:dyDescent="0.25">
      <c r="A7" s="233" t="s">
        <v>2036</v>
      </c>
      <c r="B7" s="370">
        <v>5.0676279740447008</v>
      </c>
      <c r="C7" s="370">
        <v>5.1869863013698634</v>
      </c>
      <c r="D7" s="370">
        <v>5.5592264302981462</v>
      </c>
      <c r="E7" s="370">
        <v>5.8898021308980217</v>
      </c>
      <c r="F7" s="370">
        <v>5.3696673189823869</v>
      </c>
      <c r="G7" s="370">
        <v>6.1163405088062621</v>
      </c>
      <c r="H7" s="370">
        <v>5.3503805175038055</v>
      </c>
      <c r="I7" s="370">
        <v>6.7313626532083628</v>
      </c>
      <c r="J7" s="370">
        <v>6.1907270811380402</v>
      </c>
      <c r="K7" s="370">
        <v>6.5346244685876238</v>
      </c>
      <c r="L7" s="370">
        <v>6.0924359737939247</v>
      </c>
      <c r="M7" s="370">
        <v>6.460844748858448</v>
      </c>
      <c r="N7" s="370">
        <v>6.4227295788939616</v>
      </c>
      <c r="O7" s="108"/>
    </row>
    <row r="8" spans="1:15" ht="30" x14ac:dyDescent="0.25">
      <c r="A8" s="233" t="s">
        <v>2037</v>
      </c>
      <c r="B8" s="370">
        <v>4.5041095890410956</v>
      </c>
      <c r="C8" s="370">
        <v>5.1582191780821915</v>
      </c>
      <c r="D8" s="370">
        <v>5.7788649706457926</v>
      </c>
      <c r="E8" s="370">
        <v>5.5071716357775982</v>
      </c>
      <c r="F8" s="370">
        <v>4.5447488584474884</v>
      </c>
      <c r="G8" s="370">
        <v>4.9972602739726026</v>
      </c>
      <c r="H8" s="370">
        <v>4.834398782343988</v>
      </c>
      <c r="I8" s="370">
        <v>6.6579908675799082</v>
      </c>
      <c r="J8" s="370">
        <v>6.6165905631659063</v>
      </c>
      <c r="K8" s="370">
        <v>6.3829170024174058</v>
      </c>
      <c r="L8" s="370">
        <v>6.7605479452054791</v>
      </c>
      <c r="M8" s="370">
        <v>5.2800842992623815</v>
      </c>
      <c r="N8" s="370">
        <v>5.8605022831050233</v>
      </c>
      <c r="O8" s="108"/>
    </row>
    <row r="9" spans="1:15" x14ac:dyDescent="0.25">
      <c r="A9" s="233" t="s">
        <v>2038</v>
      </c>
      <c r="B9" s="370">
        <v>4.5401826484018271</v>
      </c>
      <c r="C9" s="370">
        <v>3.4979452054794522</v>
      </c>
      <c r="D9" s="370">
        <v>3.6506849315068495</v>
      </c>
      <c r="E9" s="370">
        <v>4.7732876712328771</v>
      </c>
      <c r="F9" s="370">
        <v>5.6025955299206922</v>
      </c>
      <c r="G9" s="370">
        <v>5.4776255707762553</v>
      </c>
      <c r="H9" s="370">
        <v>6.1162861491628613</v>
      </c>
      <c r="I9" s="370">
        <v>6.5407797681770283</v>
      </c>
      <c r="J9" s="370">
        <v>5.971993911719939</v>
      </c>
      <c r="K9" s="370">
        <v>5.8498630136986298</v>
      </c>
      <c r="L9" s="370">
        <v>6.5137792103142624</v>
      </c>
      <c r="M9" s="370">
        <v>6.7703611457036112</v>
      </c>
      <c r="N9" s="370">
        <v>6.0196106705118959</v>
      </c>
      <c r="O9" s="108"/>
    </row>
    <row r="10" spans="1:15" ht="16.5" customHeight="1" x14ac:dyDescent="0.25">
      <c r="A10" s="233" t="s">
        <v>2039</v>
      </c>
      <c r="B10" s="370">
        <v>4.5182111200644641</v>
      </c>
      <c r="C10" s="370">
        <v>4.4918178452425028</v>
      </c>
      <c r="D10" s="370">
        <v>4.9249442497610705</v>
      </c>
      <c r="E10" s="370">
        <v>4.9689082606890826</v>
      </c>
      <c r="F10" s="370">
        <v>4.6037243150684928</v>
      </c>
      <c r="G10" s="370">
        <v>5.1504639858594787</v>
      </c>
      <c r="H10" s="370">
        <v>5.3040631530067337</v>
      </c>
      <c r="I10" s="370">
        <v>5.9783507923717432</v>
      </c>
      <c r="J10" s="370">
        <v>5.4942138621958696</v>
      </c>
      <c r="K10" s="370">
        <v>5.8551076320939339</v>
      </c>
      <c r="L10" s="370">
        <v>5.4948366701791356</v>
      </c>
      <c r="M10" s="370">
        <v>5.9817006978547438</v>
      </c>
      <c r="N10" s="370">
        <v>5.9073780341264115</v>
      </c>
      <c r="O10" s="108"/>
    </row>
    <row r="11" spans="1:15" ht="30" x14ac:dyDescent="0.25">
      <c r="A11" s="233" t="s">
        <v>2040</v>
      </c>
      <c r="B11" s="370">
        <v>5.0948630136986299</v>
      </c>
      <c r="C11" s="370">
        <v>5.2144814090019569</v>
      </c>
      <c r="D11" s="370">
        <v>5.5471232876712326</v>
      </c>
      <c r="E11" s="370">
        <v>5.1746978243352135</v>
      </c>
      <c r="F11" s="370">
        <v>5.2818003913894325</v>
      </c>
      <c r="G11" s="370">
        <v>5.1504566210045661</v>
      </c>
      <c r="H11" s="370">
        <v>5.7799086757990867</v>
      </c>
      <c r="I11" s="370">
        <v>5.4854794520547943</v>
      </c>
      <c r="J11" s="370">
        <v>5.8460616438356166</v>
      </c>
      <c r="K11" s="370">
        <v>5.8230459307010474</v>
      </c>
      <c r="L11" s="370">
        <v>6.4668696093353626</v>
      </c>
      <c r="M11" s="370">
        <v>5.6135544340302808</v>
      </c>
      <c r="N11" s="370">
        <v>4.7537899543378996</v>
      </c>
      <c r="O11" s="108"/>
    </row>
    <row r="12" spans="1:15" x14ac:dyDescent="0.25">
      <c r="A12" s="233" t="s">
        <v>2041</v>
      </c>
      <c r="B12" s="370">
        <v>5.3402562969509502</v>
      </c>
      <c r="C12" s="370">
        <v>5.5151699644850325</v>
      </c>
      <c r="D12" s="370">
        <v>4.5653698630136983</v>
      </c>
      <c r="E12" s="370">
        <v>5.0195694716242665</v>
      </c>
      <c r="F12" s="370">
        <v>5.2438356164383562</v>
      </c>
      <c r="G12" s="370">
        <v>5.7539866526167902</v>
      </c>
      <c r="H12" s="370">
        <v>5.0605157131345688</v>
      </c>
      <c r="I12" s="370">
        <v>5.8970439798125449</v>
      </c>
      <c r="J12" s="370">
        <v>5.6812785388127853</v>
      </c>
      <c r="K12" s="370">
        <v>5.5894063926940643</v>
      </c>
      <c r="L12" s="370">
        <v>5.35469894870978</v>
      </c>
      <c r="M12" s="370">
        <v>5.2279641001417101</v>
      </c>
      <c r="N12" s="370">
        <v>6.4075616438356171</v>
      </c>
      <c r="O12" s="108"/>
    </row>
    <row r="13" spans="1:15" ht="30" x14ac:dyDescent="0.25">
      <c r="A13" s="233" t="s">
        <v>2042</v>
      </c>
      <c r="B13" s="370">
        <v>6.5127853881278535</v>
      </c>
      <c r="C13" s="370">
        <v>4.84337899543379</v>
      </c>
      <c r="D13" s="370">
        <v>5.2337899543378992</v>
      </c>
      <c r="E13" s="370">
        <v>6.2301369863013702</v>
      </c>
      <c r="F13" s="370">
        <v>5.8219178082191778</v>
      </c>
      <c r="G13" s="370">
        <v>6.1025440313111545</v>
      </c>
      <c r="H13" s="370">
        <v>6.6760273972602739</v>
      </c>
      <c r="I13" s="370">
        <v>6.7084148727984338</v>
      </c>
      <c r="J13" s="370">
        <v>5.5336377473363774</v>
      </c>
      <c r="K13" s="370">
        <v>7.5814541622760796</v>
      </c>
      <c r="L13" s="370">
        <v>7.6970645792563603</v>
      </c>
      <c r="M13" s="370">
        <v>6.84337899543379</v>
      </c>
      <c r="N13" s="370">
        <v>8.4645357686453586</v>
      </c>
      <c r="O13" s="108"/>
    </row>
    <row r="14" spans="1:15" x14ac:dyDescent="0.25">
      <c r="A14" s="233" t="s">
        <v>2043</v>
      </c>
      <c r="B14" s="370">
        <v>5.0730593607305936</v>
      </c>
      <c r="C14" s="370">
        <v>4.6112633181126332</v>
      </c>
      <c r="D14" s="370">
        <v>6.0510878323932307</v>
      </c>
      <c r="E14" s="370">
        <v>5.3732876712328768</v>
      </c>
      <c r="F14" s="370">
        <v>5.6254794520547948</v>
      </c>
      <c r="G14" s="370">
        <v>4.8103718199608609</v>
      </c>
      <c r="H14" s="370">
        <v>5.886220789685737</v>
      </c>
      <c r="I14" s="370">
        <v>5.86027397260274</v>
      </c>
      <c r="J14" s="370">
        <v>6.9555555555555557</v>
      </c>
      <c r="K14" s="370">
        <v>5.2698630136986298</v>
      </c>
      <c r="L14" s="370">
        <v>5.7957850368809272</v>
      </c>
      <c r="M14" s="370">
        <v>5.6743299583085163</v>
      </c>
      <c r="N14" s="370">
        <v>6.4689912826899123</v>
      </c>
      <c r="O14" s="108"/>
    </row>
    <row r="15" spans="1:15" x14ac:dyDescent="0.25">
      <c r="A15" s="233" t="s">
        <v>686</v>
      </c>
      <c r="B15" s="370" t="s">
        <v>1283</v>
      </c>
      <c r="C15" s="370" t="s">
        <v>1283</v>
      </c>
      <c r="D15" s="370" t="s">
        <v>1283</v>
      </c>
      <c r="E15" s="370">
        <v>5.0832876712328767</v>
      </c>
      <c r="F15" s="370" t="s">
        <v>1283</v>
      </c>
      <c r="G15" s="370" t="s">
        <v>1283</v>
      </c>
      <c r="H15" s="370">
        <v>5.387397260273973</v>
      </c>
      <c r="I15" s="370"/>
      <c r="J15" s="370"/>
      <c r="K15" s="370" t="s">
        <v>1283</v>
      </c>
      <c r="L15" s="380"/>
      <c r="M15" s="370" t="s">
        <v>1283</v>
      </c>
      <c r="N15" s="370" t="s">
        <v>1283</v>
      </c>
      <c r="O15" s="108"/>
    </row>
    <row r="16" spans="1:15" x14ac:dyDescent="0.25">
      <c r="A16" s="233" t="s">
        <v>105</v>
      </c>
      <c r="B16" s="370">
        <v>5.1272570380757196</v>
      </c>
      <c r="C16" s="370">
        <v>4.8828191989961311</v>
      </c>
      <c r="D16" s="370">
        <v>5.0679641001417099</v>
      </c>
      <c r="E16" s="370">
        <v>5.2533308313004321</v>
      </c>
      <c r="F16" s="370">
        <v>4.9997198007471981</v>
      </c>
      <c r="G16" s="370">
        <v>5.4134747102212861</v>
      </c>
      <c r="H16" s="370">
        <v>5.4307176891006552</v>
      </c>
      <c r="I16" s="370">
        <v>6.1672020154306404</v>
      </c>
      <c r="J16" s="370">
        <v>5.8496778632639019</v>
      </c>
      <c r="K16" s="370">
        <v>6.0436993116608742</v>
      </c>
      <c r="L16" s="370">
        <v>5.9795828457355267</v>
      </c>
      <c r="M16" s="370">
        <v>5.8723257728871916</v>
      </c>
      <c r="N16" s="370">
        <v>6.1149330121932852</v>
      </c>
      <c r="O16" s="108"/>
    </row>
    <row r="17" spans="1:2" x14ac:dyDescent="0.25">
      <c r="A17" s="437" t="s">
        <v>2050</v>
      </c>
    </row>
    <row r="18" spans="1:2" s="218" customFormat="1" x14ac:dyDescent="0.25">
      <c r="A18" s="235"/>
      <c r="B18" s="108"/>
    </row>
    <row r="19" spans="1:2" x14ac:dyDescent="0.25">
      <c r="A19" s="437"/>
    </row>
    <row r="44" spans="1:11" s="116" customFormat="1" x14ac:dyDescent="0.25">
      <c r="A44" s="116" t="s">
        <v>646</v>
      </c>
    </row>
    <row r="47" spans="1:11" x14ac:dyDescent="0.25">
      <c r="A47" s="599"/>
      <c r="B47" s="599"/>
      <c r="C47" s="1026" t="s">
        <v>1274</v>
      </c>
      <c r="D47" s="1026"/>
      <c r="E47" s="1026"/>
      <c r="F47" s="1026" t="s">
        <v>1275</v>
      </c>
      <c r="G47" s="1026"/>
      <c r="H47" s="1026"/>
      <c r="I47" s="1026" t="s">
        <v>605</v>
      </c>
      <c r="J47" s="1026"/>
      <c r="K47" s="1026"/>
    </row>
    <row r="48" spans="1:11" ht="60" x14ac:dyDescent="0.25">
      <c r="A48" s="601" t="s">
        <v>1276</v>
      </c>
      <c r="B48" s="601" t="s">
        <v>1220</v>
      </c>
      <c r="C48" s="601" t="s">
        <v>1277</v>
      </c>
      <c r="D48" s="601" t="s">
        <v>1278</v>
      </c>
      <c r="E48" s="601" t="s">
        <v>1279</v>
      </c>
      <c r="F48" s="601" t="s">
        <v>1277</v>
      </c>
      <c r="G48" s="601" t="s">
        <v>1278</v>
      </c>
      <c r="H48" s="601" t="s">
        <v>1279</v>
      </c>
      <c r="I48" s="601" t="s">
        <v>1277</v>
      </c>
      <c r="J48" s="601" t="s">
        <v>1278</v>
      </c>
      <c r="K48" s="601" t="s">
        <v>1279</v>
      </c>
    </row>
    <row r="49" spans="1:11" x14ac:dyDescent="0.25">
      <c r="A49" s="602">
        <v>2007</v>
      </c>
      <c r="B49" s="600" t="s">
        <v>1280</v>
      </c>
      <c r="C49" s="603">
        <v>5</v>
      </c>
      <c r="D49" s="604">
        <v>2996.6</v>
      </c>
      <c r="E49" s="610">
        <v>8.2098630136986301</v>
      </c>
      <c r="F49" s="603"/>
      <c r="G49" s="604"/>
      <c r="H49" s="604">
        <v>0</v>
      </c>
      <c r="I49" s="603">
        <v>5</v>
      </c>
      <c r="J49" s="604">
        <v>2996.6</v>
      </c>
      <c r="K49" s="604">
        <v>8.2098630136986301</v>
      </c>
    </row>
    <row r="50" spans="1:11" x14ac:dyDescent="0.25">
      <c r="A50" s="602"/>
      <c r="B50" s="600" t="s">
        <v>1281</v>
      </c>
      <c r="C50" s="603">
        <v>19</v>
      </c>
      <c r="D50" s="604">
        <v>1849.6842105263158</v>
      </c>
      <c r="E50" s="610">
        <v>5.0676279740447008</v>
      </c>
      <c r="F50" s="603">
        <v>7</v>
      </c>
      <c r="G50" s="604">
        <v>41</v>
      </c>
      <c r="H50" s="604">
        <v>0.11232876712328767</v>
      </c>
      <c r="I50" s="603">
        <v>26</v>
      </c>
      <c r="J50" s="604">
        <v>1362.7307692307693</v>
      </c>
      <c r="K50" s="604">
        <v>3.7335089567966282</v>
      </c>
    </row>
    <row r="51" spans="1:11" x14ac:dyDescent="0.25">
      <c r="A51" s="602"/>
      <c r="B51" s="600" t="s">
        <v>1282</v>
      </c>
      <c r="C51" s="603">
        <v>10</v>
      </c>
      <c r="D51" s="604">
        <v>1644</v>
      </c>
      <c r="E51" s="610">
        <v>4.5041095890410956</v>
      </c>
      <c r="F51" s="603">
        <v>1</v>
      </c>
      <c r="G51" s="604" t="s">
        <v>1283</v>
      </c>
      <c r="H51" s="604" t="s">
        <v>1283</v>
      </c>
      <c r="I51" s="603">
        <v>11</v>
      </c>
      <c r="J51" s="604">
        <v>1499.8181818181818</v>
      </c>
      <c r="K51" s="604">
        <v>4.1090909090909093</v>
      </c>
    </row>
    <row r="52" spans="1:11" x14ac:dyDescent="0.25">
      <c r="A52" s="602"/>
      <c r="B52" s="600" t="s">
        <v>1284</v>
      </c>
      <c r="C52" s="603">
        <v>6</v>
      </c>
      <c r="D52" s="604">
        <v>1657.1666666666667</v>
      </c>
      <c r="E52" s="610">
        <v>4.5401826484018271</v>
      </c>
      <c r="F52" s="603">
        <v>1</v>
      </c>
      <c r="G52" s="604" t="s">
        <v>1283</v>
      </c>
      <c r="H52" s="604" t="s">
        <v>1283</v>
      </c>
      <c r="I52" s="603">
        <v>7</v>
      </c>
      <c r="J52" s="604">
        <v>1712</v>
      </c>
      <c r="K52" s="604">
        <v>4.6904109589041099</v>
      </c>
    </row>
    <row r="53" spans="1:11" x14ac:dyDescent="0.25">
      <c r="A53" s="602"/>
      <c r="B53" s="600" t="s">
        <v>1285</v>
      </c>
      <c r="C53" s="603">
        <v>34</v>
      </c>
      <c r="D53" s="604">
        <v>1649.1470588235295</v>
      </c>
      <c r="E53" s="610">
        <v>4.5182111200644641</v>
      </c>
      <c r="F53" s="603">
        <v>15</v>
      </c>
      <c r="G53" s="604">
        <v>65.933333333333337</v>
      </c>
      <c r="H53" s="604">
        <v>0.18063926940639272</v>
      </c>
      <c r="I53" s="603">
        <v>49</v>
      </c>
      <c r="J53" s="604">
        <v>1164.4897959183672</v>
      </c>
      <c r="K53" s="604">
        <v>3.1903830025160747</v>
      </c>
    </row>
    <row r="54" spans="1:11" x14ac:dyDescent="0.25">
      <c r="A54" s="602"/>
      <c r="B54" s="600" t="s">
        <v>1286</v>
      </c>
      <c r="C54" s="603">
        <v>8</v>
      </c>
      <c r="D54" s="604">
        <v>1859.625</v>
      </c>
      <c r="E54" s="610">
        <v>5.0948630136986299</v>
      </c>
      <c r="F54" s="603"/>
      <c r="G54" s="604"/>
      <c r="H54" s="604">
        <v>0</v>
      </c>
      <c r="I54" s="603">
        <v>8</v>
      </c>
      <c r="J54" s="604">
        <v>1859.625</v>
      </c>
      <c r="K54" s="604">
        <v>5.0948630136986299</v>
      </c>
    </row>
    <row r="55" spans="1:11" x14ac:dyDescent="0.25">
      <c r="A55" s="602"/>
      <c r="B55" s="600" t="s">
        <v>1287</v>
      </c>
      <c r="C55" s="603">
        <v>31</v>
      </c>
      <c r="D55" s="604">
        <v>1949.1935483870968</v>
      </c>
      <c r="E55" s="610">
        <v>5.3402562969509502</v>
      </c>
      <c r="F55" s="603">
        <v>4</v>
      </c>
      <c r="G55" s="604" t="s">
        <v>1283</v>
      </c>
      <c r="H55" s="604" t="s">
        <v>1283</v>
      </c>
      <c r="I55" s="603">
        <v>35</v>
      </c>
      <c r="J55" s="604">
        <v>1726.8571428571429</v>
      </c>
      <c r="K55" s="604">
        <v>4.7311154598825835</v>
      </c>
    </row>
    <row r="56" spans="1:11" x14ac:dyDescent="0.25">
      <c r="A56" s="602"/>
      <c r="B56" s="600" t="s">
        <v>1288</v>
      </c>
      <c r="C56" s="603">
        <v>6</v>
      </c>
      <c r="D56" s="604">
        <v>2377.1666666666665</v>
      </c>
      <c r="E56" s="610">
        <v>6.5127853881278535</v>
      </c>
      <c r="F56" s="603"/>
      <c r="G56" s="604"/>
      <c r="H56" s="604">
        <v>0</v>
      </c>
      <c r="I56" s="603">
        <v>6</v>
      </c>
      <c r="J56" s="604">
        <v>2377.1666666666665</v>
      </c>
      <c r="K56" s="604">
        <v>6.5127853881278535</v>
      </c>
    </row>
    <row r="57" spans="1:11" x14ac:dyDescent="0.25">
      <c r="A57" s="602"/>
      <c r="B57" s="600" t="s">
        <v>1289</v>
      </c>
      <c r="C57" s="603">
        <v>6</v>
      </c>
      <c r="D57" s="604">
        <v>1851.6666666666667</v>
      </c>
      <c r="E57" s="610">
        <v>5.0730593607305936</v>
      </c>
      <c r="F57" s="603">
        <v>4</v>
      </c>
      <c r="G57" s="604" t="s">
        <v>1283</v>
      </c>
      <c r="H57" s="604" t="s">
        <v>1283</v>
      </c>
      <c r="I57" s="603">
        <v>10</v>
      </c>
      <c r="J57" s="604">
        <v>1176</v>
      </c>
      <c r="K57" s="604">
        <v>3.2219178082191782</v>
      </c>
    </row>
    <row r="58" spans="1:11" x14ac:dyDescent="0.25">
      <c r="A58" s="602"/>
      <c r="B58" s="600" t="s">
        <v>1290</v>
      </c>
      <c r="C58" s="603">
        <v>2</v>
      </c>
      <c r="D58" s="604" t="s">
        <v>1283</v>
      </c>
      <c r="E58" s="610" t="s">
        <v>1283</v>
      </c>
      <c r="F58" s="603">
        <v>3</v>
      </c>
      <c r="G58" s="604" t="s">
        <v>1283</v>
      </c>
      <c r="H58" s="604" t="s">
        <v>1283</v>
      </c>
      <c r="I58" s="603">
        <v>5</v>
      </c>
      <c r="J58" s="604">
        <v>893.2</v>
      </c>
      <c r="K58" s="604">
        <v>2.447123287671233</v>
      </c>
    </row>
    <row r="59" spans="1:11" x14ac:dyDescent="0.25">
      <c r="A59" s="605" t="s">
        <v>1291</v>
      </c>
      <c r="B59" s="605"/>
      <c r="C59" s="606">
        <v>127</v>
      </c>
      <c r="D59" s="607">
        <v>1871.4488188976377</v>
      </c>
      <c r="E59" s="610">
        <v>5.1272570380757196</v>
      </c>
      <c r="F59" s="606">
        <v>35</v>
      </c>
      <c r="G59" s="607">
        <v>116.8</v>
      </c>
      <c r="H59" s="608">
        <v>0.32</v>
      </c>
      <c r="I59" s="606">
        <v>162</v>
      </c>
      <c r="J59" s="607">
        <v>1492.358024691358</v>
      </c>
      <c r="K59" s="608">
        <v>4.0886521224420767</v>
      </c>
    </row>
    <row r="60" spans="1:11" x14ac:dyDescent="0.25">
      <c r="A60" s="602">
        <v>2008</v>
      </c>
      <c r="B60" s="600" t="s">
        <v>1280</v>
      </c>
      <c r="C60" s="603">
        <v>4</v>
      </c>
      <c r="D60" s="604" t="s">
        <v>1283</v>
      </c>
      <c r="E60" s="610" t="s">
        <v>1283</v>
      </c>
      <c r="F60" s="603"/>
      <c r="G60" s="604"/>
      <c r="H60" s="604">
        <v>0</v>
      </c>
      <c r="I60" s="603">
        <v>4</v>
      </c>
      <c r="J60" s="609" t="s">
        <v>1283</v>
      </c>
      <c r="K60" s="609" t="s">
        <v>1283</v>
      </c>
    </row>
    <row r="61" spans="1:11" x14ac:dyDescent="0.25">
      <c r="A61" s="602"/>
      <c r="B61" s="600" t="s">
        <v>1281</v>
      </c>
      <c r="C61" s="603">
        <v>20</v>
      </c>
      <c r="D61" s="604">
        <v>1893.25</v>
      </c>
      <c r="E61" s="610">
        <v>5.1869863013698634</v>
      </c>
      <c r="F61" s="603">
        <v>7</v>
      </c>
      <c r="G61" s="604">
        <v>478.71428571428572</v>
      </c>
      <c r="H61" s="604">
        <v>1.3115459882583171</v>
      </c>
      <c r="I61" s="603">
        <v>27</v>
      </c>
      <c r="J61" s="604">
        <v>1526.5185185185185</v>
      </c>
      <c r="K61" s="604">
        <v>4.182242516489092</v>
      </c>
    </row>
    <row r="62" spans="1:11" x14ac:dyDescent="0.25">
      <c r="A62" s="602"/>
      <c r="B62" s="600" t="s">
        <v>1282</v>
      </c>
      <c r="C62" s="603">
        <v>8</v>
      </c>
      <c r="D62" s="604">
        <v>1882.75</v>
      </c>
      <c r="E62" s="610">
        <v>5.1582191780821915</v>
      </c>
      <c r="F62" s="603">
        <v>2</v>
      </c>
      <c r="G62" s="604" t="s">
        <v>1283</v>
      </c>
      <c r="H62" s="604" t="s">
        <v>1283</v>
      </c>
      <c r="I62" s="603">
        <v>10</v>
      </c>
      <c r="J62" s="604">
        <v>1527.8</v>
      </c>
      <c r="K62" s="604">
        <v>4.1857534246575341</v>
      </c>
    </row>
    <row r="63" spans="1:11" x14ac:dyDescent="0.25">
      <c r="A63" s="602"/>
      <c r="B63" s="600" t="s">
        <v>1284</v>
      </c>
      <c r="C63" s="603">
        <v>12</v>
      </c>
      <c r="D63" s="604">
        <v>1276.75</v>
      </c>
      <c r="E63" s="610">
        <v>3.4979452054794522</v>
      </c>
      <c r="F63" s="603">
        <v>1</v>
      </c>
      <c r="G63" s="604" t="s">
        <v>1283</v>
      </c>
      <c r="H63" s="604" t="s">
        <v>1283</v>
      </c>
      <c r="I63" s="603">
        <v>13</v>
      </c>
      <c r="J63" s="604">
        <v>1180.3846153846155</v>
      </c>
      <c r="K63" s="604">
        <v>3.2339304531085356</v>
      </c>
    </row>
    <row r="64" spans="1:11" x14ac:dyDescent="0.25">
      <c r="A64" s="602"/>
      <c r="B64" s="600" t="s">
        <v>1285</v>
      </c>
      <c r="C64" s="603">
        <v>37</v>
      </c>
      <c r="D64" s="604">
        <v>1639.5135135135135</v>
      </c>
      <c r="E64" s="610">
        <v>4.4918178452425028</v>
      </c>
      <c r="F64" s="603">
        <v>11</v>
      </c>
      <c r="G64" s="604">
        <v>76.090909090909093</v>
      </c>
      <c r="H64" s="604">
        <v>0.20846824408468245</v>
      </c>
      <c r="I64" s="603">
        <v>48</v>
      </c>
      <c r="J64" s="604">
        <v>1281.2291666666667</v>
      </c>
      <c r="K64" s="604">
        <v>3.510216894977169</v>
      </c>
    </row>
    <row r="65" spans="1:11" x14ac:dyDescent="0.25">
      <c r="A65" s="602"/>
      <c r="B65" s="600" t="s">
        <v>1286</v>
      </c>
      <c r="C65" s="603">
        <v>7</v>
      </c>
      <c r="D65" s="604">
        <v>1903.2857142857142</v>
      </c>
      <c r="E65" s="610">
        <v>5.2144814090019569</v>
      </c>
      <c r="F65" s="603"/>
      <c r="G65" s="604"/>
      <c r="H65" s="604">
        <v>0</v>
      </c>
      <c r="I65" s="603">
        <v>7</v>
      </c>
      <c r="J65" s="604">
        <v>1903.2857142857142</v>
      </c>
      <c r="K65" s="604">
        <v>5.2144814090019569</v>
      </c>
    </row>
    <row r="66" spans="1:11" x14ac:dyDescent="0.25">
      <c r="A66" s="602"/>
      <c r="B66" s="600" t="s">
        <v>1287</v>
      </c>
      <c r="C66" s="603">
        <v>27</v>
      </c>
      <c r="D66" s="604">
        <v>2013.037037037037</v>
      </c>
      <c r="E66" s="610">
        <v>5.5151699644850325</v>
      </c>
      <c r="F66" s="603">
        <v>2</v>
      </c>
      <c r="G66" s="604" t="s">
        <v>1283</v>
      </c>
      <c r="H66" s="604" t="s">
        <v>1283</v>
      </c>
      <c r="I66" s="603">
        <v>29</v>
      </c>
      <c r="J66" s="604">
        <v>1878.5862068965516</v>
      </c>
      <c r="K66" s="604">
        <v>5.1468115257439768</v>
      </c>
    </row>
    <row r="67" spans="1:11" x14ac:dyDescent="0.25">
      <c r="A67" s="602"/>
      <c r="B67" s="600" t="s">
        <v>1288</v>
      </c>
      <c r="C67" s="603">
        <v>6</v>
      </c>
      <c r="D67" s="604">
        <v>1767.8333333333333</v>
      </c>
      <c r="E67" s="610">
        <v>4.84337899543379</v>
      </c>
      <c r="F67" s="603"/>
      <c r="G67" s="604"/>
      <c r="H67" s="604">
        <v>0</v>
      </c>
      <c r="I67" s="603">
        <v>6</v>
      </c>
      <c r="J67" s="604">
        <v>1767.8333333333333</v>
      </c>
      <c r="K67" s="604">
        <v>4.84337899543379</v>
      </c>
    </row>
    <row r="68" spans="1:11" x14ac:dyDescent="0.25">
      <c r="A68" s="602"/>
      <c r="B68" s="600" t="s">
        <v>1289</v>
      </c>
      <c r="C68" s="603">
        <v>9</v>
      </c>
      <c r="D68" s="604">
        <v>1683.1111111111111</v>
      </c>
      <c r="E68" s="610">
        <v>4.6112633181126332</v>
      </c>
      <c r="F68" s="603">
        <v>5</v>
      </c>
      <c r="G68" s="604">
        <v>69.8</v>
      </c>
      <c r="H68" s="604">
        <v>0.19123287671232875</v>
      </c>
      <c r="I68" s="603">
        <v>14</v>
      </c>
      <c r="J68" s="604">
        <v>1106.9285714285713</v>
      </c>
      <c r="K68" s="604">
        <v>3.0326810176125241</v>
      </c>
    </row>
    <row r="69" spans="1:11" x14ac:dyDescent="0.25">
      <c r="A69" s="602"/>
      <c r="B69" s="600" t="s">
        <v>1290</v>
      </c>
      <c r="C69" s="603">
        <v>1</v>
      </c>
      <c r="D69" s="604" t="s">
        <v>1283</v>
      </c>
      <c r="E69" s="610" t="s">
        <v>1283</v>
      </c>
      <c r="F69" s="603">
        <v>1</v>
      </c>
      <c r="G69" s="604" t="s">
        <v>1283</v>
      </c>
      <c r="H69" s="604" t="s">
        <v>1283</v>
      </c>
      <c r="I69" s="603">
        <v>2</v>
      </c>
      <c r="J69" s="609" t="s">
        <v>1283</v>
      </c>
      <c r="K69" s="609" t="s">
        <v>1283</v>
      </c>
    </row>
    <row r="70" spans="1:11" x14ac:dyDescent="0.25">
      <c r="A70" s="605" t="s">
        <v>1292</v>
      </c>
      <c r="B70" s="605"/>
      <c r="C70" s="606">
        <v>131</v>
      </c>
      <c r="D70" s="607">
        <v>1782.2290076335878</v>
      </c>
      <c r="E70" s="610">
        <v>4.8828191989961311</v>
      </c>
      <c r="F70" s="606">
        <v>29</v>
      </c>
      <c r="G70" s="607">
        <v>171.65517241379311</v>
      </c>
      <c r="H70" s="608">
        <v>0.47028814359943316</v>
      </c>
      <c r="I70" s="606">
        <v>160</v>
      </c>
      <c r="J70" s="607">
        <v>1490.3125</v>
      </c>
      <c r="K70" s="608">
        <v>4.0830479452054798</v>
      </c>
    </row>
    <row r="71" spans="1:11" x14ac:dyDescent="0.25">
      <c r="A71" s="602">
        <v>2009</v>
      </c>
      <c r="B71" s="600" t="s">
        <v>1280</v>
      </c>
      <c r="C71" s="603">
        <v>7</v>
      </c>
      <c r="D71" s="604">
        <v>1901.1428571428571</v>
      </c>
      <c r="E71" s="604">
        <v>5.2086105675146772</v>
      </c>
      <c r="F71" s="603"/>
      <c r="G71" s="604"/>
      <c r="H71" s="604">
        <v>0</v>
      </c>
      <c r="I71" s="603">
        <v>7</v>
      </c>
      <c r="J71" s="604">
        <v>1901.1428571428571</v>
      </c>
      <c r="K71" s="604">
        <v>5.2086105675146772</v>
      </c>
    </row>
    <row r="72" spans="1:11" x14ac:dyDescent="0.25">
      <c r="A72" s="602"/>
      <c r="B72" s="600" t="s">
        <v>1281</v>
      </c>
      <c r="C72" s="603">
        <v>17</v>
      </c>
      <c r="D72" s="604">
        <v>2029.1176470588234</v>
      </c>
      <c r="E72" s="604">
        <v>5.5592264302981462</v>
      </c>
      <c r="F72" s="603">
        <v>5</v>
      </c>
      <c r="G72" s="604">
        <v>602.4</v>
      </c>
      <c r="H72" s="604">
        <v>1.6504109589041096</v>
      </c>
      <c r="I72" s="603">
        <v>22</v>
      </c>
      <c r="J72" s="604">
        <v>1704.8636363636363</v>
      </c>
      <c r="K72" s="604">
        <v>4.6708592777085922</v>
      </c>
    </row>
    <row r="73" spans="1:11" x14ac:dyDescent="0.25">
      <c r="A73" s="602"/>
      <c r="B73" s="600" t="s">
        <v>1282</v>
      </c>
      <c r="C73" s="603">
        <v>7</v>
      </c>
      <c r="D73" s="604">
        <v>2109.2857142857142</v>
      </c>
      <c r="E73" s="604">
        <v>5.7788649706457926</v>
      </c>
      <c r="F73" s="603">
        <v>2</v>
      </c>
      <c r="G73" s="604" t="s">
        <v>1283</v>
      </c>
      <c r="H73" s="604" t="s">
        <v>1283</v>
      </c>
      <c r="I73" s="603">
        <v>9</v>
      </c>
      <c r="J73" s="604">
        <v>1653.8888888888889</v>
      </c>
      <c r="K73" s="604">
        <v>4.5312024353120242</v>
      </c>
    </row>
    <row r="74" spans="1:11" x14ac:dyDescent="0.25">
      <c r="A74" s="602"/>
      <c r="B74" s="600" t="s">
        <v>1284</v>
      </c>
      <c r="C74" s="603">
        <v>12</v>
      </c>
      <c r="D74" s="604">
        <v>1332.5</v>
      </c>
      <c r="E74" s="604">
        <v>3.6506849315068495</v>
      </c>
      <c r="F74" s="603"/>
      <c r="G74" s="604"/>
      <c r="H74" s="604">
        <v>0</v>
      </c>
      <c r="I74" s="603">
        <v>12</v>
      </c>
      <c r="J74" s="604">
        <v>1332.5</v>
      </c>
      <c r="K74" s="604">
        <v>3.6506849315068495</v>
      </c>
    </row>
    <row r="75" spans="1:11" x14ac:dyDescent="0.25">
      <c r="A75" s="602"/>
      <c r="B75" s="600" t="s">
        <v>1285</v>
      </c>
      <c r="C75" s="603">
        <v>43</v>
      </c>
      <c r="D75" s="604">
        <v>1797.6046511627908</v>
      </c>
      <c r="E75" s="604">
        <v>4.9249442497610705</v>
      </c>
      <c r="F75" s="603">
        <v>13</v>
      </c>
      <c r="G75" s="604">
        <v>81.307692307692307</v>
      </c>
      <c r="H75" s="604">
        <v>0.22276080084299263</v>
      </c>
      <c r="I75" s="603">
        <v>56</v>
      </c>
      <c r="J75" s="604">
        <v>1399.1785714285713</v>
      </c>
      <c r="K75" s="604">
        <v>3.8333659491193735</v>
      </c>
    </row>
    <row r="76" spans="1:11" x14ac:dyDescent="0.25">
      <c r="A76" s="602"/>
      <c r="B76" s="600" t="s">
        <v>1286</v>
      </c>
      <c r="C76" s="603">
        <v>10</v>
      </c>
      <c r="D76" s="604">
        <v>2024.7</v>
      </c>
      <c r="E76" s="604">
        <v>5.5471232876712326</v>
      </c>
      <c r="F76" s="603">
        <v>2</v>
      </c>
      <c r="G76" s="604" t="s">
        <v>1283</v>
      </c>
      <c r="H76" s="604" t="s">
        <v>1283</v>
      </c>
      <c r="I76" s="603">
        <v>12</v>
      </c>
      <c r="J76" s="604">
        <v>1694.25</v>
      </c>
      <c r="K76" s="604">
        <v>4.6417808219178083</v>
      </c>
    </row>
    <row r="77" spans="1:11" x14ac:dyDescent="0.25">
      <c r="A77" s="602"/>
      <c r="B77" s="600" t="s">
        <v>1287</v>
      </c>
      <c r="C77" s="603">
        <v>25</v>
      </c>
      <c r="D77" s="604">
        <v>1666.36</v>
      </c>
      <c r="E77" s="604">
        <v>4.5653698630136983</v>
      </c>
      <c r="F77" s="603">
        <v>2</v>
      </c>
      <c r="G77" s="604" t="s">
        <v>1283</v>
      </c>
      <c r="H77" s="604" t="s">
        <v>1283</v>
      </c>
      <c r="I77" s="603">
        <v>27</v>
      </c>
      <c r="J77" s="604">
        <v>1542.9259259259259</v>
      </c>
      <c r="K77" s="604">
        <v>4.2271943176052762</v>
      </c>
    </row>
    <row r="78" spans="1:11" x14ac:dyDescent="0.25">
      <c r="A78" s="602"/>
      <c r="B78" s="600" t="s">
        <v>1288</v>
      </c>
      <c r="C78" s="603">
        <v>6</v>
      </c>
      <c r="D78" s="604">
        <v>1910.3333333333333</v>
      </c>
      <c r="E78" s="604">
        <v>5.2337899543378992</v>
      </c>
      <c r="F78" s="603"/>
      <c r="G78" s="604"/>
      <c r="H78" s="604">
        <v>0</v>
      </c>
      <c r="I78" s="603">
        <v>6</v>
      </c>
      <c r="J78" s="604">
        <v>1910.3333333333333</v>
      </c>
      <c r="K78" s="604">
        <v>5.2337899543378992</v>
      </c>
    </row>
    <row r="79" spans="1:11" x14ac:dyDescent="0.25">
      <c r="A79" s="602"/>
      <c r="B79" s="600" t="s">
        <v>1289</v>
      </c>
      <c r="C79" s="603">
        <v>17</v>
      </c>
      <c r="D79" s="604">
        <v>2208.6470588235293</v>
      </c>
      <c r="E79" s="604">
        <v>6.0510878323932307</v>
      </c>
      <c r="F79" s="603">
        <v>5</v>
      </c>
      <c r="G79" s="604">
        <v>170</v>
      </c>
      <c r="H79" s="604">
        <v>0.46575342465753422</v>
      </c>
      <c r="I79" s="603">
        <v>22</v>
      </c>
      <c r="J79" s="604">
        <v>1745.3181818181818</v>
      </c>
      <c r="K79" s="604">
        <v>4.7816936488169359</v>
      </c>
    </row>
    <row r="80" spans="1:11" x14ac:dyDescent="0.25">
      <c r="A80" s="602"/>
      <c r="B80" s="600" t="s">
        <v>1290</v>
      </c>
      <c r="C80" s="603">
        <v>1</v>
      </c>
      <c r="D80" s="604" t="s">
        <v>1283</v>
      </c>
      <c r="E80" s="604" t="s">
        <v>1283</v>
      </c>
      <c r="F80" s="603">
        <v>2</v>
      </c>
      <c r="G80" s="604" t="s">
        <v>1283</v>
      </c>
      <c r="H80" s="604" t="s">
        <v>1283</v>
      </c>
      <c r="I80" s="603">
        <v>3</v>
      </c>
      <c r="J80" s="609" t="s">
        <v>1283</v>
      </c>
      <c r="K80" s="609" t="s">
        <v>1283</v>
      </c>
    </row>
    <row r="81" spans="1:11" x14ac:dyDescent="0.25">
      <c r="A81" s="605" t="s">
        <v>1293</v>
      </c>
      <c r="B81" s="605"/>
      <c r="C81" s="606">
        <v>145</v>
      </c>
      <c r="D81" s="607">
        <v>1849.8068965517241</v>
      </c>
      <c r="E81" s="608">
        <v>5.0679641001417099</v>
      </c>
      <c r="F81" s="606">
        <v>31</v>
      </c>
      <c r="G81" s="607">
        <v>173.87096774193549</v>
      </c>
      <c r="H81" s="608">
        <v>0.4763588157313301</v>
      </c>
      <c r="I81" s="606">
        <v>176</v>
      </c>
      <c r="J81" s="607">
        <v>1554.6136363636363</v>
      </c>
      <c r="K81" s="608">
        <v>4.2592154420921542</v>
      </c>
    </row>
    <row r="82" spans="1:11" x14ac:dyDescent="0.25">
      <c r="A82" s="602">
        <v>2010</v>
      </c>
      <c r="B82" s="600" t="s">
        <v>1280</v>
      </c>
      <c r="C82" s="603">
        <v>7</v>
      </c>
      <c r="D82" s="604">
        <v>1651.5714285714287</v>
      </c>
      <c r="E82" s="604">
        <v>4.5248532289628178</v>
      </c>
      <c r="F82" s="603">
        <v>1</v>
      </c>
      <c r="G82" s="604" t="s">
        <v>1283</v>
      </c>
      <c r="H82" s="604" t="s">
        <v>1283</v>
      </c>
      <c r="I82" s="603">
        <v>8</v>
      </c>
      <c r="J82" s="604">
        <v>1461.5</v>
      </c>
      <c r="K82" s="604">
        <v>4.0041095890410956</v>
      </c>
    </row>
    <row r="83" spans="1:11" x14ac:dyDescent="0.25">
      <c r="A83" s="602"/>
      <c r="B83" s="600" t="s">
        <v>1281</v>
      </c>
      <c r="C83" s="603">
        <v>36</v>
      </c>
      <c r="D83" s="604">
        <v>2149.7777777777778</v>
      </c>
      <c r="E83" s="604">
        <v>5.8898021308980217</v>
      </c>
      <c r="F83" s="603">
        <v>8</v>
      </c>
      <c r="G83" s="604">
        <v>77.625</v>
      </c>
      <c r="H83" s="604">
        <v>0.21267123287671233</v>
      </c>
      <c r="I83" s="603">
        <v>44</v>
      </c>
      <c r="J83" s="604">
        <v>1773.0227272727273</v>
      </c>
      <c r="K83" s="604">
        <v>4.8575965130759649</v>
      </c>
    </row>
    <row r="84" spans="1:11" x14ac:dyDescent="0.25">
      <c r="A84" s="602"/>
      <c r="B84" s="600" t="s">
        <v>1282</v>
      </c>
      <c r="C84" s="603">
        <v>34</v>
      </c>
      <c r="D84" s="604">
        <v>2010.1176470588234</v>
      </c>
      <c r="E84" s="604">
        <v>5.5071716357775982</v>
      </c>
      <c r="F84" s="603">
        <v>2</v>
      </c>
      <c r="G84" s="604" t="s">
        <v>1283</v>
      </c>
      <c r="H84" s="604" t="s">
        <v>1283</v>
      </c>
      <c r="I84" s="603">
        <v>36</v>
      </c>
      <c r="J84" s="604">
        <v>1904.75</v>
      </c>
      <c r="K84" s="604">
        <v>5.2184931506849317</v>
      </c>
    </row>
    <row r="85" spans="1:11" x14ac:dyDescent="0.25">
      <c r="A85" s="602"/>
      <c r="B85" s="600" t="s">
        <v>1284</v>
      </c>
      <c r="C85" s="603">
        <v>12</v>
      </c>
      <c r="D85" s="604">
        <v>1742.25</v>
      </c>
      <c r="E85" s="604">
        <v>4.7732876712328771</v>
      </c>
      <c r="F85" s="603">
        <v>3</v>
      </c>
      <c r="G85" s="604" t="s">
        <v>1283</v>
      </c>
      <c r="H85" s="604" t="s">
        <v>1283</v>
      </c>
      <c r="I85" s="603">
        <v>15</v>
      </c>
      <c r="J85" s="604">
        <v>1488.2</v>
      </c>
      <c r="K85" s="604">
        <v>4.0772602739726027</v>
      </c>
    </row>
    <row r="86" spans="1:11" x14ac:dyDescent="0.25">
      <c r="A86" s="602"/>
      <c r="B86" s="600" t="s">
        <v>1285</v>
      </c>
      <c r="C86" s="603">
        <v>66</v>
      </c>
      <c r="D86" s="604">
        <v>1813.6515151515152</v>
      </c>
      <c r="E86" s="604">
        <v>4.9689082606890826</v>
      </c>
      <c r="F86" s="603">
        <v>12</v>
      </c>
      <c r="G86" s="604">
        <v>82.416666666666671</v>
      </c>
      <c r="H86" s="604">
        <v>0.22579908675799087</v>
      </c>
      <c r="I86" s="603">
        <v>78</v>
      </c>
      <c r="J86" s="604">
        <v>1547.3076923076924</v>
      </c>
      <c r="K86" s="604">
        <v>4.2391991570073762</v>
      </c>
    </row>
    <row r="87" spans="1:11" x14ac:dyDescent="0.25">
      <c r="A87" s="602"/>
      <c r="B87" s="600" t="s">
        <v>1286</v>
      </c>
      <c r="C87" s="603">
        <v>17</v>
      </c>
      <c r="D87" s="604">
        <v>1888.7647058823529</v>
      </c>
      <c r="E87" s="604">
        <v>5.1746978243352135</v>
      </c>
      <c r="F87" s="603"/>
      <c r="G87" s="604"/>
      <c r="H87" s="604">
        <v>0</v>
      </c>
      <c r="I87" s="603">
        <v>17</v>
      </c>
      <c r="J87" s="604">
        <v>1888.7647058823529</v>
      </c>
      <c r="K87" s="604">
        <v>5.1746978243352135</v>
      </c>
    </row>
    <row r="88" spans="1:11" x14ac:dyDescent="0.25">
      <c r="A88" s="602"/>
      <c r="B88" s="600" t="s">
        <v>1287</v>
      </c>
      <c r="C88" s="603">
        <v>28</v>
      </c>
      <c r="D88" s="604">
        <v>1832.1428571428571</v>
      </c>
      <c r="E88" s="604">
        <v>5.0195694716242665</v>
      </c>
      <c r="F88" s="603">
        <v>3</v>
      </c>
      <c r="G88" s="604" t="s">
        <v>1283</v>
      </c>
      <c r="H88" s="604" t="s">
        <v>1283</v>
      </c>
      <c r="I88" s="603">
        <v>31</v>
      </c>
      <c r="J88" s="604">
        <v>1660.6451612903227</v>
      </c>
      <c r="K88" s="604">
        <v>4.5497127706584184</v>
      </c>
    </row>
    <row r="89" spans="1:11" x14ac:dyDescent="0.25">
      <c r="A89" s="602"/>
      <c r="B89" s="600" t="s">
        <v>1288</v>
      </c>
      <c r="C89" s="603">
        <v>6</v>
      </c>
      <c r="D89" s="604">
        <v>2274</v>
      </c>
      <c r="E89" s="604">
        <v>6.2301369863013702</v>
      </c>
      <c r="F89" s="603"/>
      <c r="G89" s="604"/>
      <c r="H89" s="604">
        <v>0</v>
      </c>
      <c r="I89" s="603">
        <v>6</v>
      </c>
      <c r="J89" s="604">
        <v>2274</v>
      </c>
      <c r="K89" s="604">
        <v>6.2301369863013702</v>
      </c>
    </row>
    <row r="90" spans="1:11" x14ac:dyDescent="0.25">
      <c r="A90" s="602"/>
      <c r="B90" s="600" t="s">
        <v>1289</v>
      </c>
      <c r="C90" s="603">
        <v>8</v>
      </c>
      <c r="D90" s="604">
        <v>1961.25</v>
      </c>
      <c r="E90" s="604">
        <v>5.3732876712328768</v>
      </c>
      <c r="F90" s="603">
        <v>4</v>
      </c>
      <c r="G90" s="604" t="s">
        <v>1283</v>
      </c>
      <c r="H90" s="604" t="s">
        <v>1283</v>
      </c>
      <c r="I90" s="603">
        <v>12</v>
      </c>
      <c r="J90" s="604">
        <v>1361.5833333333333</v>
      </c>
      <c r="K90" s="604">
        <v>3.7303652968036527</v>
      </c>
    </row>
    <row r="91" spans="1:11" x14ac:dyDescent="0.25">
      <c r="A91" s="602"/>
      <c r="B91" s="600" t="s">
        <v>1290</v>
      </c>
      <c r="C91" s="603">
        <v>5</v>
      </c>
      <c r="D91" s="604">
        <v>1855.4</v>
      </c>
      <c r="E91" s="604">
        <v>5.0832876712328767</v>
      </c>
      <c r="F91" s="603"/>
      <c r="G91" s="604"/>
      <c r="H91" s="604">
        <v>0</v>
      </c>
      <c r="I91" s="603">
        <v>5</v>
      </c>
      <c r="J91" s="604">
        <v>1855.4</v>
      </c>
      <c r="K91" s="604">
        <v>5.0832876712328767</v>
      </c>
    </row>
    <row r="92" spans="1:11" x14ac:dyDescent="0.25">
      <c r="A92" s="605" t="s">
        <v>1294</v>
      </c>
      <c r="B92" s="605"/>
      <c r="C92" s="606">
        <v>219</v>
      </c>
      <c r="D92" s="607">
        <v>1917.4657534246576</v>
      </c>
      <c r="E92" s="608">
        <v>5.2533308313004321</v>
      </c>
      <c r="F92" s="606">
        <v>33</v>
      </c>
      <c r="G92" s="607">
        <v>127.66666666666667</v>
      </c>
      <c r="H92" s="608">
        <v>0.34977168949771692</v>
      </c>
      <c r="I92" s="606">
        <v>252</v>
      </c>
      <c r="J92" s="607">
        <v>1683.0873015873017</v>
      </c>
      <c r="K92" s="608">
        <v>4.6111980865405524</v>
      </c>
    </row>
    <row r="93" spans="1:11" x14ac:dyDescent="0.25">
      <c r="A93" s="602">
        <v>2011</v>
      </c>
      <c r="B93" s="600" t="s">
        <v>1280</v>
      </c>
      <c r="C93" s="603">
        <v>2</v>
      </c>
      <c r="D93" s="604" t="s">
        <v>1283</v>
      </c>
      <c r="E93" s="604" t="s">
        <v>1283</v>
      </c>
      <c r="F93" s="603"/>
      <c r="G93" s="604"/>
      <c r="H93" s="604">
        <v>0</v>
      </c>
      <c r="I93" s="603">
        <v>2</v>
      </c>
      <c r="J93" s="609" t="s">
        <v>1283</v>
      </c>
      <c r="K93" s="609" t="s">
        <v>1283</v>
      </c>
    </row>
    <row r="94" spans="1:11" x14ac:dyDescent="0.25">
      <c r="A94" s="602"/>
      <c r="B94" s="600" t="s">
        <v>1281</v>
      </c>
      <c r="C94" s="603">
        <v>14</v>
      </c>
      <c r="D94" s="604">
        <v>1959.9285714285713</v>
      </c>
      <c r="E94" s="604">
        <v>5.3696673189823869</v>
      </c>
      <c r="F94" s="603">
        <v>5</v>
      </c>
      <c r="G94" s="604">
        <v>37.6</v>
      </c>
      <c r="H94" s="604">
        <v>0.10301369863013699</v>
      </c>
      <c r="I94" s="603">
        <v>19</v>
      </c>
      <c r="J94" s="604">
        <v>1454.0526315789473</v>
      </c>
      <c r="K94" s="604">
        <v>3.9837058399423215</v>
      </c>
    </row>
    <row r="95" spans="1:11" x14ac:dyDescent="0.25">
      <c r="A95" s="602"/>
      <c r="B95" s="600" t="s">
        <v>1282</v>
      </c>
      <c r="C95" s="603">
        <v>12</v>
      </c>
      <c r="D95" s="604">
        <v>1658.8333333333333</v>
      </c>
      <c r="E95" s="604">
        <v>4.5447488584474884</v>
      </c>
      <c r="F95" s="603">
        <v>1</v>
      </c>
      <c r="G95" s="604" t="s">
        <v>1283</v>
      </c>
      <c r="H95" s="604" t="s">
        <v>1283</v>
      </c>
      <c r="I95" s="603">
        <v>13</v>
      </c>
      <c r="J95" s="604">
        <v>1539.3076923076924</v>
      </c>
      <c r="K95" s="604">
        <v>4.2172813487881982</v>
      </c>
    </row>
    <row r="96" spans="1:11" x14ac:dyDescent="0.25">
      <c r="A96" s="602"/>
      <c r="B96" s="600" t="s">
        <v>1284</v>
      </c>
      <c r="C96" s="603">
        <v>19</v>
      </c>
      <c r="D96" s="604">
        <v>2044.9473684210527</v>
      </c>
      <c r="E96" s="604">
        <v>5.6025955299206922</v>
      </c>
      <c r="F96" s="603"/>
      <c r="G96" s="604"/>
      <c r="H96" s="604">
        <v>0</v>
      </c>
      <c r="I96" s="603">
        <v>19</v>
      </c>
      <c r="J96" s="604">
        <v>2044.9473684210527</v>
      </c>
      <c r="K96" s="604">
        <v>5.6025955299206922</v>
      </c>
    </row>
    <row r="97" spans="1:11" x14ac:dyDescent="0.25">
      <c r="A97" s="602"/>
      <c r="B97" s="600" t="s">
        <v>1285</v>
      </c>
      <c r="C97" s="603">
        <v>64</v>
      </c>
      <c r="D97" s="604">
        <v>1680.359375</v>
      </c>
      <c r="E97" s="604">
        <v>4.6037243150684928</v>
      </c>
      <c r="F97" s="603">
        <v>5</v>
      </c>
      <c r="G97" s="604">
        <v>207</v>
      </c>
      <c r="H97" s="604">
        <v>0.56712328767123288</v>
      </c>
      <c r="I97" s="603">
        <v>69</v>
      </c>
      <c r="J97" s="604">
        <v>1573.5942028985507</v>
      </c>
      <c r="K97" s="604">
        <v>4.3112169942426046</v>
      </c>
    </row>
    <row r="98" spans="1:11" x14ac:dyDescent="0.25">
      <c r="A98" s="602"/>
      <c r="B98" s="600" t="s">
        <v>1286</v>
      </c>
      <c r="C98" s="603">
        <v>14</v>
      </c>
      <c r="D98" s="604">
        <v>1927.8571428571429</v>
      </c>
      <c r="E98" s="604">
        <v>5.2818003913894325</v>
      </c>
      <c r="F98" s="603"/>
      <c r="G98" s="604"/>
      <c r="H98" s="604">
        <v>0</v>
      </c>
      <c r="I98" s="603">
        <v>14</v>
      </c>
      <c r="J98" s="604">
        <v>1927.8571428571429</v>
      </c>
      <c r="K98" s="604">
        <v>5.2818003913894325</v>
      </c>
    </row>
    <row r="99" spans="1:11" x14ac:dyDescent="0.25">
      <c r="A99" s="602"/>
      <c r="B99" s="600" t="s">
        <v>1287</v>
      </c>
      <c r="C99" s="603">
        <v>29</v>
      </c>
      <c r="D99" s="604">
        <v>1914</v>
      </c>
      <c r="E99" s="604">
        <v>5.2438356164383562</v>
      </c>
      <c r="F99" s="603">
        <v>1</v>
      </c>
      <c r="G99" s="604" t="s">
        <v>1283</v>
      </c>
      <c r="H99" s="604" t="s">
        <v>1283</v>
      </c>
      <c r="I99" s="603">
        <v>30</v>
      </c>
      <c r="J99" s="604">
        <v>1850.2</v>
      </c>
      <c r="K99" s="604">
        <v>5.0690410958904115</v>
      </c>
    </row>
    <row r="100" spans="1:11" x14ac:dyDescent="0.25">
      <c r="A100" s="602"/>
      <c r="B100" s="600" t="s">
        <v>1288</v>
      </c>
      <c r="C100" s="603">
        <v>9</v>
      </c>
      <c r="D100" s="604">
        <v>2125</v>
      </c>
      <c r="E100" s="604">
        <v>5.8219178082191778</v>
      </c>
      <c r="F100" s="603"/>
      <c r="G100" s="604"/>
      <c r="H100" s="604">
        <v>0</v>
      </c>
      <c r="I100" s="603">
        <v>9</v>
      </c>
      <c r="J100" s="604">
        <v>2125</v>
      </c>
      <c r="K100" s="604">
        <v>5.8219178082191778</v>
      </c>
    </row>
    <row r="101" spans="1:11" x14ac:dyDescent="0.25">
      <c r="A101" s="602"/>
      <c r="B101" s="600" t="s">
        <v>1289</v>
      </c>
      <c r="C101" s="603">
        <v>10</v>
      </c>
      <c r="D101" s="604">
        <v>2053.3000000000002</v>
      </c>
      <c r="E101" s="604">
        <v>5.6254794520547948</v>
      </c>
      <c r="F101" s="603">
        <v>4</v>
      </c>
      <c r="G101" s="604" t="s">
        <v>1283</v>
      </c>
      <c r="H101" s="604" t="s">
        <v>1283</v>
      </c>
      <c r="I101" s="603">
        <v>14</v>
      </c>
      <c r="J101" s="604">
        <v>1516.3571428571429</v>
      </c>
      <c r="K101" s="604">
        <v>4.1544031311154601</v>
      </c>
    </row>
    <row r="102" spans="1:11" x14ac:dyDescent="0.25">
      <c r="A102" s="602"/>
      <c r="B102" s="600" t="s">
        <v>1290</v>
      </c>
      <c r="C102" s="603">
        <v>3</v>
      </c>
      <c r="D102" s="604" t="s">
        <v>1283</v>
      </c>
      <c r="E102" s="604" t="s">
        <v>1283</v>
      </c>
      <c r="F102" s="603"/>
      <c r="G102" s="604"/>
      <c r="H102" s="604">
        <v>0</v>
      </c>
      <c r="I102" s="603">
        <v>3</v>
      </c>
      <c r="J102" s="609" t="s">
        <v>1283</v>
      </c>
      <c r="K102" s="609" t="s">
        <v>1283</v>
      </c>
    </row>
    <row r="103" spans="1:11" x14ac:dyDescent="0.25">
      <c r="A103" s="605" t="s">
        <v>1295</v>
      </c>
      <c r="B103" s="605"/>
      <c r="C103" s="606">
        <v>176</v>
      </c>
      <c r="D103" s="607">
        <v>1824.8977272727273</v>
      </c>
      <c r="E103" s="608">
        <v>4.9997198007471981</v>
      </c>
      <c r="F103" s="606">
        <v>16</v>
      </c>
      <c r="G103" s="607">
        <v>126.5</v>
      </c>
      <c r="H103" s="608">
        <v>0.34657534246575344</v>
      </c>
      <c r="I103" s="606">
        <v>192</v>
      </c>
      <c r="J103" s="607">
        <v>1683.3645833333333</v>
      </c>
      <c r="K103" s="608">
        <v>4.6119577625570773</v>
      </c>
    </row>
    <row r="104" spans="1:11" x14ac:dyDescent="0.25">
      <c r="A104" s="602">
        <v>2012</v>
      </c>
      <c r="B104" s="600" t="s">
        <v>1280</v>
      </c>
      <c r="C104" s="603">
        <v>11</v>
      </c>
      <c r="D104" s="604">
        <v>1849.2727272727273</v>
      </c>
      <c r="E104" s="604">
        <v>5.0665006226650062</v>
      </c>
      <c r="F104" s="603"/>
      <c r="G104" s="604"/>
      <c r="H104" s="604">
        <v>0</v>
      </c>
      <c r="I104" s="603">
        <v>11</v>
      </c>
      <c r="J104" s="604">
        <v>1849.2727272727273</v>
      </c>
      <c r="K104" s="604">
        <v>5.0665006226650062</v>
      </c>
    </row>
    <row r="105" spans="1:11" x14ac:dyDescent="0.25">
      <c r="A105" s="602"/>
      <c r="B105" s="600" t="s">
        <v>1281</v>
      </c>
      <c r="C105" s="603">
        <v>28</v>
      </c>
      <c r="D105" s="604">
        <v>2232.4642857142858</v>
      </c>
      <c r="E105" s="604">
        <v>6.1163405088062621</v>
      </c>
      <c r="F105" s="603">
        <v>11</v>
      </c>
      <c r="G105" s="604">
        <v>541.18181818181813</v>
      </c>
      <c r="H105" s="604">
        <v>1.4826899128268989</v>
      </c>
      <c r="I105" s="603">
        <v>39</v>
      </c>
      <c r="J105" s="604">
        <v>1755.4358974358975</v>
      </c>
      <c r="K105" s="604">
        <v>4.8094134176325962</v>
      </c>
    </row>
    <row r="106" spans="1:11" x14ac:dyDescent="0.25">
      <c r="A106" s="602"/>
      <c r="B106" s="600" t="s">
        <v>1282</v>
      </c>
      <c r="C106" s="603">
        <v>19</v>
      </c>
      <c r="D106" s="604">
        <v>1824</v>
      </c>
      <c r="E106" s="604">
        <v>4.9972602739726026</v>
      </c>
      <c r="F106" s="603">
        <v>2</v>
      </c>
      <c r="G106" s="604" t="s">
        <v>1283</v>
      </c>
      <c r="H106" s="604" t="s">
        <v>1283</v>
      </c>
      <c r="I106" s="603">
        <v>21</v>
      </c>
      <c r="J106" s="604">
        <v>1659.8095238095239</v>
      </c>
      <c r="K106" s="604">
        <v>4.547423352902805</v>
      </c>
    </row>
    <row r="107" spans="1:11" x14ac:dyDescent="0.25">
      <c r="A107" s="602"/>
      <c r="B107" s="600" t="s">
        <v>1284</v>
      </c>
      <c r="C107" s="603">
        <v>15</v>
      </c>
      <c r="D107" s="604">
        <v>1999.3333333333333</v>
      </c>
      <c r="E107" s="604">
        <v>5.4776255707762553</v>
      </c>
      <c r="F107" s="603">
        <v>1</v>
      </c>
      <c r="G107" s="604" t="s">
        <v>1283</v>
      </c>
      <c r="H107" s="604" t="s">
        <v>1283</v>
      </c>
      <c r="I107" s="603">
        <v>16</v>
      </c>
      <c r="J107" s="604">
        <v>1874.375</v>
      </c>
      <c r="K107" s="604">
        <v>5.1352739726027394</v>
      </c>
    </row>
    <row r="108" spans="1:11" x14ac:dyDescent="0.25">
      <c r="A108" s="602"/>
      <c r="B108" s="600" t="s">
        <v>1285</v>
      </c>
      <c r="C108" s="603">
        <v>62</v>
      </c>
      <c r="D108" s="604">
        <v>1879.9193548387098</v>
      </c>
      <c r="E108" s="604">
        <v>5.1504639858594787</v>
      </c>
      <c r="F108" s="603">
        <v>6</v>
      </c>
      <c r="G108" s="604">
        <v>113.5</v>
      </c>
      <c r="H108" s="604">
        <v>0.31095890410958904</v>
      </c>
      <c r="I108" s="603">
        <v>68</v>
      </c>
      <c r="J108" s="604">
        <v>1724.0588235294117</v>
      </c>
      <c r="K108" s="604">
        <v>4.7234488315874295</v>
      </c>
    </row>
    <row r="109" spans="1:11" x14ac:dyDescent="0.25">
      <c r="A109" s="602"/>
      <c r="B109" s="600" t="s">
        <v>1286</v>
      </c>
      <c r="C109" s="603">
        <v>12</v>
      </c>
      <c r="D109" s="604">
        <v>1879.9166666666667</v>
      </c>
      <c r="E109" s="604">
        <v>5.1504566210045661</v>
      </c>
      <c r="F109" s="603">
        <v>1</v>
      </c>
      <c r="G109" s="604" t="s">
        <v>1283</v>
      </c>
      <c r="H109" s="604" t="s">
        <v>1283</v>
      </c>
      <c r="I109" s="603">
        <v>13</v>
      </c>
      <c r="J109" s="604">
        <v>1745.2307692307693</v>
      </c>
      <c r="K109" s="604">
        <v>4.7814541622760807</v>
      </c>
    </row>
    <row r="110" spans="1:11" x14ac:dyDescent="0.25">
      <c r="A110" s="602"/>
      <c r="B110" s="600" t="s">
        <v>1287</v>
      </c>
      <c r="C110" s="603">
        <v>39</v>
      </c>
      <c r="D110" s="604">
        <v>2100.2051282051284</v>
      </c>
      <c r="E110" s="604">
        <v>5.7539866526167902</v>
      </c>
      <c r="F110" s="603">
        <v>2</v>
      </c>
      <c r="G110" s="604" t="s">
        <v>1283</v>
      </c>
      <c r="H110" s="604" t="s">
        <v>1283</v>
      </c>
      <c r="I110" s="603">
        <v>41</v>
      </c>
      <c r="J110" s="604">
        <v>2000</v>
      </c>
      <c r="K110" s="604">
        <v>5.4794520547945202</v>
      </c>
    </row>
    <row r="111" spans="1:11" x14ac:dyDescent="0.25">
      <c r="A111" s="602"/>
      <c r="B111" s="600" t="s">
        <v>1288</v>
      </c>
      <c r="C111" s="603">
        <v>7</v>
      </c>
      <c r="D111" s="604">
        <v>2227.4285714285716</v>
      </c>
      <c r="E111" s="604">
        <v>6.1025440313111545</v>
      </c>
      <c r="F111" s="603">
        <v>1</v>
      </c>
      <c r="G111" s="604" t="s">
        <v>1283</v>
      </c>
      <c r="H111" s="604" t="s">
        <v>1283</v>
      </c>
      <c r="I111" s="603">
        <v>8</v>
      </c>
      <c r="J111" s="604">
        <v>2458.75</v>
      </c>
      <c r="K111" s="604">
        <v>6.7363013698630141</v>
      </c>
    </row>
    <row r="112" spans="1:11" x14ac:dyDescent="0.25">
      <c r="A112" s="602"/>
      <c r="B112" s="600" t="s">
        <v>1289</v>
      </c>
      <c r="C112" s="603">
        <v>14</v>
      </c>
      <c r="D112" s="604">
        <v>1755.7857142857142</v>
      </c>
      <c r="E112" s="604">
        <v>4.8103718199608609</v>
      </c>
      <c r="F112" s="603">
        <v>2</v>
      </c>
      <c r="G112" s="604" t="s">
        <v>1283</v>
      </c>
      <c r="H112" s="604" t="s">
        <v>1283</v>
      </c>
      <c r="I112" s="603">
        <v>16</v>
      </c>
      <c r="J112" s="604">
        <v>1546.375</v>
      </c>
      <c r="K112" s="604">
        <v>4.2366438356164382</v>
      </c>
    </row>
    <row r="113" spans="1:11" x14ac:dyDescent="0.25">
      <c r="A113" s="602"/>
      <c r="B113" s="600" t="s">
        <v>1290</v>
      </c>
      <c r="C113" s="603">
        <v>1</v>
      </c>
      <c r="D113" s="604" t="s">
        <v>1283</v>
      </c>
      <c r="E113" s="604" t="s">
        <v>1283</v>
      </c>
      <c r="F113" s="603"/>
      <c r="G113" s="604"/>
      <c r="H113" s="604">
        <v>0</v>
      </c>
      <c r="I113" s="603">
        <v>1</v>
      </c>
      <c r="J113" s="609" t="s">
        <v>1283</v>
      </c>
      <c r="K113" s="609" t="s">
        <v>1283</v>
      </c>
    </row>
    <row r="114" spans="1:11" x14ac:dyDescent="0.25">
      <c r="A114" s="605" t="s">
        <v>1296</v>
      </c>
      <c r="B114" s="605"/>
      <c r="C114" s="606">
        <v>208</v>
      </c>
      <c r="D114" s="607">
        <v>1975.9182692307693</v>
      </c>
      <c r="E114" s="608">
        <v>5.4134747102212861</v>
      </c>
      <c r="F114" s="606">
        <v>26</v>
      </c>
      <c r="G114" s="607">
        <v>434.38461538461536</v>
      </c>
      <c r="H114" s="608">
        <v>1.1900948366701791</v>
      </c>
      <c r="I114" s="606">
        <v>234</v>
      </c>
      <c r="J114" s="607">
        <v>1804.6367521367522</v>
      </c>
      <c r="K114" s="608">
        <v>4.9442102798267182</v>
      </c>
    </row>
    <row r="115" spans="1:11" x14ac:dyDescent="0.25">
      <c r="A115" s="602">
        <v>2013</v>
      </c>
      <c r="B115" s="600" t="s">
        <v>1280</v>
      </c>
      <c r="C115" s="603">
        <v>3</v>
      </c>
      <c r="D115" s="604" t="s">
        <v>1283</v>
      </c>
      <c r="E115" s="604" t="s">
        <v>1283</v>
      </c>
      <c r="F115" s="603"/>
      <c r="G115" s="604"/>
      <c r="H115" s="604">
        <v>0</v>
      </c>
      <c r="I115" s="603">
        <v>3</v>
      </c>
      <c r="J115" s="609" t="s">
        <v>1283</v>
      </c>
      <c r="K115" s="609" t="s">
        <v>1283</v>
      </c>
    </row>
    <row r="116" spans="1:11" x14ac:dyDescent="0.25">
      <c r="A116" s="602"/>
      <c r="B116" s="600" t="s">
        <v>1281</v>
      </c>
      <c r="C116" s="603">
        <v>18</v>
      </c>
      <c r="D116" s="604">
        <v>1952.8888888888889</v>
      </c>
      <c r="E116" s="604">
        <v>5.3503805175038055</v>
      </c>
      <c r="F116" s="603">
        <v>7</v>
      </c>
      <c r="G116" s="604">
        <v>724.57142857142856</v>
      </c>
      <c r="H116" s="604">
        <v>1.9851272015655577</v>
      </c>
      <c r="I116" s="603">
        <v>25</v>
      </c>
      <c r="J116" s="604">
        <v>1608.96</v>
      </c>
      <c r="K116" s="604">
        <v>4.4081095890410964</v>
      </c>
    </row>
    <row r="117" spans="1:11" x14ac:dyDescent="0.25">
      <c r="A117" s="602"/>
      <c r="B117" s="600" t="s">
        <v>1282</v>
      </c>
      <c r="C117" s="603">
        <v>18</v>
      </c>
      <c r="D117" s="604">
        <v>1764.5555555555557</v>
      </c>
      <c r="E117" s="604">
        <v>4.834398782343988</v>
      </c>
      <c r="F117" s="603">
        <v>3</v>
      </c>
      <c r="G117" s="604" t="s">
        <v>1283</v>
      </c>
      <c r="H117" s="604" t="s">
        <v>1283</v>
      </c>
      <c r="I117" s="603">
        <v>21</v>
      </c>
      <c r="J117" s="604">
        <v>1529.4761904761904</v>
      </c>
      <c r="K117" s="604">
        <v>4.1903457273320281</v>
      </c>
    </row>
    <row r="118" spans="1:11" x14ac:dyDescent="0.25">
      <c r="A118" s="602"/>
      <c r="B118" s="600" t="s">
        <v>1284</v>
      </c>
      <c r="C118" s="603">
        <v>9</v>
      </c>
      <c r="D118" s="604">
        <v>2232.4444444444443</v>
      </c>
      <c r="E118" s="604">
        <v>6.1162861491628613</v>
      </c>
      <c r="F118" s="603">
        <v>1</v>
      </c>
      <c r="G118" s="604" t="s">
        <v>1283</v>
      </c>
      <c r="H118" s="604" t="s">
        <v>1283</v>
      </c>
      <c r="I118" s="603">
        <v>10</v>
      </c>
      <c r="J118" s="604">
        <v>2009.2</v>
      </c>
      <c r="K118" s="604">
        <v>5.5046575342465758</v>
      </c>
    </row>
    <row r="119" spans="1:11" x14ac:dyDescent="0.25">
      <c r="A119" s="602"/>
      <c r="B119" s="600" t="s">
        <v>1285</v>
      </c>
      <c r="C119" s="603">
        <v>59</v>
      </c>
      <c r="D119" s="604">
        <v>1935.9830508474577</v>
      </c>
      <c r="E119" s="604">
        <v>5.3040631530067337</v>
      </c>
      <c r="F119" s="603">
        <v>12</v>
      </c>
      <c r="G119" s="604">
        <v>83.416666666666671</v>
      </c>
      <c r="H119" s="604">
        <v>0.22853881278538815</v>
      </c>
      <c r="I119" s="603">
        <v>71</v>
      </c>
      <c r="J119" s="604">
        <v>1622.8732394366198</v>
      </c>
      <c r="K119" s="604">
        <v>4.446228053251013</v>
      </c>
    </row>
    <row r="120" spans="1:11" x14ac:dyDescent="0.25">
      <c r="A120" s="602"/>
      <c r="B120" s="600" t="s">
        <v>1286</v>
      </c>
      <c r="C120" s="603">
        <v>9</v>
      </c>
      <c r="D120" s="604">
        <v>2109.6666666666665</v>
      </c>
      <c r="E120" s="604">
        <v>5.7799086757990867</v>
      </c>
      <c r="F120" s="603"/>
      <c r="G120" s="604"/>
      <c r="H120" s="604">
        <v>0</v>
      </c>
      <c r="I120" s="603">
        <v>9</v>
      </c>
      <c r="J120" s="604">
        <v>2109.6666666666665</v>
      </c>
      <c r="K120" s="604">
        <v>5.7799086757990867</v>
      </c>
    </row>
    <row r="121" spans="1:11" x14ac:dyDescent="0.25">
      <c r="A121" s="602"/>
      <c r="B121" s="600" t="s">
        <v>1287</v>
      </c>
      <c r="C121" s="603">
        <v>34</v>
      </c>
      <c r="D121" s="604">
        <v>1847.0882352941176</v>
      </c>
      <c r="E121" s="604">
        <v>5.0605157131345688</v>
      </c>
      <c r="F121" s="603">
        <v>2</v>
      </c>
      <c r="G121" s="604" t="s">
        <v>1283</v>
      </c>
      <c r="H121" s="604" t="s">
        <v>1283</v>
      </c>
      <c r="I121" s="603">
        <v>36</v>
      </c>
      <c r="J121" s="604">
        <v>1749.0555555555557</v>
      </c>
      <c r="K121" s="604">
        <v>4.7919330289193303</v>
      </c>
    </row>
    <row r="122" spans="1:11" x14ac:dyDescent="0.25">
      <c r="A122" s="602"/>
      <c r="B122" s="600" t="s">
        <v>1288</v>
      </c>
      <c r="C122" s="603">
        <v>12</v>
      </c>
      <c r="D122" s="604">
        <v>2436.75</v>
      </c>
      <c r="E122" s="604">
        <v>6.6760273972602739</v>
      </c>
      <c r="F122" s="603"/>
      <c r="G122" s="604"/>
      <c r="H122" s="604">
        <v>0</v>
      </c>
      <c r="I122" s="603">
        <v>12</v>
      </c>
      <c r="J122" s="604">
        <v>2436.75</v>
      </c>
      <c r="K122" s="604">
        <v>6.6760273972602739</v>
      </c>
    </row>
    <row r="123" spans="1:11" x14ac:dyDescent="0.25">
      <c r="A123" s="602"/>
      <c r="B123" s="600" t="s">
        <v>1289</v>
      </c>
      <c r="C123" s="603">
        <v>17</v>
      </c>
      <c r="D123" s="604">
        <v>2148.4705882352941</v>
      </c>
      <c r="E123" s="604">
        <v>5.886220789685737</v>
      </c>
      <c r="F123" s="603">
        <v>3</v>
      </c>
      <c r="G123" s="604" t="s">
        <v>1283</v>
      </c>
      <c r="H123" s="604" t="s">
        <v>1283</v>
      </c>
      <c r="I123" s="603">
        <v>20</v>
      </c>
      <c r="J123" s="604">
        <v>1852.9</v>
      </c>
      <c r="K123" s="604">
        <v>5.0764383561643838</v>
      </c>
    </row>
    <row r="124" spans="1:11" x14ac:dyDescent="0.25">
      <c r="A124" s="602"/>
      <c r="B124" s="600" t="s">
        <v>1290</v>
      </c>
      <c r="C124" s="603">
        <v>5</v>
      </c>
      <c r="D124" s="604">
        <v>1966.4</v>
      </c>
      <c r="E124" s="604">
        <v>5.387397260273973</v>
      </c>
      <c r="F124" s="603">
        <v>1</v>
      </c>
      <c r="G124" s="604" t="s">
        <v>1283</v>
      </c>
      <c r="H124" s="604" t="s">
        <v>1283</v>
      </c>
      <c r="I124" s="603">
        <v>6</v>
      </c>
      <c r="J124" s="604">
        <v>1693.3333333333333</v>
      </c>
      <c r="K124" s="604">
        <v>4.6392694063926943</v>
      </c>
    </row>
    <row r="125" spans="1:11" x14ac:dyDescent="0.25">
      <c r="A125" s="605" t="s">
        <v>1297</v>
      </c>
      <c r="B125" s="605"/>
      <c r="C125" s="606">
        <v>184</v>
      </c>
      <c r="D125" s="607">
        <v>1982.2119565217392</v>
      </c>
      <c r="E125" s="608">
        <v>5.4307176891006552</v>
      </c>
      <c r="F125" s="606">
        <v>29</v>
      </c>
      <c r="G125" s="607">
        <v>257.13793103448273</v>
      </c>
      <c r="H125" s="608">
        <v>0.70448748228625402</v>
      </c>
      <c r="I125" s="606">
        <v>213</v>
      </c>
      <c r="J125" s="607">
        <v>1747.3427230046948</v>
      </c>
      <c r="K125" s="608">
        <v>4.7872403369991634</v>
      </c>
    </row>
    <row r="126" spans="1:11" x14ac:dyDescent="0.25">
      <c r="A126" s="602">
        <v>2014</v>
      </c>
      <c r="B126" s="600" t="s">
        <v>1280</v>
      </c>
      <c r="C126" s="603">
        <v>8</v>
      </c>
      <c r="D126" s="604">
        <v>2627.25</v>
      </c>
      <c r="E126" s="604">
        <v>7.1979452054794519</v>
      </c>
      <c r="F126" s="603">
        <v>2</v>
      </c>
      <c r="G126" s="604" t="s">
        <v>1283</v>
      </c>
      <c r="H126" s="604" t="s">
        <v>1283</v>
      </c>
      <c r="I126" s="603">
        <v>10</v>
      </c>
      <c r="J126" s="604">
        <v>2123.1</v>
      </c>
      <c r="K126" s="604">
        <v>5.8167123287671227</v>
      </c>
    </row>
    <row r="127" spans="1:11" x14ac:dyDescent="0.25">
      <c r="A127" s="602"/>
      <c r="B127" s="600" t="s">
        <v>1281</v>
      </c>
      <c r="C127" s="603">
        <v>19</v>
      </c>
      <c r="D127" s="604">
        <v>2456.9473684210525</v>
      </c>
      <c r="E127" s="604">
        <v>6.7313626532083628</v>
      </c>
      <c r="F127" s="603">
        <v>6</v>
      </c>
      <c r="G127" s="604">
        <v>775.16666666666663</v>
      </c>
      <c r="H127" s="604">
        <v>2.123744292237443</v>
      </c>
      <c r="I127" s="603">
        <v>25</v>
      </c>
      <c r="J127" s="604">
        <v>2053.3200000000002</v>
      </c>
      <c r="K127" s="604">
        <v>5.6255342465753433</v>
      </c>
    </row>
    <row r="128" spans="1:11" x14ac:dyDescent="0.25">
      <c r="A128" s="602"/>
      <c r="B128" s="600" t="s">
        <v>1282</v>
      </c>
      <c r="C128" s="603">
        <v>12</v>
      </c>
      <c r="D128" s="604">
        <v>2430.1666666666665</v>
      </c>
      <c r="E128" s="604">
        <v>6.6579908675799082</v>
      </c>
      <c r="F128" s="603">
        <v>6</v>
      </c>
      <c r="G128" s="604">
        <v>135.33333333333334</v>
      </c>
      <c r="H128" s="604">
        <v>0.37077625570776257</v>
      </c>
      <c r="I128" s="603">
        <v>18</v>
      </c>
      <c r="J128" s="604">
        <v>1665.2222222222222</v>
      </c>
      <c r="K128" s="604">
        <v>4.5622526636225267</v>
      </c>
    </row>
    <row r="129" spans="1:11" x14ac:dyDescent="0.25">
      <c r="A129" s="602"/>
      <c r="B129" s="600" t="s">
        <v>1284</v>
      </c>
      <c r="C129" s="603">
        <v>13</v>
      </c>
      <c r="D129" s="604">
        <v>2387.3846153846152</v>
      </c>
      <c r="E129" s="604">
        <v>6.5407797681770283</v>
      </c>
      <c r="F129" s="603">
        <v>4</v>
      </c>
      <c r="G129" s="604" t="s">
        <v>1283</v>
      </c>
      <c r="H129" s="604" t="s">
        <v>1283</v>
      </c>
      <c r="I129" s="603">
        <v>17</v>
      </c>
      <c r="J129" s="604">
        <v>1874.3529411764705</v>
      </c>
      <c r="K129" s="604">
        <v>5.1352135374697818</v>
      </c>
    </row>
    <row r="130" spans="1:11" x14ac:dyDescent="0.25">
      <c r="A130" s="602"/>
      <c r="B130" s="600" t="s">
        <v>1285</v>
      </c>
      <c r="C130" s="603">
        <v>51</v>
      </c>
      <c r="D130" s="604">
        <v>2182.0980392156862</v>
      </c>
      <c r="E130" s="604">
        <v>5.9783507923717432</v>
      </c>
      <c r="F130" s="603">
        <v>13</v>
      </c>
      <c r="G130" s="604">
        <v>135.46153846153845</v>
      </c>
      <c r="H130" s="604">
        <v>0.3711275026343519</v>
      </c>
      <c r="I130" s="603">
        <v>64</v>
      </c>
      <c r="J130" s="604">
        <v>1766.375</v>
      </c>
      <c r="K130" s="604">
        <v>4.8393835616438352</v>
      </c>
    </row>
    <row r="131" spans="1:11" x14ac:dyDescent="0.25">
      <c r="A131" s="602"/>
      <c r="B131" s="600" t="s">
        <v>1286</v>
      </c>
      <c r="C131" s="603">
        <v>15</v>
      </c>
      <c r="D131" s="604">
        <v>2002.2</v>
      </c>
      <c r="E131" s="604">
        <v>5.4854794520547943</v>
      </c>
      <c r="F131" s="603">
        <v>1</v>
      </c>
      <c r="G131" s="604" t="s">
        <v>1283</v>
      </c>
      <c r="H131" s="604" t="s">
        <v>1283</v>
      </c>
      <c r="I131" s="603">
        <v>16</v>
      </c>
      <c r="J131" s="604">
        <v>1882.625</v>
      </c>
      <c r="K131" s="604">
        <v>5.1578767123287674</v>
      </c>
    </row>
    <row r="132" spans="1:11" x14ac:dyDescent="0.25">
      <c r="A132" s="602"/>
      <c r="B132" s="600" t="s">
        <v>1287</v>
      </c>
      <c r="C132" s="603">
        <v>38</v>
      </c>
      <c r="D132" s="604">
        <v>2152.4210526315787</v>
      </c>
      <c r="E132" s="604">
        <v>5.8970439798125449</v>
      </c>
      <c r="F132" s="603"/>
      <c r="G132" s="604"/>
      <c r="H132" s="604">
        <v>0</v>
      </c>
      <c r="I132" s="603">
        <v>38</v>
      </c>
      <c r="J132" s="604">
        <v>2152.4210526315787</v>
      </c>
      <c r="K132" s="604">
        <v>5.8970439798125449</v>
      </c>
    </row>
    <row r="133" spans="1:11" x14ac:dyDescent="0.25">
      <c r="A133" s="602"/>
      <c r="B133" s="600" t="s">
        <v>1288</v>
      </c>
      <c r="C133" s="603">
        <v>7</v>
      </c>
      <c r="D133" s="604">
        <v>2448.5714285714284</v>
      </c>
      <c r="E133" s="604">
        <v>6.7084148727984338</v>
      </c>
      <c r="F133" s="603"/>
      <c r="G133" s="604"/>
      <c r="H133" s="604">
        <v>0</v>
      </c>
      <c r="I133" s="603">
        <v>7</v>
      </c>
      <c r="J133" s="604">
        <v>2448.5714285714284</v>
      </c>
      <c r="K133" s="604">
        <v>6.7084148727984338</v>
      </c>
    </row>
    <row r="134" spans="1:11" x14ac:dyDescent="0.25">
      <c r="A134" s="602"/>
      <c r="B134" s="600" t="s">
        <v>1289</v>
      </c>
      <c r="C134" s="603">
        <v>11</v>
      </c>
      <c r="D134" s="604">
        <v>2139</v>
      </c>
      <c r="E134" s="604">
        <v>5.86027397260274</v>
      </c>
      <c r="F134" s="603">
        <v>2</v>
      </c>
      <c r="G134" s="604" t="s">
        <v>1283</v>
      </c>
      <c r="H134" s="604" t="s">
        <v>1283</v>
      </c>
      <c r="I134" s="603">
        <v>13</v>
      </c>
      <c r="J134" s="604">
        <v>1835.2307692307693</v>
      </c>
      <c r="K134" s="604">
        <v>5.0280295047418333</v>
      </c>
    </row>
    <row r="135" spans="1:11" x14ac:dyDescent="0.25">
      <c r="A135" s="605" t="s">
        <v>1298</v>
      </c>
      <c r="B135" s="605"/>
      <c r="C135" s="606">
        <v>174</v>
      </c>
      <c r="D135" s="607">
        <v>2251.0287356321837</v>
      </c>
      <c r="E135" s="608">
        <v>6.1672020154306404</v>
      </c>
      <c r="F135" s="606">
        <v>34</v>
      </c>
      <c r="G135" s="607">
        <v>255.38235294117646</v>
      </c>
      <c r="H135" s="608">
        <v>0.69967767929089442</v>
      </c>
      <c r="I135" s="606">
        <v>208</v>
      </c>
      <c r="J135" s="607">
        <v>1924.8173076923076</v>
      </c>
      <c r="K135" s="608">
        <v>5.2734720758693356</v>
      </c>
    </row>
    <row r="136" spans="1:11" x14ac:dyDescent="0.25">
      <c r="A136" s="602">
        <v>2015</v>
      </c>
      <c r="B136" s="600" t="s">
        <v>1280</v>
      </c>
      <c r="C136" s="603">
        <v>11</v>
      </c>
      <c r="D136" s="604">
        <v>2117.5454545454545</v>
      </c>
      <c r="E136" s="604">
        <v>5.8014943960149434</v>
      </c>
      <c r="F136" s="603"/>
      <c r="G136" s="604"/>
      <c r="H136" s="604">
        <v>0</v>
      </c>
      <c r="I136" s="603">
        <v>11</v>
      </c>
      <c r="J136" s="604">
        <v>2117.5454545454545</v>
      </c>
      <c r="K136" s="604">
        <v>5.8014943960149434</v>
      </c>
    </row>
    <row r="137" spans="1:11" x14ac:dyDescent="0.25">
      <c r="A137" s="602"/>
      <c r="B137" s="600" t="s">
        <v>1281</v>
      </c>
      <c r="C137" s="603">
        <v>26</v>
      </c>
      <c r="D137" s="604">
        <v>2259.6153846153848</v>
      </c>
      <c r="E137" s="604">
        <v>6.1907270811380402</v>
      </c>
      <c r="F137" s="603">
        <v>7</v>
      </c>
      <c r="G137" s="604">
        <v>108.42857142857143</v>
      </c>
      <c r="H137" s="604">
        <v>0.2970645792563601</v>
      </c>
      <c r="I137" s="603">
        <v>33</v>
      </c>
      <c r="J137" s="604">
        <v>1803.3030303030303</v>
      </c>
      <c r="K137" s="604">
        <v>4.9405562474055627</v>
      </c>
    </row>
    <row r="138" spans="1:11" x14ac:dyDescent="0.25">
      <c r="A138" s="602"/>
      <c r="B138" s="600" t="s">
        <v>1282</v>
      </c>
      <c r="C138" s="603">
        <v>18</v>
      </c>
      <c r="D138" s="604">
        <v>2415.0555555555557</v>
      </c>
      <c r="E138" s="604">
        <v>6.6165905631659063</v>
      </c>
      <c r="F138" s="603">
        <v>3</v>
      </c>
      <c r="G138" s="604" t="s">
        <v>1283</v>
      </c>
      <c r="H138" s="604" t="s">
        <v>1283</v>
      </c>
      <c r="I138" s="603">
        <v>21</v>
      </c>
      <c r="J138" s="604">
        <v>2088.2857142857142</v>
      </c>
      <c r="K138" s="604">
        <v>5.7213307240704498</v>
      </c>
    </row>
    <row r="139" spans="1:11" x14ac:dyDescent="0.25">
      <c r="A139" s="602"/>
      <c r="B139" s="600" t="s">
        <v>1284</v>
      </c>
      <c r="C139" s="603">
        <v>18</v>
      </c>
      <c r="D139" s="604">
        <v>2179.7777777777778</v>
      </c>
      <c r="E139" s="604">
        <v>5.971993911719939</v>
      </c>
      <c r="F139" s="603">
        <v>1</v>
      </c>
      <c r="G139" s="604" t="s">
        <v>1283</v>
      </c>
      <c r="H139" s="604" t="s">
        <v>1283</v>
      </c>
      <c r="I139" s="603">
        <v>19</v>
      </c>
      <c r="J139" s="604">
        <v>2081.2105263157896</v>
      </c>
      <c r="K139" s="604">
        <v>5.7019466474405194</v>
      </c>
    </row>
    <row r="140" spans="1:11" x14ac:dyDescent="0.25">
      <c r="A140" s="602"/>
      <c r="B140" s="600" t="s">
        <v>1285</v>
      </c>
      <c r="C140" s="603">
        <v>67</v>
      </c>
      <c r="D140" s="604">
        <v>2005.3880597014925</v>
      </c>
      <c r="E140" s="604">
        <v>5.4942138621958696</v>
      </c>
      <c r="F140" s="603">
        <v>5</v>
      </c>
      <c r="G140" s="604">
        <v>84.6</v>
      </c>
      <c r="H140" s="604">
        <v>0.23178082191780822</v>
      </c>
      <c r="I140" s="603">
        <v>72</v>
      </c>
      <c r="J140" s="604">
        <v>1872</v>
      </c>
      <c r="K140" s="604">
        <v>5.1287671232876715</v>
      </c>
    </row>
    <row r="141" spans="1:11" x14ac:dyDescent="0.25">
      <c r="A141" s="602"/>
      <c r="B141" s="600" t="s">
        <v>1286</v>
      </c>
      <c r="C141" s="603">
        <v>16</v>
      </c>
      <c r="D141" s="604">
        <v>2133.8125</v>
      </c>
      <c r="E141" s="604">
        <v>5.8460616438356166</v>
      </c>
      <c r="F141" s="603"/>
      <c r="G141" s="604"/>
      <c r="H141" s="604">
        <v>0</v>
      </c>
      <c r="I141" s="603">
        <v>16</v>
      </c>
      <c r="J141" s="604">
        <v>2133.8125</v>
      </c>
      <c r="K141" s="604">
        <v>5.8460616438356166</v>
      </c>
    </row>
    <row r="142" spans="1:11" x14ac:dyDescent="0.25">
      <c r="A142" s="602"/>
      <c r="B142" s="600" t="s">
        <v>1287</v>
      </c>
      <c r="C142" s="603">
        <v>45</v>
      </c>
      <c r="D142" s="604">
        <v>2073.6666666666665</v>
      </c>
      <c r="E142" s="604">
        <v>5.6812785388127853</v>
      </c>
      <c r="F142" s="603">
        <v>1</v>
      </c>
      <c r="G142" s="604" t="s">
        <v>1283</v>
      </c>
      <c r="H142" s="604" t="s">
        <v>1283</v>
      </c>
      <c r="I142" s="603">
        <v>46</v>
      </c>
      <c r="J142" s="604">
        <v>2030.9782608695652</v>
      </c>
      <c r="K142" s="604">
        <v>5.5643240023823708</v>
      </c>
    </row>
    <row r="143" spans="1:11" x14ac:dyDescent="0.25">
      <c r="A143" s="602"/>
      <c r="B143" s="600" t="s">
        <v>1288</v>
      </c>
      <c r="C143" s="603">
        <v>9</v>
      </c>
      <c r="D143" s="604">
        <v>2019.7777777777778</v>
      </c>
      <c r="E143" s="604">
        <v>5.5336377473363774</v>
      </c>
      <c r="F143" s="603">
        <v>2</v>
      </c>
      <c r="G143" s="604" t="s">
        <v>1283</v>
      </c>
      <c r="H143" s="604" t="s">
        <v>1283</v>
      </c>
      <c r="I143" s="603">
        <v>11</v>
      </c>
      <c r="J143" s="604">
        <v>2089.4545454545455</v>
      </c>
      <c r="K143" s="604">
        <v>5.7245330012453302</v>
      </c>
    </row>
    <row r="144" spans="1:11" x14ac:dyDescent="0.25">
      <c r="A144" s="602"/>
      <c r="B144" s="600" t="s">
        <v>1289</v>
      </c>
      <c r="C144" s="603">
        <v>9</v>
      </c>
      <c r="D144" s="604">
        <v>2538.7777777777778</v>
      </c>
      <c r="E144" s="604">
        <v>6.9555555555555557</v>
      </c>
      <c r="F144" s="603">
        <v>2</v>
      </c>
      <c r="G144" s="604" t="s">
        <v>1283</v>
      </c>
      <c r="H144" s="604" t="s">
        <v>1283</v>
      </c>
      <c r="I144" s="603">
        <v>11</v>
      </c>
      <c r="J144" s="604">
        <v>2100</v>
      </c>
      <c r="K144" s="604">
        <v>5.7534246575342465</v>
      </c>
    </row>
    <row r="145" spans="1:11" x14ac:dyDescent="0.25">
      <c r="A145" s="605" t="s">
        <v>1299</v>
      </c>
      <c r="B145" s="605"/>
      <c r="C145" s="606">
        <v>219</v>
      </c>
      <c r="D145" s="607">
        <v>2135.1324200913241</v>
      </c>
      <c r="E145" s="608">
        <v>5.8496778632639019</v>
      </c>
      <c r="F145" s="606">
        <v>21</v>
      </c>
      <c r="G145" s="607">
        <v>335.1904761904762</v>
      </c>
      <c r="H145" s="608">
        <v>0.91833007175472936</v>
      </c>
      <c r="I145" s="606">
        <v>240</v>
      </c>
      <c r="J145" s="607">
        <v>1977.6375</v>
      </c>
      <c r="K145" s="608">
        <v>5.4181849315068495</v>
      </c>
    </row>
    <row r="146" spans="1:11" x14ac:dyDescent="0.25">
      <c r="A146" s="602">
        <v>2016</v>
      </c>
      <c r="B146" s="600" t="s">
        <v>1280</v>
      </c>
      <c r="C146" s="603">
        <v>3</v>
      </c>
      <c r="D146" s="604" t="s">
        <v>1283</v>
      </c>
      <c r="E146" s="604" t="s">
        <v>1283</v>
      </c>
      <c r="F146" s="603">
        <v>1</v>
      </c>
      <c r="G146" s="604" t="s">
        <v>1283</v>
      </c>
      <c r="H146" s="604" t="s">
        <v>1283</v>
      </c>
      <c r="I146" s="603">
        <v>4</v>
      </c>
      <c r="J146" s="609" t="s">
        <v>1283</v>
      </c>
      <c r="K146" s="609" t="s">
        <v>1283</v>
      </c>
    </row>
    <row r="147" spans="1:11" x14ac:dyDescent="0.25">
      <c r="A147" s="602"/>
      <c r="B147" s="600" t="s">
        <v>1281</v>
      </c>
      <c r="C147" s="603">
        <v>29</v>
      </c>
      <c r="D147" s="604">
        <v>2385.1379310344828</v>
      </c>
      <c r="E147" s="604">
        <v>6.5346244685876238</v>
      </c>
      <c r="F147" s="603">
        <v>16</v>
      </c>
      <c r="G147" s="604">
        <v>770.875</v>
      </c>
      <c r="H147" s="604">
        <v>2.1119863013698632</v>
      </c>
      <c r="I147" s="603">
        <v>45</v>
      </c>
      <c r="J147" s="604">
        <v>1811.1777777777777</v>
      </c>
      <c r="K147" s="604">
        <v>4.962130898021309</v>
      </c>
    </row>
    <row r="148" spans="1:11" x14ac:dyDescent="0.25">
      <c r="A148" s="602"/>
      <c r="B148" s="600" t="s">
        <v>1282</v>
      </c>
      <c r="C148" s="603">
        <v>17</v>
      </c>
      <c r="D148" s="604">
        <v>2329.7647058823532</v>
      </c>
      <c r="E148" s="604">
        <v>6.3829170024174058</v>
      </c>
      <c r="F148" s="603">
        <v>6</v>
      </c>
      <c r="G148" s="604">
        <v>112.83333333333333</v>
      </c>
      <c r="H148" s="604">
        <v>0.30913242009132419</v>
      </c>
      <c r="I148" s="603">
        <v>23</v>
      </c>
      <c r="J148" s="604">
        <v>1751.4347826086957</v>
      </c>
      <c r="K148" s="604">
        <v>4.7984514592019059</v>
      </c>
    </row>
    <row r="149" spans="1:11" x14ac:dyDescent="0.25">
      <c r="A149" s="602"/>
      <c r="B149" s="600" t="s">
        <v>1284</v>
      </c>
      <c r="C149" s="603">
        <v>10</v>
      </c>
      <c r="D149" s="604">
        <v>2135.1999999999998</v>
      </c>
      <c r="E149" s="604">
        <v>5.8498630136986298</v>
      </c>
      <c r="F149" s="603">
        <v>3</v>
      </c>
      <c r="G149" s="604" t="s">
        <v>1283</v>
      </c>
      <c r="H149" s="604" t="s">
        <v>1283</v>
      </c>
      <c r="I149" s="603">
        <v>13</v>
      </c>
      <c r="J149" s="604">
        <v>1674</v>
      </c>
      <c r="K149" s="604">
        <v>4.5863013698630137</v>
      </c>
    </row>
    <row r="150" spans="1:11" x14ac:dyDescent="0.25">
      <c r="A150" s="602"/>
      <c r="B150" s="600" t="s">
        <v>1285</v>
      </c>
      <c r="C150" s="603">
        <v>70</v>
      </c>
      <c r="D150" s="604">
        <v>2137.1142857142859</v>
      </c>
      <c r="E150" s="604">
        <v>5.8551076320939339</v>
      </c>
      <c r="F150" s="603">
        <v>14</v>
      </c>
      <c r="G150" s="604">
        <v>70.928571428571431</v>
      </c>
      <c r="H150" s="604">
        <v>0.19432485322896281</v>
      </c>
      <c r="I150" s="603">
        <v>84</v>
      </c>
      <c r="J150" s="604">
        <v>1792.75</v>
      </c>
      <c r="K150" s="604">
        <v>4.911643835616438</v>
      </c>
    </row>
    <row r="151" spans="1:11" x14ac:dyDescent="0.25">
      <c r="A151" s="602"/>
      <c r="B151" s="600" t="s">
        <v>1286</v>
      </c>
      <c r="C151" s="603">
        <v>17</v>
      </c>
      <c r="D151" s="604">
        <v>2125.4117647058824</v>
      </c>
      <c r="E151" s="604">
        <v>5.8230459307010474</v>
      </c>
      <c r="F151" s="603">
        <v>2</v>
      </c>
      <c r="G151" s="604" t="s">
        <v>1283</v>
      </c>
      <c r="H151" s="604" t="s">
        <v>1283</v>
      </c>
      <c r="I151" s="603">
        <v>19</v>
      </c>
      <c r="J151" s="604">
        <v>1914.9473684210527</v>
      </c>
      <c r="K151" s="604">
        <v>5.2464311463590487</v>
      </c>
    </row>
    <row r="152" spans="1:11" x14ac:dyDescent="0.25">
      <c r="A152" s="602"/>
      <c r="B152" s="600" t="s">
        <v>1287</v>
      </c>
      <c r="C152" s="603">
        <v>30</v>
      </c>
      <c r="D152" s="604">
        <v>2040.1333333333334</v>
      </c>
      <c r="E152" s="604">
        <v>5.5894063926940643</v>
      </c>
      <c r="F152" s="603">
        <v>5</v>
      </c>
      <c r="G152" s="604">
        <v>51.2</v>
      </c>
      <c r="H152" s="604">
        <v>0.14027397260273974</v>
      </c>
      <c r="I152" s="603">
        <v>35</v>
      </c>
      <c r="J152" s="604">
        <v>1756</v>
      </c>
      <c r="K152" s="604">
        <v>4.8109589041095893</v>
      </c>
    </row>
    <row r="153" spans="1:11" x14ac:dyDescent="0.25">
      <c r="A153" s="602"/>
      <c r="B153" s="600" t="s">
        <v>1288</v>
      </c>
      <c r="C153" s="603">
        <v>13</v>
      </c>
      <c r="D153" s="604">
        <v>2767.2307692307691</v>
      </c>
      <c r="E153" s="604">
        <v>7.5814541622760796</v>
      </c>
      <c r="F153" s="603"/>
      <c r="G153" s="604"/>
      <c r="H153" s="604">
        <v>0</v>
      </c>
      <c r="I153" s="603">
        <v>13</v>
      </c>
      <c r="J153" s="604">
        <v>2767.2307692307691</v>
      </c>
      <c r="K153" s="604">
        <v>7.5814541622760796</v>
      </c>
    </row>
    <row r="154" spans="1:11" x14ac:dyDescent="0.25">
      <c r="A154" s="602"/>
      <c r="B154" s="600" t="s">
        <v>1289</v>
      </c>
      <c r="C154" s="603">
        <v>10</v>
      </c>
      <c r="D154" s="604">
        <v>1923.5</v>
      </c>
      <c r="E154" s="604">
        <v>5.2698630136986298</v>
      </c>
      <c r="F154" s="603">
        <v>4</v>
      </c>
      <c r="G154" s="604" t="s">
        <v>1283</v>
      </c>
      <c r="H154" s="604" t="s">
        <v>1283</v>
      </c>
      <c r="I154" s="603">
        <v>14</v>
      </c>
      <c r="J154" s="604">
        <v>1417.2857142857142</v>
      </c>
      <c r="K154" s="604">
        <v>3.8829745596868883</v>
      </c>
    </row>
    <row r="155" spans="1:11" x14ac:dyDescent="0.25">
      <c r="A155" s="602"/>
      <c r="B155" s="600" t="s">
        <v>1290</v>
      </c>
      <c r="C155" s="603">
        <v>2</v>
      </c>
      <c r="D155" s="604" t="s">
        <v>1283</v>
      </c>
      <c r="E155" s="604" t="s">
        <v>1283</v>
      </c>
      <c r="F155" s="603">
        <v>1</v>
      </c>
      <c r="G155" s="604" t="s">
        <v>1283</v>
      </c>
      <c r="H155" s="604" t="s">
        <v>1283</v>
      </c>
      <c r="I155" s="603">
        <v>3</v>
      </c>
      <c r="J155" s="609" t="s">
        <v>1283</v>
      </c>
      <c r="K155" s="609" t="s">
        <v>1283</v>
      </c>
    </row>
    <row r="156" spans="1:11" x14ac:dyDescent="0.25">
      <c r="A156" s="605" t="s">
        <v>1300</v>
      </c>
      <c r="B156" s="605"/>
      <c r="C156" s="606">
        <v>201</v>
      </c>
      <c r="D156" s="607">
        <v>2205.950248756219</v>
      </c>
      <c r="E156" s="608">
        <v>6.0436993116608742</v>
      </c>
      <c r="F156" s="606">
        <v>52</v>
      </c>
      <c r="G156" s="607">
        <v>299.48076923076923</v>
      </c>
      <c r="H156" s="608">
        <v>0.82049525816649105</v>
      </c>
      <c r="I156" s="606">
        <v>253</v>
      </c>
      <c r="J156" s="607">
        <v>1814.106719367589</v>
      </c>
      <c r="K156" s="608">
        <v>4.970155395527641</v>
      </c>
    </row>
    <row r="157" spans="1:11" x14ac:dyDescent="0.25">
      <c r="A157" s="602">
        <v>2017</v>
      </c>
      <c r="B157" s="600" t="s">
        <v>1280</v>
      </c>
      <c r="C157" s="603">
        <v>7</v>
      </c>
      <c r="D157" s="604">
        <v>2693.5714285714284</v>
      </c>
      <c r="E157" s="604">
        <v>7.3796477495107631</v>
      </c>
      <c r="F157" s="603">
        <v>2</v>
      </c>
      <c r="G157" s="604" t="s">
        <v>1283</v>
      </c>
      <c r="H157" s="604" t="s">
        <v>1283</v>
      </c>
      <c r="I157" s="603">
        <v>9</v>
      </c>
      <c r="J157" s="604">
        <v>2107</v>
      </c>
      <c r="K157" s="604">
        <v>5.7726027397260271</v>
      </c>
    </row>
    <row r="158" spans="1:11" x14ac:dyDescent="0.25">
      <c r="A158" s="602"/>
      <c r="B158" s="600" t="s">
        <v>1281</v>
      </c>
      <c r="C158" s="603">
        <v>23</v>
      </c>
      <c r="D158" s="604">
        <v>2223.7391304347825</v>
      </c>
      <c r="E158" s="604">
        <v>6.0924359737939247</v>
      </c>
      <c r="F158" s="603">
        <v>15</v>
      </c>
      <c r="G158" s="604">
        <v>76.933333333333337</v>
      </c>
      <c r="H158" s="604">
        <v>0.21077625570776257</v>
      </c>
      <c r="I158" s="603">
        <v>38</v>
      </c>
      <c r="J158" s="604">
        <v>1376.3157894736842</v>
      </c>
      <c r="K158" s="604">
        <v>3.7707281903388608</v>
      </c>
    </row>
    <row r="159" spans="1:11" x14ac:dyDescent="0.25">
      <c r="A159" s="602"/>
      <c r="B159" s="600" t="s">
        <v>1282</v>
      </c>
      <c r="C159" s="603">
        <v>10</v>
      </c>
      <c r="D159" s="604">
        <v>2467.6</v>
      </c>
      <c r="E159" s="604">
        <v>6.7605479452054791</v>
      </c>
      <c r="F159" s="603">
        <v>5</v>
      </c>
      <c r="G159" s="604">
        <v>93.2</v>
      </c>
      <c r="H159" s="604">
        <v>0.25534246575342467</v>
      </c>
      <c r="I159" s="603">
        <v>15</v>
      </c>
      <c r="J159" s="604">
        <v>1676.1333333333334</v>
      </c>
      <c r="K159" s="604">
        <v>4.5921461187214616</v>
      </c>
    </row>
    <row r="160" spans="1:11" x14ac:dyDescent="0.25">
      <c r="A160" s="602"/>
      <c r="B160" s="600" t="s">
        <v>1284</v>
      </c>
      <c r="C160" s="603">
        <v>17</v>
      </c>
      <c r="D160" s="604">
        <v>2377.5294117647059</v>
      </c>
      <c r="E160" s="604">
        <v>6.5137792103142624</v>
      </c>
      <c r="F160" s="603">
        <v>2</v>
      </c>
      <c r="G160" s="604" t="s">
        <v>1283</v>
      </c>
      <c r="H160" s="604" t="s">
        <v>1283</v>
      </c>
      <c r="I160" s="603">
        <v>19</v>
      </c>
      <c r="J160" s="604">
        <v>2130.3684210526317</v>
      </c>
      <c r="K160" s="604">
        <v>5.8366258111031009</v>
      </c>
    </row>
    <row r="161" spans="1:11" x14ac:dyDescent="0.25">
      <c r="A161" s="602"/>
      <c r="B161" s="600" t="s">
        <v>1285</v>
      </c>
      <c r="C161" s="603">
        <v>52</v>
      </c>
      <c r="D161" s="604">
        <v>2005.6153846153845</v>
      </c>
      <c r="E161" s="604">
        <v>5.4948366701791356</v>
      </c>
      <c r="F161" s="603">
        <v>10</v>
      </c>
      <c r="G161" s="604">
        <v>125.8</v>
      </c>
      <c r="H161" s="604">
        <v>0.34465753424657536</v>
      </c>
      <c r="I161" s="603">
        <v>62</v>
      </c>
      <c r="J161" s="604">
        <v>1702.4193548387098</v>
      </c>
      <c r="K161" s="604">
        <v>4.6641626159964646</v>
      </c>
    </row>
    <row r="162" spans="1:11" x14ac:dyDescent="0.25">
      <c r="A162" s="602"/>
      <c r="B162" s="600" t="s">
        <v>1286</v>
      </c>
      <c r="C162" s="603">
        <v>27</v>
      </c>
      <c r="D162" s="604">
        <v>2360.4074074074074</v>
      </c>
      <c r="E162" s="604">
        <v>6.4668696093353626</v>
      </c>
      <c r="F162" s="603">
        <v>2</v>
      </c>
      <c r="G162" s="604" t="s">
        <v>1283</v>
      </c>
      <c r="H162" s="604" t="s">
        <v>1283</v>
      </c>
      <c r="I162" s="603">
        <v>29</v>
      </c>
      <c r="J162" s="604">
        <v>2201.2413793103447</v>
      </c>
      <c r="K162" s="604">
        <v>6.0307982994803959</v>
      </c>
    </row>
    <row r="163" spans="1:11" x14ac:dyDescent="0.25">
      <c r="A163" s="602"/>
      <c r="B163" s="600" t="s">
        <v>1287</v>
      </c>
      <c r="C163" s="603">
        <v>43</v>
      </c>
      <c r="D163" s="604">
        <v>1954.4651162790697</v>
      </c>
      <c r="E163" s="604">
        <v>5.35469894870978</v>
      </c>
      <c r="F163" s="603">
        <v>8</v>
      </c>
      <c r="G163" s="604">
        <v>53.625</v>
      </c>
      <c r="H163" s="604">
        <v>0.14691780821917808</v>
      </c>
      <c r="I163" s="603">
        <v>51</v>
      </c>
      <c r="J163" s="604">
        <v>1656.2941176470588</v>
      </c>
      <c r="K163" s="604">
        <v>4.5377921031426265</v>
      </c>
    </row>
    <row r="164" spans="1:11" x14ac:dyDescent="0.25">
      <c r="A164" s="602"/>
      <c r="B164" s="600" t="s">
        <v>1288</v>
      </c>
      <c r="C164" s="603">
        <v>7</v>
      </c>
      <c r="D164" s="604">
        <v>2809.4285714285716</v>
      </c>
      <c r="E164" s="604">
        <v>7.6970645792563603</v>
      </c>
      <c r="F164" s="603"/>
      <c r="G164" s="604"/>
      <c r="H164" s="604">
        <v>0</v>
      </c>
      <c r="I164" s="603">
        <v>7</v>
      </c>
      <c r="J164" s="604">
        <v>2809.4285714285716</v>
      </c>
      <c r="K164" s="604">
        <v>7.6970645792563603</v>
      </c>
    </row>
    <row r="165" spans="1:11" x14ac:dyDescent="0.25">
      <c r="A165" s="602"/>
      <c r="B165" s="600" t="s">
        <v>1289</v>
      </c>
      <c r="C165" s="603">
        <v>13</v>
      </c>
      <c r="D165" s="604">
        <v>2115.4615384615386</v>
      </c>
      <c r="E165" s="604">
        <v>5.7957850368809272</v>
      </c>
      <c r="F165" s="603">
        <v>1</v>
      </c>
      <c r="G165" s="604" t="s">
        <v>1283</v>
      </c>
      <c r="H165" s="604" t="s">
        <v>1283</v>
      </c>
      <c r="I165" s="603">
        <v>14</v>
      </c>
      <c r="J165" s="604">
        <v>1972.4285714285713</v>
      </c>
      <c r="K165" s="604">
        <v>5.4039138943248526</v>
      </c>
    </row>
    <row r="166" spans="1:11" x14ac:dyDescent="0.25">
      <c r="A166" s="605" t="s">
        <v>1301</v>
      </c>
      <c r="B166" s="605"/>
      <c r="C166" s="606">
        <v>199</v>
      </c>
      <c r="D166" s="607">
        <v>2182.5477386934672</v>
      </c>
      <c r="E166" s="608">
        <v>5.9795828457355267</v>
      </c>
      <c r="F166" s="606">
        <v>45</v>
      </c>
      <c r="G166" s="607">
        <v>82.044444444444451</v>
      </c>
      <c r="H166" s="608">
        <v>0.22477929984779302</v>
      </c>
      <c r="I166" s="606">
        <v>244</v>
      </c>
      <c r="J166" s="607">
        <v>1795.1598360655737</v>
      </c>
      <c r="K166" s="608">
        <v>4.9182461262070509</v>
      </c>
    </row>
    <row r="167" spans="1:11" x14ac:dyDescent="0.25">
      <c r="A167" s="602">
        <v>2018</v>
      </c>
      <c r="B167" s="600" t="s">
        <v>1280</v>
      </c>
      <c r="C167" s="603">
        <v>3</v>
      </c>
      <c r="D167" s="604" t="s">
        <v>1283</v>
      </c>
      <c r="E167" s="604" t="s">
        <v>1283</v>
      </c>
      <c r="F167" s="603"/>
      <c r="G167" s="604"/>
      <c r="H167" s="604">
        <v>0</v>
      </c>
      <c r="I167" s="603">
        <v>3</v>
      </c>
      <c r="J167" s="609" t="s">
        <v>1283</v>
      </c>
      <c r="K167" s="609" t="s">
        <v>1283</v>
      </c>
    </row>
    <row r="168" spans="1:11" x14ac:dyDescent="0.25">
      <c r="A168" s="602"/>
      <c r="B168" s="600" t="s">
        <v>1281</v>
      </c>
      <c r="C168" s="603">
        <v>24</v>
      </c>
      <c r="D168" s="604">
        <v>2358.2083333333335</v>
      </c>
      <c r="E168" s="604">
        <v>6.460844748858448</v>
      </c>
      <c r="F168" s="603">
        <v>13</v>
      </c>
      <c r="G168" s="604">
        <v>130.61538461538461</v>
      </c>
      <c r="H168" s="604">
        <v>0.3578503688092729</v>
      </c>
      <c r="I168" s="603">
        <v>37</v>
      </c>
      <c r="J168" s="604">
        <v>1575.5405405405406</v>
      </c>
      <c r="K168" s="604">
        <v>4.3165494261384678</v>
      </c>
    </row>
    <row r="169" spans="1:11" x14ac:dyDescent="0.25">
      <c r="A169" s="602"/>
      <c r="B169" s="600" t="s">
        <v>1282</v>
      </c>
      <c r="C169" s="603">
        <v>13</v>
      </c>
      <c r="D169" s="604">
        <v>1927.2307692307693</v>
      </c>
      <c r="E169" s="604">
        <v>5.2800842992623815</v>
      </c>
      <c r="F169" s="603">
        <v>5</v>
      </c>
      <c r="G169" s="604">
        <v>107.4</v>
      </c>
      <c r="H169" s="604">
        <v>0.29424657534246579</v>
      </c>
      <c r="I169" s="603">
        <v>18</v>
      </c>
      <c r="J169" s="604">
        <v>1421.7222222222222</v>
      </c>
      <c r="K169" s="604">
        <v>3.8951293759512935</v>
      </c>
    </row>
    <row r="170" spans="1:11" x14ac:dyDescent="0.25">
      <c r="A170" s="602"/>
      <c r="B170" s="600" t="s">
        <v>1284</v>
      </c>
      <c r="C170" s="603">
        <v>11</v>
      </c>
      <c r="D170" s="604">
        <v>2471.181818181818</v>
      </c>
      <c r="E170" s="604">
        <v>6.7703611457036112</v>
      </c>
      <c r="F170" s="603">
        <v>1</v>
      </c>
      <c r="G170" s="604" t="s">
        <v>1283</v>
      </c>
      <c r="H170" s="604" t="s">
        <v>1283</v>
      </c>
      <c r="I170" s="603">
        <v>12</v>
      </c>
      <c r="J170" s="604">
        <v>2269.25</v>
      </c>
      <c r="K170" s="604">
        <v>6.2171232876712326</v>
      </c>
    </row>
    <row r="171" spans="1:11" x14ac:dyDescent="0.25">
      <c r="A171" s="602"/>
      <c r="B171" s="600" t="s">
        <v>1285</v>
      </c>
      <c r="C171" s="603">
        <v>53</v>
      </c>
      <c r="D171" s="604">
        <v>2183.3207547169814</v>
      </c>
      <c r="E171" s="604">
        <v>5.9817006978547438</v>
      </c>
      <c r="F171" s="603">
        <v>17</v>
      </c>
      <c r="G171" s="604">
        <v>65.352941176470594</v>
      </c>
      <c r="H171" s="604">
        <v>0.17904915390813861</v>
      </c>
      <c r="I171" s="603">
        <v>70</v>
      </c>
      <c r="J171" s="604">
        <v>1668.9571428571428</v>
      </c>
      <c r="K171" s="604">
        <v>4.5724853228962816</v>
      </c>
    </row>
    <row r="172" spans="1:11" x14ac:dyDescent="0.25">
      <c r="A172" s="602"/>
      <c r="B172" s="600" t="s">
        <v>1286</v>
      </c>
      <c r="C172" s="603">
        <v>19</v>
      </c>
      <c r="D172" s="604">
        <v>2048.9473684210525</v>
      </c>
      <c r="E172" s="604">
        <v>5.6135544340302808</v>
      </c>
      <c r="F172" s="603">
        <v>4</v>
      </c>
      <c r="G172" s="604" t="s">
        <v>1283</v>
      </c>
      <c r="H172" s="604" t="s">
        <v>1283</v>
      </c>
      <c r="I172" s="603">
        <v>23</v>
      </c>
      <c r="J172" s="604">
        <v>1707.304347826087</v>
      </c>
      <c r="K172" s="604">
        <v>4.6775461584276359</v>
      </c>
    </row>
    <row r="173" spans="1:11" x14ac:dyDescent="0.25">
      <c r="A173" s="602"/>
      <c r="B173" s="600" t="s">
        <v>1287</v>
      </c>
      <c r="C173" s="603">
        <v>29</v>
      </c>
      <c r="D173" s="604">
        <v>1908.2068965517242</v>
      </c>
      <c r="E173" s="604">
        <v>5.2279641001417101</v>
      </c>
      <c r="F173" s="603">
        <v>9</v>
      </c>
      <c r="G173" s="604">
        <v>31.888888888888889</v>
      </c>
      <c r="H173" s="604">
        <v>8.7366818873668192E-2</v>
      </c>
      <c r="I173" s="603">
        <v>38</v>
      </c>
      <c r="J173" s="604">
        <v>1463.8157894736842</v>
      </c>
      <c r="K173" s="604">
        <v>4.0104542177361209</v>
      </c>
    </row>
    <row r="174" spans="1:11" x14ac:dyDescent="0.25">
      <c r="A174" s="602"/>
      <c r="B174" s="600" t="s">
        <v>1288</v>
      </c>
      <c r="C174" s="603">
        <v>6</v>
      </c>
      <c r="D174" s="604">
        <v>2497.8333333333335</v>
      </c>
      <c r="E174" s="604">
        <v>6.84337899543379</v>
      </c>
      <c r="F174" s="603"/>
      <c r="G174" s="604"/>
      <c r="H174" s="604">
        <v>0</v>
      </c>
      <c r="I174" s="603">
        <v>6</v>
      </c>
      <c r="J174" s="604">
        <v>2497.8333333333335</v>
      </c>
      <c r="K174" s="604">
        <v>6.84337899543379</v>
      </c>
    </row>
    <row r="175" spans="1:11" x14ac:dyDescent="0.25">
      <c r="A175" s="602"/>
      <c r="B175" s="600" t="s">
        <v>1289</v>
      </c>
      <c r="C175" s="603">
        <v>23</v>
      </c>
      <c r="D175" s="604">
        <v>2071.1304347826085</v>
      </c>
      <c r="E175" s="604">
        <v>5.6743299583085163</v>
      </c>
      <c r="F175" s="603">
        <v>2</v>
      </c>
      <c r="G175" s="604" t="s">
        <v>1283</v>
      </c>
      <c r="H175" s="604" t="s">
        <v>1283</v>
      </c>
      <c r="I175" s="603">
        <v>25</v>
      </c>
      <c r="J175" s="604">
        <v>1910.88</v>
      </c>
      <c r="K175" s="604">
        <v>5.2352876712328769</v>
      </c>
    </row>
    <row r="176" spans="1:11" x14ac:dyDescent="0.25">
      <c r="A176" s="602"/>
      <c r="B176" s="600" t="s">
        <v>1290</v>
      </c>
      <c r="C176" s="603">
        <v>2</v>
      </c>
      <c r="D176" s="604" t="s">
        <v>1283</v>
      </c>
      <c r="E176" s="604" t="s">
        <v>1283</v>
      </c>
      <c r="F176" s="603">
        <v>1</v>
      </c>
      <c r="G176" s="604" t="s">
        <v>1283</v>
      </c>
      <c r="H176" s="604" t="s">
        <v>1283</v>
      </c>
      <c r="I176" s="603">
        <v>3</v>
      </c>
      <c r="J176" s="609" t="s">
        <v>1283</v>
      </c>
      <c r="K176" s="609" t="s">
        <v>1283</v>
      </c>
    </row>
    <row r="177" spans="1:11" x14ac:dyDescent="0.25">
      <c r="A177" s="605" t="s">
        <v>1302</v>
      </c>
      <c r="B177" s="605"/>
      <c r="C177" s="606">
        <v>183</v>
      </c>
      <c r="D177" s="607">
        <v>2143.398907103825</v>
      </c>
      <c r="E177" s="608">
        <v>5.8723257728871916</v>
      </c>
      <c r="F177" s="606">
        <v>52</v>
      </c>
      <c r="G177" s="607">
        <v>82.134615384615387</v>
      </c>
      <c r="H177" s="608">
        <v>0.22502634351949422</v>
      </c>
      <c r="I177" s="606">
        <v>235</v>
      </c>
      <c r="J177" s="607">
        <v>1687.2893617021277</v>
      </c>
      <c r="K177" s="608">
        <v>4.6227105800058297</v>
      </c>
    </row>
    <row r="178" spans="1:11" x14ac:dyDescent="0.25">
      <c r="A178" s="602">
        <v>2019</v>
      </c>
      <c r="B178" s="600" t="s">
        <v>1280</v>
      </c>
      <c r="C178" s="603">
        <v>5</v>
      </c>
      <c r="D178" s="604">
        <v>2181.8000000000002</v>
      </c>
      <c r="E178" s="604">
        <v>5.9775342465753427</v>
      </c>
      <c r="F178" s="603">
        <v>2</v>
      </c>
      <c r="G178" s="604" t="s">
        <v>1283</v>
      </c>
      <c r="H178" s="604" t="s">
        <v>1283</v>
      </c>
      <c r="I178" s="603">
        <v>7</v>
      </c>
      <c r="J178" s="604">
        <v>1633</v>
      </c>
      <c r="K178" s="604">
        <v>4.4739726027397264</v>
      </c>
    </row>
    <row r="179" spans="1:11" x14ac:dyDescent="0.25">
      <c r="A179" s="602"/>
      <c r="B179" s="600" t="s">
        <v>1281</v>
      </c>
      <c r="C179" s="603">
        <v>27</v>
      </c>
      <c r="D179" s="604">
        <v>2344.2962962962961</v>
      </c>
      <c r="E179" s="604">
        <v>6.4227295788939616</v>
      </c>
      <c r="F179" s="603">
        <v>8</v>
      </c>
      <c r="G179" s="604">
        <v>103.875</v>
      </c>
      <c r="H179" s="604">
        <v>0.28458904109589039</v>
      </c>
      <c r="I179" s="603">
        <v>35</v>
      </c>
      <c r="J179" s="604">
        <v>1832.2</v>
      </c>
      <c r="K179" s="604">
        <v>5.0197260273972608</v>
      </c>
    </row>
    <row r="180" spans="1:11" x14ac:dyDescent="0.25">
      <c r="A180" s="602"/>
      <c r="B180" s="600" t="s">
        <v>1282</v>
      </c>
      <c r="C180" s="603">
        <v>12</v>
      </c>
      <c r="D180" s="604">
        <v>2139.0833333333335</v>
      </c>
      <c r="E180" s="604">
        <v>5.8605022831050233</v>
      </c>
      <c r="F180" s="603">
        <v>2</v>
      </c>
      <c r="G180" s="604" t="s">
        <v>1283</v>
      </c>
      <c r="H180" s="604" t="s">
        <v>1283</v>
      </c>
      <c r="I180" s="603">
        <v>14</v>
      </c>
      <c r="J180" s="604">
        <v>1842.4285714285713</v>
      </c>
      <c r="K180" s="604">
        <v>5.0477495107632091</v>
      </c>
    </row>
    <row r="181" spans="1:11" x14ac:dyDescent="0.25">
      <c r="A181" s="602"/>
      <c r="B181" s="600" t="s">
        <v>1284</v>
      </c>
      <c r="C181" s="603">
        <v>19</v>
      </c>
      <c r="D181" s="604">
        <v>2197.1578947368421</v>
      </c>
      <c r="E181" s="604">
        <v>6.0196106705118959</v>
      </c>
      <c r="F181" s="603">
        <v>3</v>
      </c>
      <c r="G181" s="604" t="s">
        <v>1283</v>
      </c>
      <c r="H181" s="604" t="s">
        <v>1283</v>
      </c>
      <c r="I181" s="603">
        <v>22</v>
      </c>
      <c r="J181" s="604">
        <v>1918.8181818181818</v>
      </c>
      <c r="K181" s="604">
        <v>5.2570361145703606</v>
      </c>
    </row>
    <row r="182" spans="1:11" x14ac:dyDescent="0.25">
      <c r="A182" s="602"/>
      <c r="B182" s="600" t="s">
        <v>1285</v>
      </c>
      <c r="C182" s="603">
        <v>57</v>
      </c>
      <c r="D182" s="604">
        <v>2156.1929824561403</v>
      </c>
      <c r="E182" s="604">
        <v>5.9073780341264115</v>
      </c>
      <c r="F182" s="603">
        <v>9</v>
      </c>
      <c r="G182" s="604">
        <v>80.111111111111114</v>
      </c>
      <c r="H182" s="604">
        <v>0.21948249619482496</v>
      </c>
      <c r="I182" s="603">
        <v>66</v>
      </c>
      <c r="J182" s="604">
        <v>1873.090909090909</v>
      </c>
      <c r="K182" s="604">
        <v>5.1317559153175587</v>
      </c>
    </row>
    <row r="183" spans="1:11" x14ac:dyDescent="0.25">
      <c r="A183" s="602"/>
      <c r="B183" s="600" t="s">
        <v>1286</v>
      </c>
      <c r="C183" s="603">
        <v>15</v>
      </c>
      <c r="D183" s="604">
        <v>1735.1333333333334</v>
      </c>
      <c r="E183" s="604">
        <v>4.7537899543378996</v>
      </c>
      <c r="F183" s="603">
        <v>2</v>
      </c>
      <c r="G183" s="604" t="s">
        <v>1283</v>
      </c>
      <c r="H183" s="604" t="s">
        <v>1283</v>
      </c>
      <c r="I183" s="603">
        <v>17</v>
      </c>
      <c r="J183" s="604">
        <v>1531.9411764705883</v>
      </c>
      <c r="K183" s="604">
        <v>4.1970991136180498</v>
      </c>
    </row>
    <row r="184" spans="1:11" x14ac:dyDescent="0.25">
      <c r="A184" s="602"/>
      <c r="B184" s="600" t="s">
        <v>1287</v>
      </c>
      <c r="C184" s="603">
        <v>25</v>
      </c>
      <c r="D184" s="604">
        <v>2338.7600000000002</v>
      </c>
      <c r="E184" s="604">
        <v>6.4075616438356171</v>
      </c>
      <c r="F184" s="603">
        <v>5</v>
      </c>
      <c r="G184" s="604">
        <v>42.2</v>
      </c>
      <c r="H184" s="604">
        <v>0.11561643835616439</v>
      </c>
      <c r="I184" s="603">
        <v>30</v>
      </c>
      <c r="J184" s="604">
        <v>1956</v>
      </c>
      <c r="K184" s="604">
        <v>5.3589041095890408</v>
      </c>
    </row>
    <row r="185" spans="1:11" x14ac:dyDescent="0.25">
      <c r="A185" s="602"/>
      <c r="B185" s="600" t="s">
        <v>1288</v>
      </c>
      <c r="C185" s="603">
        <v>9</v>
      </c>
      <c r="D185" s="604">
        <v>3089.5555555555557</v>
      </c>
      <c r="E185" s="604">
        <v>8.4645357686453586</v>
      </c>
      <c r="F185" s="603"/>
      <c r="G185" s="604"/>
      <c r="H185" s="604">
        <v>0</v>
      </c>
      <c r="I185" s="603">
        <v>9</v>
      </c>
      <c r="J185" s="604">
        <v>3089.5555555555557</v>
      </c>
      <c r="K185" s="604">
        <v>8.4645357686453586</v>
      </c>
    </row>
    <row r="186" spans="1:11" x14ac:dyDescent="0.25">
      <c r="A186" s="602"/>
      <c r="B186" s="600" t="s">
        <v>1289</v>
      </c>
      <c r="C186" s="603">
        <v>11</v>
      </c>
      <c r="D186" s="604">
        <v>2361.181818181818</v>
      </c>
      <c r="E186" s="604">
        <v>6.4689912826899123</v>
      </c>
      <c r="F186" s="603">
        <v>8</v>
      </c>
      <c r="G186" s="604">
        <v>131.875</v>
      </c>
      <c r="H186" s="604">
        <v>0.3613013698630137</v>
      </c>
      <c r="I186" s="603">
        <v>19</v>
      </c>
      <c r="J186" s="604">
        <v>1422.5263157894738</v>
      </c>
      <c r="K186" s="604">
        <v>3.8973323720259554</v>
      </c>
    </row>
    <row r="187" spans="1:11" x14ac:dyDescent="0.25">
      <c r="A187" s="602"/>
      <c r="B187" s="600" t="s">
        <v>1290</v>
      </c>
      <c r="C187" s="603">
        <v>2</v>
      </c>
      <c r="D187" s="604" t="s">
        <v>1283</v>
      </c>
      <c r="E187" s="604" t="s">
        <v>1283</v>
      </c>
      <c r="F187" s="603"/>
      <c r="G187" s="604"/>
      <c r="H187" s="604">
        <v>0</v>
      </c>
      <c r="I187" s="603">
        <v>2</v>
      </c>
      <c r="J187" s="609" t="s">
        <v>1283</v>
      </c>
      <c r="K187" s="609" t="s">
        <v>1283</v>
      </c>
    </row>
    <row r="188" spans="1:11" x14ac:dyDescent="0.25">
      <c r="A188" s="605" t="s">
        <v>1303</v>
      </c>
      <c r="B188" s="605"/>
      <c r="C188" s="606">
        <v>182</v>
      </c>
      <c r="D188" s="607">
        <v>2231.9505494505493</v>
      </c>
      <c r="E188" s="608">
        <v>6.1149330121932852</v>
      </c>
      <c r="F188" s="606">
        <v>39</v>
      </c>
      <c r="G188" s="607">
        <v>101.25641025641026</v>
      </c>
      <c r="H188" s="608">
        <v>0.27741482262030209</v>
      </c>
      <c r="I188" s="606">
        <v>221</v>
      </c>
      <c r="J188" s="607">
        <v>1855.9457013574661</v>
      </c>
      <c r="K188" s="608">
        <v>5.0847827434451123</v>
      </c>
    </row>
  </sheetData>
  <mergeCells count="3">
    <mergeCell ref="C47:E47"/>
    <mergeCell ref="F47:H47"/>
    <mergeCell ref="I47:K4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963E9-43D5-4A4D-8CCD-0B57310D038D}">
  <dimension ref="A1:L11"/>
  <sheetViews>
    <sheetView workbookViewId="0">
      <selection activeCell="N16" sqref="N16"/>
    </sheetView>
  </sheetViews>
  <sheetFormatPr defaultRowHeight="15" x14ac:dyDescent="0.25"/>
  <cols>
    <col min="1" max="1" width="12.28515625" customWidth="1"/>
    <col min="2" max="2" width="20.7109375" customWidth="1"/>
    <col min="4" max="4" width="30.5703125" customWidth="1"/>
    <col min="5" max="5" width="11.5703125" customWidth="1"/>
    <col min="7" max="7" width="17" customWidth="1"/>
  </cols>
  <sheetData>
    <row r="1" spans="1:12" x14ac:dyDescent="0.25">
      <c r="A1" s="236" t="s">
        <v>1705</v>
      </c>
      <c r="B1" s="236"/>
      <c r="C1" s="236"/>
      <c r="D1" s="236"/>
    </row>
    <row r="2" spans="1:12" x14ac:dyDescent="0.25">
      <c r="A2" s="387" t="s">
        <v>1706</v>
      </c>
      <c r="B2" s="977"/>
      <c r="C2" s="977"/>
      <c r="D2" s="977"/>
      <c r="E2" s="977"/>
    </row>
    <row r="3" spans="1:12" s="437" customFormat="1" x14ac:dyDescent="0.25">
      <c r="A3" s="697"/>
      <c r="B3" s="697"/>
      <c r="C3" s="697"/>
      <c r="D3" s="697"/>
      <c r="E3" s="697"/>
    </row>
    <row r="4" spans="1:12" ht="30" x14ac:dyDescent="0.25">
      <c r="A4" s="839" t="s">
        <v>1707</v>
      </c>
      <c r="B4" s="839" t="s">
        <v>1708</v>
      </c>
      <c r="C4" s="839" t="s">
        <v>1709</v>
      </c>
      <c r="D4" s="839" t="s">
        <v>1710</v>
      </c>
      <c r="E4" s="839" t="s">
        <v>1709</v>
      </c>
      <c r="F4" s="839" t="s">
        <v>1707</v>
      </c>
      <c r="G4" s="839" t="s">
        <v>1711</v>
      </c>
      <c r="H4" s="839" t="s">
        <v>1709</v>
      </c>
      <c r="I4" s="839" t="s">
        <v>1707</v>
      </c>
    </row>
    <row r="5" spans="1:12" x14ac:dyDescent="0.25">
      <c r="A5" s="358">
        <v>6.6729844044047778E-3</v>
      </c>
      <c r="B5" s="385" t="s">
        <v>1713</v>
      </c>
      <c r="C5" s="379">
        <v>178.9</v>
      </c>
      <c r="D5" s="385" t="s">
        <v>1716</v>
      </c>
      <c r="E5" s="684">
        <v>159.06620000000001</v>
      </c>
      <c r="F5" s="382">
        <v>5.9327848374560489E-3</v>
      </c>
      <c r="G5" s="385" t="s">
        <v>1713</v>
      </c>
      <c r="H5" s="381">
        <v>208.7</v>
      </c>
      <c r="I5" s="383">
        <v>7.7773016080046201E-3</v>
      </c>
    </row>
    <row r="6" spans="1:12" x14ac:dyDescent="0.25">
      <c r="A6" s="358">
        <v>9.0294210810710086E-3</v>
      </c>
      <c r="B6" s="385" t="s">
        <v>1714</v>
      </c>
      <c r="C6" s="379">
        <v>242.5</v>
      </c>
      <c r="D6" s="385" t="s">
        <v>1717</v>
      </c>
      <c r="E6" s="684">
        <v>19.790000000000003</v>
      </c>
      <c r="F6" s="382">
        <v>5.9827795169946341E-4</v>
      </c>
      <c r="G6" s="385" t="s">
        <v>1714</v>
      </c>
      <c r="H6" s="381">
        <v>272.20000000000005</v>
      </c>
      <c r="I6" s="383">
        <v>1.0143658350258065E-2</v>
      </c>
    </row>
    <row r="7" spans="1:12" ht="17.25" customHeight="1" x14ac:dyDescent="0.25">
      <c r="A7" s="358">
        <v>2.2202761370623638E-3</v>
      </c>
      <c r="B7" s="756" t="s">
        <v>1715</v>
      </c>
      <c r="C7" s="379">
        <v>59.58</v>
      </c>
      <c r="D7" s="385" t="s">
        <v>1718</v>
      </c>
      <c r="E7" s="684">
        <v>14.67</v>
      </c>
      <c r="F7" s="382">
        <v>5.481424649929061E-4</v>
      </c>
      <c r="G7" s="1008"/>
      <c r="H7" s="1009"/>
      <c r="I7" s="1010"/>
      <c r="L7" s="653"/>
    </row>
    <row r="8" spans="1:12" x14ac:dyDescent="0.25">
      <c r="A8" s="358">
        <v>1.7922681622538149E-2</v>
      </c>
      <c r="B8" s="740" t="s">
        <v>889</v>
      </c>
      <c r="C8" s="379">
        <f>SUM(C5:C7)</f>
        <v>480.97999999999996</v>
      </c>
      <c r="D8" s="385" t="s">
        <v>1719</v>
      </c>
      <c r="E8" s="685">
        <v>227.81100000000001</v>
      </c>
      <c r="F8" s="382">
        <v>8.0588103718154339E-3</v>
      </c>
      <c r="G8" s="385" t="s">
        <v>889</v>
      </c>
      <c r="H8" s="381">
        <f>H5+H6</f>
        <v>480.90000000000003</v>
      </c>
      <c r="I8" s="383">
        <f>I5+I6</f>
        <v>1.7920959958262685E-2</v>
      </c>
    </row>
    <row r="9" spans="1:12" x14ac:dyDescent="0.25">
      <c r="A9" s="384"/>
      <c r="B9" s="384"/>
      <c r="C9" s="384"/>
      <c r="D9" s="385" t="s">
        <v>1720</v>
      </c>
      <c r="E9" s="684">
        <v>35.01</v>
      </c>
      <c r="F9" s="384"/>
      <c r="G9" s="384"/>
      <c r="H9" s="386"/>
      <c r="I9" s="375"/>
    </row>
    <row r="10" spans="1:12" x14ac:dyDescent="0.25">
      <c r="A10" s="384"/>
      <c r="B10" s="384"/>
      <c r="C10" s="384"/>
      <c r="D10" s="385" t="s">
        <v>1721</v>
      </c>
      <c r="E10" s="684">
        <v>24.57</v>
      </c>
      <c r="F10" s="384"/>
      <c r="G10" s="384"/>
      <c r="H10" s="384"/>
      <c r="I10" s="375"/>
    </row>
    <row r="11" spans="1:12" x14ac:dyDescent="0.25">
      <c r="A11" s="384"/>
      <c r="B11" s="384"/>
      <c r="C11" s="384"/>
      <c r="D11" s="736" t="s">
        <v>1712</v>
      </c>
      <c r="E11" s="737">
        <f>SUM(E5:E10)</f>
        <v>480.91719999999998</v>
      </c>
      <c r="F11" s="384"/>
      <c r="G11" s="384"/>
      <c r="H11" s="384"/>
      <c r="I11" s="375"/>
    </row>
  </sheetData>
  <mergeCells count="1">
    <mergeCell ref="G7:I7"/>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385F-02A7-44AA-8E3E-056C7BE3AEB5}">
  <dimension ref="A1:P12"/>
  <sheetViews>
    <sheetView zoomScaleNormal="100" workbookViewId="0">
      <selection activeCell="A13" sqref="A13"/>
    </sheetView>
  </sheetViews>
  <sheetFormatPr defaultRowHeight="15" x14ac:dyDescent="0.25"/>
  <cols>
    <col min="1" max="1" width="17" customWidth="1"/>
  </cols>
  <sheetData>
    <row r="1" spans="1:16" x14ac:dyDescent="0.25">
      <c r="A1" s="54" t="s">
        <v>1945</v>
      </c>
    </row>
    <row r="2" spans="1:16" x14ac:dyDescent="0.25">
      <c r="A2" s="54" t="s">
        <v>1943</v>
      </c>
    </row>
    <row r="4" spans="1:16" ht="45" x14ac:dyDescent="0.25">
      <c r="A4" s="729" t="s">
        <v>1946</v>
      </c>
      <c r="B4" s="729" t="s">
        <v>799</v>
      </c>
      <c r="C4" s="729" t="s">
        <v>800</v>
      </c>
      <c r="D4" s="729" t="s">
        <v>801</v>
      </c>
      <c r="E4" s="729" t="s">
        <v>802</v>
      </c>
      <c r="F4" s="729" t="s">
        <v>803</v>
      </c>
      <c r="G4" s="729" t="s">
        <v>804</v>
      </c>
      <c r="H4" s="729" t="s">
        <v>805</v>
      </c>
      <c r="I4" s="729" t="s">
        <v>806</v>
      </c>
      <c r="J4" s="729" t="s">
        <v>807</v>
      </c>
      <c r="K4" s="729" t="s">
        <v>808</v>
      </c>
      <c r="L4" s="729" t="s">
        <v>809</v>
      </c>
      <c r="M4" s="729" t="s">
        <v>810</v>
      </c>
      <c r="N4" s="729" t="s">
        <v>811</v>
      </c>
      <c r="O4" s="729" t="s">
        <v>812</v>
      </c>
      <c r="P4" s="726" t="s">
        <v>1947</v>
      </c>
    </row>
    <row r="5" spans="1:16" x14ac:dyDescent="0.25">
      <c r="A5" s="260" t="s">
        <v>1948</v>
      </c>
      <c r="B5" s="260">
        <v>0</v>
      </c>
      <c r="C5" s="260">
        <v>0</v>
      </c>
      <c r="D5" s="260">
        <v>0</v>
      </c>
      <c r="E5" s="260">
        <v>0</v>
      </c>
      <c r="F5" s="260">
        <v>1</v>
      </c>
      <c r="G5" s="260">
        <v>0</v>
      </c>
      <c r="H5" s="260">
        <v>1</v>
      </c>
      <c r="I5" s="260">
        <v>0</v>
      </c>
      <c r="J5" s="260">
        <v>0</v>
      </c>
      <c r="K5" s="260">
        <v>0</v>
      </c>
      <c r="L5" s="260">
        <v>0</v>
      </c>
      <c r="M5" s="260">
        <v>0</v>
      </c>
      <c r="N5" s="260">
        <v>0</v>
      </c>
      <c r="O5" s="260">
        <v>0</v>
      </c>
      <c r="P5" s="260">
        <v>2</v>
      </c>
    </row>
    <row r="6" spans="1:16" x14ac:dyDescent="0.25">
      <c r="A6" s="260" t="s">
        <v>830</v>
      </c>
      <c r="B6" s="260">
        <v>25</v>
      </c>
      <c r="C6" s="260">
        <v>38</v>
      </c>
      <c r="D6" s="260">
        <v>41</v>
      </c>
      <c r="E6" s="260">
        <v>42</v>
      </c>
      <c r="F6" s="260">
        <v>43</v>
      </c>
      <c r="G6" s="260">
        <v>52</v>
      </c>
      <c r="H6" s="260">
        <v>49</v>
      </c>
      <c r="I6" s="260">
        <v>41</v>
      </c>
      <c r="J6" s="260">
        <v>31</v>
      </c>
      <c r="K6" s="260">
        <v>51</v>
      </c>
      <c r="L6" s="260">
        <v>35</v>
      </c>
      <c r="M6" s="260">
        <v>34</v>
      </c>
      <c r="N6" s="260">
        <v>26</v>
      </c>
      <c r="O6" s="260">
        <v>30</v>
      </c>
      <c r="P6" s="260">
        <v>538</v>
      </c>
    </row>
    <row r="7" spans="1:16" s="218" customFormat="1" x14ac:dyDescent="0.25">
      <c r="A7" s="363" t="s">
        <v>1949</v>
      </c>
      <c r="B7" s="363">
        <v>25</v>
      </c>
      <c r="C7" s="363">
        <v>38</v>
      </c>
      <c r="D7" s="363">
        <v>41</v>
      </c>
      <c r="E7" s="363">
        <v>42</v>
      </c>
      <c r="F7" s="363">
        <v>44</v>
      </c>
      <c r="G7" s="363">
        <v>52</v>
      </c>
      <c r="H7" s="363">
        <v>50</v>
      </c>
      <c r="I7" s="363">
        <v>41</v>
      </c>
      <c r="J7" s="363">
        <v>31</v>
      </c>
      <c r="K7" s="363">
        <v>51</v>
      </c>
      <c r="L7" s="363">
        <v>35</v>
      </c>
      <c r="M7" s="363">
        <v>34</v>
      </c>
      <c r="N7" s="363">
        <v>26</v>
      </c>
      <c r="O7" s="363">
        <v>30</v>
      </c>
      <c r="P7" s="363">
        <v>540</v>
      </c>
    </row>
    <row r="8" spans="1:16" x14ac:dyDescent="0.25">
      <c r="A8" s="363" t="s">
        <v>831</v>
      </c>
      <c r="B8" s="363">
        <v>57</v>
      </c>
      <c r="C8" s="363">
        <v>60</v>
      </c>
      <c r="D8" s="363">
        <v>60</v>
      </c>
      <c r="E8" s="363">
        <v>56</v>
      </c>
      <c r="F8" s="363">
        <v>92</v>
      </c>
      <c r="G8" s="363">
        <v>66</v>
      </c>
      <c r="H8" s="363">
        <v>87</v>
      </c>
      <c r="I8" s="363">
        <v>88</v>
      </c>
      <c r="J8" s="363">
        <v>83</v>
      </c>
      <c r="K8" s="363">
        <v>100</v>
      </c>
      <c r="L8" s="363">
        <v>112</v>
      </c>
      <c r="M8" s="363">
        <v>105</v>
      </c>
      <c r="N8" s="363">
        <v>107</v>
      </c>
      <c r="O8" s="363">
        <v>86</v>
      </c>
      <c r="P8" s="363">
        <v>1159</v>
      </c>
    </row>
    <row r="9" spans="1:16" x14ac:dyDescent="0.25">
      <c r="A9" s="363" t="s">
        <v>832</v>
      </c>
      <c r="B9" s="363">
        <v>21</v>
      </c>
      <c r="C9" s="363">
        <v>27</v>
      </c>
      <c r="D9" s="363">
        <v>20</v>
      </c>
      <c r="E9" s="363">
        <v>34</v>
      </c>
      <c r="F9" s="363">
        <v>44</v>
      </c>
      <c r="G9" s="363">
        <v>27</v>
      </c>
      <c r="H9" s="363">
        <v>39</v>
      </c>
      <c r="I9" s="363">
        <v>34</v>
      </c>
      <c r="J9" s="363">
        <v>42</v>
      </c>
      <c r="K9" s="363">
        <v>36</v>
      </c>
      <c r="L9" s="363">
        <v>50</v>
      </c>
      <c r="M9" s="363">
        <v>53</v>
      </c>
      <c r="N9" s="363">
        <v>45</v>
      </c>
      <c r="O9" s="363">
        <v>54</v>
      </c>
      <c r="P9" s="363">
        <v>526</v>
      </c>
    </row>
    <row r="10" spans="1:16" x14ac:dyDescent="0.25">
      <c r="A10" s="363" t="s">
        <v>833</v>
      </c>
      <c r="B10" s="363">
        <v>14</v>
      </c>
      <c r="C10" s="363">
        <v>13</v>
      </c>
      <c r="D10" s="363">
        <v>13</v>
      </c>
      <c r="E10" s="363">
        <v>20</v>
      </c>
      <c r="F10" s="363">
        <v>33</v>
      </c>
      <c r="G10" s="363">
        <v>13</v>
      </c>
      <c r="H10" s="363">
        <v>27</v>
      </c>
      <c r="I10" s="363">
        <v>26</v>
      </c>
      <c r="J10" s="363">
        <v>23</v>
      </c>
      <c r="K10" s="363">
        <v>25</v>
      </c>
      <c r="L10" s="363">
        <v>23</v>
      </c>
      <c r="M10" s="363">
        <v>24</v>
      </c>
      <c r="N10" s="363">
        <v>25</v>
      </c>
      <c r="O10" s="363">
        <v>18</v>
      </c>
      <c r="P10" s="363">
        <v>297</v>
      </c>
    </row>
    <row r="11" spans="1:16" x14ac:dyDescent="0.25">
      <c r="A11" s="363" t="s">
        <v>834</v>
      </c>
      <c r="B11" s="363">
        <v>36</v>
      </c>
      <c r="C11" s="363">
        <v>23</v>
      </c>
      <c r="D11" s="363">
        <v>26</v>
      </c>
      <c r="E11" s="363">
        <v>23</v>
      </c>
      <c r="F11" s="363">
        <v>37</v>
      </c>
      <c r="G11" s="363">
        <v>32</v>
      </c>
      <c r="H11" s="363">
        <v>30</v>
      </c>
      <c r="I11" s="363">
        <v>24</v>
      </c>
      <c r="J11" s="363">
        <v>29</v>
      </c>
      <c r="K11" s="363">
        <v>28</v>
      </c>
      <c r="L11" s="363">
        <v>33</v>
      </c>
      <c r="M11" s="363">
        <v>28</v>
      </c>
      <c r="N11" s="363">
        <v>32</v>
      </c>
      <c r="O11" s="363">
        <v>33</v>
      </c>
      <c r="P11" s="363">
        <v>414</v>
      </c>
    </row>
    <row r="12" spans="1:16" x14ac:dyDescent="0.25">
      <c r="A12" s="363" t="s">
        <v>105</v>
      </c>
      <c r="B12" s="363">
        <v>153</v>
      </c>
      <c r="C12" s="363">
        <v>161</v>
      </c>
      <c r="D12" s="363">
        <v>160</v>
      </c>
      <c r="E12" s="363">
        <v>175</v>
      </c>
      <c r="F12" s="363">
        <v>250</v>
      </c>
      <c r="G12" s="363">
        <v>190</v>
      </c>
      <c r="H12" s="363">
        <v>233</v>
      </c>
      <c r="I12" s="363">
        <v>213</v>
      </c>
      <c r="J12" s="363">
        <v>208</v>
      </c>
      <c r="K12" s="363">
        <v>240</v>
      </c>
      <c r="L12" s="363">
        <v>253</v>
      </c>
      <c r="M12" s="363">
        <v>244</v>
      </c>
      <c r="N12" s="363">
        <v>235</v>
      </c>
      <c r="O12" s="363">
        <v>221</v>
      </c>
      <c r="P12" s="363">
        <v>2936</v>
      </c>
    </row>
  </sheetData>
  <pageMargins left="0.7" right="0.7" top="0.75" bottom="0.75" header="0.3" footer="0.3"/>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5BAC-8A86-47F3-B000-47FE6DF45500}">
  <dimension ref="A1:I15"/>
  <sheetViews>
    <sheetView workbookViewId="0">
      <selection activeCell="I5" sqref="I5"/>
    </sheetView>
  </sheetViews>
  <sheetFormatPr defaultRowHeight="15" x14ac:dyDescent="0.25"/>
  <cols>
    <col min="1" max="1" width="46.7109375" customWidth="1"/>
    <col min="9" max="9" width="9.28515625" customWidth="1"/>
  </cols>
  <sheetData>
    <row r="1" spans="1:9" s="437" customFormat="1" x14ac:dyDescent="0.25">
      <c r="A1" s="387" t="s">
        <v>1950</v>
      </c>
    </row>
    <row r="2" spans="1:9" s="437" customFormat="1" x14ac:dyDescent="0.25">
      <c r="A2" s="387" t="s">
        <v>1939</v>
      </c>
    </row>
    <row r="4" spans="1:9" ht="45" x14ac:dyDescent="0.25">
      <c r="A4" s="843"/>
      <c r="B4" s="726" t="s">
        <v>2052</v>
      </c>
      <c r="C4" s="726" t="s">
        <v>830</v>
      </c>
      <c r="D4" s="726" t="s">
        <v>848</v>
      </c>
      <c r="E4" s="726" t="s">
        <v>831</v>
      </c>
      <c r="F4" s="726" t="s">
        <v>832</v>
      </c>
      <c r="G4" s="726" t="s">
        <v>833</v>
      </c>
      <c r="H4" s="726" t="s">
        <v>834</v>
      </c>
      <c r="I4" s="730" t="s">
        <v>1947</v>
      </c>
    </row>
    <row r="5" spans="1:9" x14ac:dyDescent="0.25">
      <c r="A5" s="363" t="s">
        <v>2035</v>
      </c>
      <c r="B5" s="363">
        <v>0</v>
      </c>
      <c r="C5" s="363">
        <v>2</v>
      </c>
      <c r="D5" s="363">
        <v>2</v>
      </c>
      <c r="E5" s="363">
        <v>14</v>
      </c>
      <c r="F5" s="363">
        <v>12</v>
      </c>
      <c r="G5" s="363">
        <v>19</v>
      </c>
      <c r="H5" s="363">
        <v>44</v>
      </c>
      <c r="I5" s="363">
        <f t="shared" ref="I5:I15" si="0">SUM(D5:H5)</f>
        <v>91</v>
      </c>
    </row>
    <row r="6" spans="1:9" x14ac:dyDescent="0.25">
      <c r="A6" s="363" t="s">
        <v>2036</v>
      </c>
      <c r="B6" s="363">
        <v>0</v>
      </c>
      <c r="C6" s="363">
        <v>39</v>
      </c>
      <c r="D6" s="363">
        <v>39</v>
      </c>
      <c r="E6" s="363">
        <v>131</v>
      </c>
      <c r="F6" s="363">
        <v>111</v>
      </c>
      <c r="G6" s="363">
        <v>73</v>
      </c>
      <c r="H6" s="363">
        <v>91</v>
      </c>
      <c r="I6" s="363">
        <f t="shared" si="0"/>
        <v>445</v>
      </c>
    </row>
    <row r="7" spans="1:9" x14ac:dyDescent="0.25">
      <c r="A7" s="363" t="s">
        <v>2037</v>
      </c>
      <c r="B7" s="363">
        <v>0</v>
      </c>
      <c r="C7" s="363">
        <v>25</v>
      </c>
      <c r="D7" s="363">
        <v>25</v>
      </c>
      <c r="E7" s="363">
        <v>88</v>
      </c>
      <c r="F7" s="363">
        <v>52</v>
      </c>
      <c r="G7" s="363">
        <v>39</v>
      </c>
      <c r="H7" s="363">
        <v>33</v>
      </c>
      <c r="I7" s="363">
        <f t="shared" si="0"/>
        <v>237</v>
      </c>
    </row>
    <row r="8" spans="1:9" x14ac:dyDescent="0.25">
      <c r="A8" s="363" t="s">
        <v>2038</v>
      </c>
      <c r="B8" s="363">
        <v>0</v>
      </c>
      <c r="C8" s="363">
        <v>12</v>
      </c>
      <c r="D8" s="363">
        <v>12</v>
      </c>
      <c r="E8" s="363">
        <v>66</v>
      </c>
      <c r="F8" s="363">
        <v>53</v>
      </c>
      <c r="G8" s="363">
        <v>32</v>
      </c>
      <c r="H8" s="363">
        <v>37</v>
      </c>
      <c r="I8" s="363">
        <f t="shared" si="0"/>
        <v>200</v>
      </c>
    </row>
    <row r="9" spans="1:9" x14ac:dyDescent="0.25">
      <c r="A9" s="363" t="s">
        <v>2039</v>
      </c>
      <c r="B9" s="363">
        <v>1</v>
      </c>
      <c r="C9" s="363">
        <v>269</v>
      </c>
      <c r="D9" s="363">
        <v>270</v>
      </c>
      <c r="E9" s="363">
        <v>401</v>
      </c>
      <c r="F9" s="363">
        <v>113</v>
      </c>
      <c r="G9" s="363">
        <v>46</v>
      </c>
      <c r="H9" s="363">
        <v>75</v>
      </c>
      <c r="I9" s="363">
        <f t="shared" si="0"/>
        <v>905</v>
      </c>
    </row>
    <row r="10" spans="1:9" x14ac:dyDescent="0.25">
      <c r="A10" s="363" t="s">
        <v>2040</v>
      </c>
      <c r="B10" s="363">
        <v>1</v>
      </c>
      <c r="C10" s="363">
        <v>42</v>
      </c>
      <c r="D10" s="363">
        <v>43</v>
      </c>
      <c r="E10" s="363">
        <v>91</v>
      </c>
      <c r="F10" s="363">
        <v>39</v>
      </c>
      <c r="G10" s="363">
        <v>14</v>
      </c>
      <c r="H10" s="363">
        <v>19</v>
      </c>
      <c r="I10" s="363">
        <f t="shared" si="0"/>
        <v>206</v>
      </c>
    </row>
    <row r="11" spans="1:9" x14ac:dyDescent="0.25">
      <c r="A11" s="363" t="s">
        <v>2041</v>
      </c>
      <c r="B11" s="363">
        <v>0</v>
      </c>
      <c r="C11" s="363">
        <v>109</v>
      </c>
      <c r="D11" s="363">
        <v>109</v>
      </c>
      <c r="E11" s="363">
        <v>227</v>
      </c>
      <c r="F11" s="363">
        <v>71</v>
      </c>
      <c r="G11" s="363">
        <v>27</v>
      </c>
      <c r="H11" s="363">
        <v>50</v>
      </c>
      <c r="I11" s="363">
        <f t="shared" si="0"/>
        <v>484</v>
      </c>
    </row>
    <row r="12" spans="1:9" x14ac:dyDescent="0.25">
      <c r="A12" s="363" t="s">
        <v>2042</v>
      </c>
      <c r="B12" s="363">
        <v>0</v>
      </c>
      <c r="C12" s="363">
        <v>15</v>
      </c>
      <c r="D12" s="363">
        <v>15</v>
      </c>
      <c r="E12" s="363">
        <v>42</v>
      </c>
      <c r="F12" s="363">
        <v>25</v>
      </c>
      <c r="G12" s="363">
        <v>10</v>
      </c>
      <c r="H12" s="363">
        <v>19</v>
      </c>
      <c r="I12" s="363">
        <f t="shared" si="0"/>
        <v>111</v>
      </c>
    </row>
    <row r="13" spans="1:9" x14ac:dyDescent="0.25">
      <c r="A13" s="363" t="s">
        <v>2043</v>
      </c>
      <c r="B13" s="363">
        <v>0</v>
      </c>
      <c r="C13" s="363">
        <v>17</v>
      </c>
      <c r="D13" s="363">
        <v>17</v>
      </c>
      <c r="E13" s="363">
        <v>87</v>
      </c>
      <c r="F13" s="363">
        <v>45</v>
      </c>
      <c r="G13" s="363">
        <v>34</v>
      </c>
      <c r="H13" s="363">
        <v>40</v>
      </c>
      <c r="I13" s="363">
        <f t="shared" si="0"/>
        <v>223</v>
      </c>
    </row>
    <row r="14" spans="1:9" x14ac:dyDescent="0.25">
      <c r="A14" s="363" t="s">
        <v>686</v>
      </c>
      <c r="B14" s="363">
        <v>0</v>
      </c>
      <c r="C14" s="363">
        <v>8</v>
      </c>
      <c r="D14" s="363">
        <v>8</v>
      </c>
      <c r="E14" s="363">
        <v>12</v>
      </c>
      <c r="F14" s="363">
        <v>5</v>
      </c>
      <c r="G14" s="363">
        <v>3</v>
      </c>
      <c r="H14" s="363">
        <v>6</v>
      </c>
      <c r="I14" s="363">
        <f t="shared" si="0"/>
        <v>34</v>
      </c>
    </row>
    <row r="15" spans="1:9" x14ac:dyDescent="0.25">
      <c r="A15" s="363" t="s">
        <v>2051</v>
      </c>
      <c r="B15" s="363">
        <v>2</v>
      </c>
      <c r="C15" s="363">
        <v>538</v>
      </c>
      <c r="D15" s="363">
        <v>540</v>
      </c>
      <c r="E15" s="363">
        <v>1159</v>
      </c>
      <c r="F15" s="363">
        <v>526</v>
      </c>
      <c r="G15" s="363">
        <v>297</v>
      </c>
      <c r="H15" s="363">
        <v>414</v>
      </c>
      <c r="I15" s="363">
        <f t="shared" si="0"/>
        <v>2936</v>
      </c>
    </row>
  </sheetData>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C01A-5598-4696-9788-2778EE822988}">
  <dimension ref="A1:F20"/>
  <sheetViews>
    <sheetView zoomScaleNormal="100" workbookViewId="0">
      <selection activeCell="H5" sqref="H5"/>
    </sheetView>
  </sheetViews>
  <sheetFormatPr defaultRowHeight="15" x14ac:dyDescent="0.25"/>
  <cols>
    <col min="1" max="1" width="25.140625" customWidth="1"/>
    <col min="4" max="4" width="8" customWidth="1"/>
    <col min="5" max="5" width="12.28515625" customWidth="1"/>
    <col min="6" max="6" width="9.5703125" customWidth="1"/>
  </cols>
  <sheetData>
    <row r="1" spans="1:6" x14ac:dyDescent="0.25">
      <c r="A1" s="54" t="s">
        <v>1951</v>
      </c>
    </row>
    <row r="2" spans="1:6" x14ac:dyDescent="0.25">
      <c r="A2" s="54" t="s">
        <v>1939</v>
      </c>
    </row>
    <row r="4" spans="1:6" x14ac:dyDescent="0.25">
      <c r="A4" s="725" t="s">
        <v>2053</v>
      </c>
      <c r="B4" s="725" t="s">
        <v>1909</v>
      </c>
      <c r="C4" s="725" t="s">
        <v>1908</v>
      </c>
      <c r="D4" s="725" t="s">
        <v>105</v>
      </c>
      <c r="E4" s="725" t="s">
        <v>2054</v>
      </c>
      <c r="F4" s="725" t="s">
        <v>2055</v>
      </c>
    </row>
    <row r="5" spans="1:6" x14ac:dyDescent="0.25">
      <c r="A5" s="113" t="s">
        <v>799</v>
      </c>
      <c r="B5" s="113">
        <v>275</v>
      </c>
      <c r="C5" s="113">
        <v>183</v>
      </c>
      <c r="D5" s="113">
        <v>458</v>
      </c>
      <c r="E5" s="118">
        <f t="shared" ref="E5:E20" si="0">B5/$D5</f>
        <v>0.60043668122270744</v>
      </c>
      <c r="F5" s="118">
        <f t="shared" ref="F5:F20" si="1">C5/$D5</f>
        <v>0.39956331877729256</v>
      </c>
    </row>
    <row r="6" spans="1:6" x14ac:dyDescent="0.25">
      <c r="A6" s="113" t="s">
        <v>800</v>
      </c>
      <c r="B6" s="113">
        <v>317</v>
      </c>
      <c r="C6" s="113">
        <v>231</v>
      </c>
      <c r="D6" s="113">
        <v>548</v>
      </c>
      <c r="E6" s="118">
        <f t="shared" si="0"/>
        <v>0.57846715328467158</v>
      </c>
      <c r="F6" s="118">
        <f t="shared" si="1"/>
        <v>0.42153284671532848</v>
      </c>
    </row>
    <row r="7" spans="1:6" x14ac:dyDescent="0.25">
      <c r="A7" s="113" t="s">
        <v>801</v>
      </c>
      <c r="B7" s="113">
        <v>255</v>
      </c>
      <c r="C7" s="113">
        <v>227</v>
      </c>
      <c r="D7" s="113">
        <v>482</v>
      </c>
      <c r="E7" s="118">
        <f t="shared" si="0"/>
        <v>0.52904564315352698</v>
      </c>
      <c r="F7" s="118">
        <f t="shared" si="1"/>
        <v>0.47095435684647302</v>
      </c>
    </row>
    <row r="8" spans="1:6" x14ac:dyDescent="0.25">
      <c r="A8" s="113" t="s">
        <v>802</v>
      </c>
      <c r="B8" s="113">
        <v>312</v>
      </c>
      <c r="C8" s="113">
        <v>250</v>
      </c>
      <c r="D8" s="113">
        <v>562</v>
      </c>
      <c r="E8" s="118">
        <f t="shared" si="0"/>
        <v>0.55516014234875444</v>
      </c>
      <c r="F8" s="118">
        <f t="shared" si="1"/>
        <v>0.44483985765124556</v>
      </c>
    </row>
    <row r="9" spans="1:6" x14ac:dyDescent="0.25">
      <c r="A9" s="113" t="s">
        <v>803</v>
      </c>
      <c r="B9" s="113">
        <v>337</v>
      </c>
      <c r="C9" s="113">
        <v>268</v>
      </c>
      <c r="D9" s="113">
        <v>605</v>
      </c>
      <c r="E9" s="118">
        <f t="shared" si="0"/>
        <v>0.55702479338842981</v>
      </c>
      <c r="F9" s="118">
        <f t="shared" si="1"/>
        <v>0.44297520661157025</v>
      </c>
    </row>
    <row r="10" spans="1:6" x14ac:dyDescent="0.25">
      <c r="A10" s="113" t="s">
        <v>804</v>
      </c>
      <c r="B10" s="113">
        <v>280</v>
      </c>
      <c r="C10" s="113">
        <v>251</v>
      </c>
      <c r="D10" s="113">
        <v>531</v>
      </c>
      <c r="E10" s="118">
        <f t="shared" si="0"/>
        <v>0.52730696798493404</v>
      </c>
      <c r="F10" s="118">
        <f t="shared" si="1"/>
        <v>0.47269303201506591</v>
      </c>
    </row>
    <row r="11" spans="1:6" x14ac:dyDescent="0.25">
      <c r="A11" s="113" t="s">
        <v>805</v>
      </c>
      <c r="B11" s="113">
        <v>211</v>
      </c>
      <c r="C11" s="113">
        <v>194</v>
      </c>
      <c r="D11" s="113">
        <v>405</v>
      </c>
      <c r="E11" s="118">
        <f t="shared" si="0"/>
        <v>0.5209876543209877</v>
      </c>
      <c r="F11" s="118">
        <f t="shared" si="1"/>
        <v>0.47901234567901235</v>
      </c>
    </row>
    <row r="12" spans="1:6" x14ac:dyDescent="0.25">
      <c r="A12" s="113" t="s">
        <v>806</v>
      </c>
      <c r="B12" s="113">
        <v>191</v>
      </c>
      <c r="C12" s="113">
        <v>205</v>
      </c>
      <c r="D12" s="113">
        <v>396</v>
      </c>
      <c r="E12" s="118">
        <f t="shared" si="0"/>
        <v>0.48232323232323232</v>
      </c>
      <c r="F12" s="118">
        <f t="shared" si="1"/>
        <v>0.51767676767676762</v>
      </c>
    </row>
    <row r="13" spans="1:6" x14ac:dyDescent="0.25">
      <c r="A13" s="113" t="s">
        <v>807</v>
      </c>
      <c r="B13" s="113">
        <v>187</v>
      </c>
      <c r="C13" s="113">
        <v>187</v>
      </c>
      <c r="D13" s="113">
        <v>374</v>
      </c>
      <c r="E13" s="118">
        <f t="shared" si="0"/>
        <v>0.5</v>
      </c>
      <c r="F13" s="118">
        <f t="shared" si="1"/>
        <v>0.5</v>
      </c>
    </row>
    <row r="14" spans="1:6" x14ac:dyDescent="0.25">
      <c r="A14" s="113" t="s">
        <v>808</v>
      </c>
      <c r="B14" s="113">
        <v>198</v>
      </c>
      <c r="C14" s="113">
        <v>182</v>
      </c>
      <c r="D14" s="113">
        <v>380</v>
      </c>
      <c r="E14" s="118">
        <f t="shared" si="0"/>
        <v>0.52105263157894732</v>
      </c>
      <c r="F14" s="118">
        <f t="shared" si="1"/>
        <v>0.47894736842105262</v>
      </c>
    </row>
    <row r="15" spans="1:6" x14ac:dyDescent="0.25">
      <c r="A15" s="113" t="s">
        <v>809</v>
      </c>
      <c r="B15" s="113">
        <v>196</v>
      </c>
      <c r="C15" s="113">
        <v>168</v>
      </c>
      <c r="D15" s="113">
        <v>364</v>
      </c>
      <c r="E15" s="118">
        <f t="shared" si="0"/>
        <v>0.53846153846153844</v>
      </c>
      <c r="F15" s="118">
        <f t="shared" si="1"/>
        <v>0.46153846153846156</v>
      </c>
    </row>
    <row r="16" spans="1:6" x14ac:dyDescent="0.25">
      <c r="A16" s="113" t="s">
        <v>810</v>
      </c>
      <c r="B16" s="113">
        <v>183</v>
      </c>
      <c r="C16" s="113">
        <v>178</v>
      </c>
      <c r="D16" s="113">
        <v>361</v>
      </c>
      <c r="E16" s="118">
        <f t="shared" si="0"/>
        <v>0.50692520775623273</v>
      </c>
      <c r="F16" s="118">
        <f t="shared" si="1"/>
        <v>0.49307479224376732</v>
      </c>
    </row>
    <row r="17" spans="1:6" x14ac:dyDescent="0.25">
      <c r="A17" s="113" t="s">
        <v>811</v>
      </c>
      <c r="B17" s="113">
        <v>185</v>
      </c>
      <c r="C17" s="113">
        <v>212</v>
      </c>
      <c r="D17" s="113">
        <v>397</v>
      </c>
      <c r="E17" s="118">
        <f t="shared" si="0"/>
        <v>0.46599496221662468</v>
      </c>
      <c r="F17" s="118">
        <f t="shared" si="1"/>
        <v>0.53400503778337527</v>
      </c>
    </row>
    <row r="18" spans="1:6" x14ac:dyDescent="0.25">
      <c r="A18" s="113" t="s">
        <v>812</v>
      </c>
      <c r="B18" s="113">
        <v>190</v>
      </c>
      <c r="C18" s="113">
        <v>153</v>
      </c>
      <c r="D18" s="113">
        <v>343</v>
      </c>
      <c r="E18" s="118">
        <f t="shared" si="0"/>
        <v>0.55393586005830908</v>
      </c>
      <c r="F18" s="118">
        <f t="shared" si="1"/>
        <v>0.44606413994169097</v>
      </c>
    </row>
    <row r="19" spans="1:6" x14ac:dyDescent="0.25">
      <c r="A19" s="113" t="s">
        <v>813</v>
      </c>
      <c r="B19" s="113">
        <v>190</v>
      </c>
      <c r="C19" s="113">
        <v>197</v>
      </c>
      <c r="D19" s="113">
        <v>387</v>
      </c>
      <c r="E19" s="118">
        <f t="shared" si="0"/>
        <v>0.49095607235142119</v>
      </c>
      <c r="F19" s="118">
        <f t="shared" si="1"/>
        <v>0.50904392764857886</v>
      </c>
    </row>
    <row r="20" spans="1:6" x14ac:dyDescent="0.25">
      <c r="A20" s="113" t="s">
        <v>847</v>
      </c>
      <c r="B20" s="113">
        <v>3507</v>
      </c>
      <c r="C20" s="113">
        <v>3086</v>
      </c>
      <c r="D20" s="113">
        <v>6593</v>
      </c>
      <c r="E20" s="118">
        <f t="shared" si="0"/>
        <v>0.53192780221446989</v>
      </c>
      <c r="F20" s="118">
        <f t="shared" si="1"/>
        <v>0.46807219778553011</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03366-5B75-4EB3-BAB1-6DD0E8B3D057}">
  <dimension ref="A1:F15"/>
  <sheetViews>
    <sheetView workbookViewId="0">
      <selection activeCell="H5" sqref="H5"/>
    </sheetView>
  </sheetViews>
  <sheetFormatPr defaultRowHeight="15" x14ac:dyDescent="0.25"/>
  <cols>
    <col min="1" max="1" width="37.7109375" customWidth="1"/>
    <col min="5" max="5" width="11.7109375" customWidth="1"/>
    <col min="6" max="6" width="10.42578125" customWidth="1"/>
  </cols>
  <sheetData>
    <row r="1" spans="1:6" x14ac:dyDescent="0.25">
      <c r="A1" s="387" t="s">
        <v>1952</v>
      </c>
    </row>
    <row r="2" spans="1:6" x14ac:dyDescent="0.25">
      <c r="A2" s="387" t="s">
        <v>1939</v>
      </c>
    </row>
    <row r="4" spans="1:6" x14ac:dyDescent="0.25">
      <c r="A4" s="267" t="s">
        <v>2044</v>
      </c>
      <c r="B4" s="267" t="s">
        <v>1909</v>
      </c>
      <c r="C4" s="267" t="s">
        <v>1908</v>
      </c>
      <c r="D4" s="267" t="s">
        <v>105</v>
      </c>
      <c r="E4" s="294" t="s">
        <v>2054</v>
      </c>
      <c r="F4" s="294" t="s">
        <v>2055</v>
      </c>
    </row>
    <row r="5" spans="1:6" x14ac:dyDescent="0.25">
      <c r="A5" s="143" t="s">
        <v>2035</v>
      </c>
      <c r="B5" s="113">
        <v>193</v>
      </c>
      <c r="C5" s="113">
        <v>36</v>
      </c>
      <c r="D5" s="113">
        <v>229</v>
      </c>
      <c r="E5" s="118">
        <f t="shared" ref="E5:E15" si="0">B5/$D5</f>
        <v>0.84279475982532748</v>
      </c>
      <c r="F5" s="118">
        <f t="shared" ref="F5:F15" si="1">C5/$D5</f>
        <v>0.15720524017467249</v>
      </c>
    </row>
    <row r="6" spans="1:6" x14ac:dyDescent="0.25">
      <c r="A6" s="143" t="s">
        <v>2036</v>
      </c>
      <c r="B6" s="113">
        <v>637</v>
      </c>
      <c r="C6" s="113">
        <v>376</v>
      </c>
      <c r="D6" s="113">
        <v>1013</v>
      </c>
      <c r="E6" s="118">
        <f t="shared" si="0"/>
        <v>0.62882527147087863</v>
      </c>
      <c r="F6" s="118">
        <f t="shared" si="1"/>
        <v>0.37117472852912142</v>
      </c>
    </row>
    <row r="7" spans="1:6" ht="31.5" customHeight="1" x14ac:dyDescent="0.25">
      <c r="A7" s="194" t="s">
        <v>2037</v>
      </c>
      <c r="B7" s="113">
        <v>414</v>
      </c>
      <c r="C7" s="113">
        <v>284</v>
      </c>
      <c r="D7" s="113">
        <v>698</v>
      </c>
      <c r="E7" s="118">
        <f t="shared" si="0"/>
        <v>0.59312320916905448</v>
      </c>
      <c r="F7" s="118">
        <f t="shared" si="1"/>
        <v>0.40687679083094558</v>
      </c>
    </row>
    <row r="8" spans="1:6" ht="15.75" customHeight="1" x14ac:dyDescent="0.25">
      <c r="A8" s="194" t="s">
        <v>2038</v>
      </c>
      <c r="B8" s="113">
        <v>339</v>
      </c>
      <c r="C8" s="113">
        <v>272</v>
      </c>
      <c r="D8" s="113">
        <v>611</v>
      </c>
      <c r="E8" s="118">
        <f t="shared" si="0"/>
        <v>0.55482815057283141</v>
      </c>
      <c r="F8" s="118">
        <f t="shared" si="1"/>
        <v>0.44517184942716859</v>
      </c>
    </row>
    <row r="9" spans="1:6" ht="32.25" customHeight="1" x14ac:dyDescent="0.25">
      <c r="A9" s="194" t="s">
        <v>2039</v>
      </c>
      <c r="B9" s="113">
        <v>873</v>
      </c>
      <c r="C9" s="113">
        <v>726</v>
      </c>
      <c r="D9" s="113">
        <v>1599</v>
      </c>
      <c r="E9" s="118">
        <f t="shared" si="0"/>
        <v>0.54596622889305813</v>
      </c>
      <c r="F9" s="118">
        <f t="shared" si="1"/>
        <v>0.45403377110694182</v>
      </c>
    </row>
    <row r="10" spans="1:6" ht="31.5" customHeight="1" x14ac:dyDescent="0.25">
      <c r="A10" s="194" t="s">
        <v>2040</v>
      </c>
      <c r="B10" s="113">
        <v>128</v>
      </c>
      <c r="C10" s="113">
        <v>453</v>
      </c>
      <c r="D10" s="113">
        <v>581</v>
      </c>
      <c r="E10" s="118">
        <f t="shared" si="0"/>
        <v>0.22030981067125646</v>
      </c>
      <c r="F10" s="118">
        <f t="shared" si="1"/>
        <v>0.77969018932874357</v>
      </c>
    </row>
    <row r="11" spans="1:6" ht="16.5" customHeight="1" x14ac:dyDescent="0.25">
      <c r="A11" s="194" t="s">
        <v>2041</v>
      </c>
      <c r="B11" s="113">
        <v>368</v>
      </c>
      <c r="C11" s="113">
        <v>665</v>
      </c>
      <c r="D11" s="113">
        <v>1033</v>
      </c>
      <c r="E11" s="118">
        <f t="shared" si="0"/>
        <v>0.356243949661181</v>
      </c>
      <c r="F11" s="118">
        <f t="shared" si="1"/>
        <v>0.643756050338819</v>
      </c>
    </row>
    <row r="12" spans="1:6" ht="32.25" customHeight="1" x14ac:dyDescent="0.25">
      <c r="A12" s="194" t="s">
        <v>2042</v>
      </c>
      <c r="B12" s="113">
        <v>182</v>
      </c>
      <c r="C12" s="113">
        <v>100</v>
      </c>
      <c r="D12" s="113">
        <v>282</v>
      </c>
      <c r="E12" s="118">
        <f t="shared" si="0"/>
        <v>0.64539007092198586</v>
      </c>
      <c r="F12" s="118">
        <f t="shared" si="1"/>
        <v>0.3546099290780142</v>
      </c>
    </row>
    <row r="13" spans="1:6" s="437" customFormat="1" ht="32.25" customHeight="1" x14ac:dyDescent="0.25">
      <c r="A13" s="194" t="s">
        <v>2037</v>
      </c>
      <c r="B13" s="376">
        <v>202.2</v>
      </c>
      <c r="C13" s="376">
        <v>415.26666666666699</v>
      </c>
      <c r="D13" s="376">
        <v>617.46666666666601</v>
      </c>
      <c r="E13" s="378">
        <f t="shared" ref="E13" si="2">B13/$D13</f>
        <v>0.32746706974735512</v>
      </c>
      <c r="F13" s="378">
        <f t="shared" ref="F13" si="3">C13/$D13</f>
        <v>0.67253293025264649</v>
      </c>
    </row>
    <row r="14" spans="1:6" x14ac:dyDescent="0.25">
      <c r="A14" s="143" t="s">
        <v>686</v>
      </c>
      <c r="B14" s="113">
        <v>40</v>
      </c>
      <c r="C14" s="113">
        <v>30</v>
      </c>
      <c r="D14" s="113">
        <v>70</v>
      </c>
      <c r="E14" s="118">
        <f t="shared" si="0"/>
        <v>0.5714285714285714</v>
      </c>
      <c r="F14" s="118">
        <f t="shared" si="1"/>
        <v>0.42857142857142855</v>
      </c>
    </row>
    <row r="15" spans="1:6" x14ac:dyDescent="0.25">
      <c r="A15" s="143" t="s">
        <v>105</v>
      </c>
      <c r="B15" s="113">
        <v>3507</v>
      </c>
      <c r="C15" s="113">
        <v>3086</v>
      </c>
      <c r="D15" s="113">
        <v>6593</v>
      </c>
      <c r="E15" s="118">
        <f t="shared" si="0"/>
        <v>0.53192780221446989</v>
      </c>
      <c r="F15" s="118">
        <f t="shared" si="1"/>
        <v>0.46807219778553011</v>
      </c>
    </row>
  </sheetData>
  <conditionalFormatting sqref="E5:F15">
    <cfRule type="colorScale" priority="1">
      <colorScale>
        <cfvo type="min"/>
        <cfvo type="max"/>
        <color theme="0" tint="-4.9989318521683403E-2"/>
        <color theme="4" tint="-0.499984740745262"/>
      </colorScale>
    </cfRule>
    <cfRule type="colorScale" priority="2">
      <colorScale>
        <cfvo type="min"/>
        <cfvo type="max"/>
        <color theme="0" tint="-4.9989318521683403E-2"/>
        <color theme="4" tint="-0.749992370372631"/>
      </colorScale>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50B4-999F-4BE7-AB01-96B14A5205B2}">
  <dimension ref="A1:P17"/>
  <sheetViews>
    <sheetView zoomScaleNormal="100" workbookViewId="0">
      <selection activeCell="F29" sqref="F29"/>
    </sheetView>
  </sheetViews>
  <sheetFormatPr defaultRowHeight="15" x14ac:dyDescent="0.25"/>
  <cols>
    <col min="1" max="1" width="37.28515625" customWidth="1"/>
    <col min="2" max="16" width="8.140625" customWidth="1"/>
    <col min="17" max="21" width="5.85546875" bestFit="1" customWidth="1"/>
    <col min="22" max="22" width="13.5703125" bestFit="1" customWidth="1"/>
  </cols>
  <sheetData>
    <row r="1" spans="1:16" x14ac:dyDescent="0.25">
      <c r="A1" s="387" t="s">
        <v>1953</v>
      </c>
    </row>
    <row r="2" spans="1:16" x14ac:dyDescent="0.25">
      <c r="A2" s="387" t="s">
        <v>1954</v>
      </c>
    </row>
    <row r="4" spans="1:16" ht="20.25" customHeight="1" x14ac:dyDescent="0.25">
      <c r="A4" s="806"/>
      <c r="B4" s="806" t="s">
        <v>799</v>
      </c>
      <c r="C4" s="813" t="s">
        <v>800</v>
      </c>
      <c r="D4" s="806" t="s">
        <v>801</v>
      </c>
      <c r="E4" s="806" t="s">
        <v>802</v>
      </c>
      <c r="F4" s="806" t="s">
        <v>803</v>
      </c>
      <c r="G4" s="806" t="s">
        <v>804</v>
      </c>
      <c r="H4" s="806" t="s">
        <v>805</v>
      </c>
      <c r="I4" s="806" t="s">
        <v>806</v>
      </c>
      <c r="J4" s="806" t="s">
        <v>807</v>
      </c>
      <c r="K4" s="806" t="s">
        <v>808</v>
      </c>
      <c r="L4" s="806" t="s">
        <v>809</v>
      </c>
      <c r="M4" s="806" t="s">
        <v>810</v>
      </c>
      <c r="N4" s="806" t="s">
        <v>811</v>
      </c>
      <c r="O4" s="806" t="s">
        <v>812</v>
      </c>
      <c r="P4" s="806" t="s">
        <v>813</v>
      </c>
    </row>
    <row r="5" spans="1:16" x14ac:dyDescent="0.25">
      <c r="A5" s="363" t="s">
        <v>2056</v>
      </c>
      <c r="B5" s="363"/>
      <c r="C5" s="121"/>
      <c r="D5" s="363"/>
      <c r="E5" s="363"/>
      <c r="F5" s="363"/>
      <c r="G5" s="363">
        <v>1</v>
      </c>
      <c r="H5" s="363">
        <v>2</v>
      </c>
      <c r="I5" s="363">
        <v>3</v>
      </c>
      <c r="J5" s="363">
        <v>1</v>
      </c>
      <c r="K5" s="363">
        <v>1</v>
      </c>
      <c r="L5" s="363">
        <v>4</v>
      </c>
      <c r="M5" s="363">
        <v>3</v>
      </c>
      <c r="N5" s="363">
        <v>4</v>
      </c>
      <c r="O5" s="363">
        <v>5</v>
      </c>
      <c r="P5" s="363">
        <v>5</v>
      </c>
    </row>
    <row r="6" spans="1:16" x14ac:dyDescent="0.25">
      <c r="A6" s="363" t="s">
        <v>1822</v>
      </c>
      <c r="B6" s="363">
        <v>1</v>
      </c>
      <c r="C6" s="121">
        <v>3</v>
      </c>
      <c r="D6" s="363">
        <v>6</v>
      </c>
      <c r="E6" s="363">
        <v>8</v>
      </c>
      <c r="F6" s="363">
        <v>11</v>
      </c>
      <c r="G6" s="363">
        <v>16</v>
      </c>
      <c r="H6" s="363">
        <v>15</v>
      </c>
      <c r="I6" s="363">
        <v>16</v>
      </c>
      <c r="J6" s="363">
        <v>24</v>
      </c>
      <c r="K6" s="363">
        <v>28</v>
      </c>
      <c r="L6" s="363">
        <v>36</v>
      </c>
      <c r="M6" s="363">
        <v>38</v>
      </c>
      <c r="N6" s="363">
        <v>48</v>
      </c>
      <c r="O6" s="363">
        <v>51</v>
      </c>
      <c r="P6" s="363">
        <v>57</v>
      </c>
    </row>
    <row r="7" spans="1:16" x14ac:dyDescent="0.25">
      <c r="A7" s="363" t="s">
        <v>2057</v>
      </c>
      <c r="B7" s="363">
        <v>1</v>
      </c>
      <c r="C7" s="121">
        <v>1</v>
      </c>
      <c r="D7" s="363">
        <v>2</v>
      </c>
      <c r="E7" s="363">
        <v>3</v>
      </c>
      <c r="F7" s="363">
        <v>7</v>
      </c>
      <c r="G7" s="363">
        <v>8</v>
      </c>
      <c r="H7" s="363">
        <v>12</v>
      </c>
      <c r="I7" s="363">
        <v>10</v>
      </c>
      <c r="J7" s="363">
        <v>13</v>
      </c>
      <c r="K7" s="363">
        <v>11</v>
      </c>
      <c r="L7" s="363">
        <v>9</v>
      </c>
      <c r="M7" s="363">
        <v>10</v>
      </c>
      <c r="N7" s="363">
        <v>7</v>
      </c>
      <c r="O7" s="363">
        <v>4</v>
      </c>
      <c r="P7" s="363">
        <v>7</v>
      </c>
    </row>
    <row r="8" spans="1:16" x14ac:dyDescent="0.25">
      <c r="A8" s="363" t="s">
        <v>1135</v>
      </c>
      <c r="B8" s="363">
        <v>2</v>
      </c>
      <c r="C8" s="121"/>
      <c r="D8" s="363"/>
      <c r="E8" s="363">
        <v>1</v>
      </c>
      <c r="F8" s="363">
        <v>1</v>
      </c>
      <c r="G8" s="363">
        <v>1</v>
      </c>
      <c r="H8" s="363">
        <v>2</v>
      </c>
      <c r="I8" s="363">
        <v>6</v>
      </c>
      <c r="J8" s="363">
        <v>7</v>
      </c>
      <c r="K8" s="363">
        <v>10</v>
      </c>
      <c r="L8" s="363">
        <v>16</v>
      </c>
      <c r="M8" s="363">
        <v>21</v>
      </c>
      <c r="N8" s="363">
        <v>23</v>
      </c>
      <c r="O8" s="363">
        <v>26</v>
      </c>
      <c r="P8" s="363">
        <v>26</v>
      </c>
    </row>
    <row r="9" spans="1:16" x14ac:dyDescent="0.25">
      <c r="A9" s="363" t="s">
        <v>1139</v>
      </c>
      <c r="B9" s="363">
        <v>9</v>
      </c>
      <c r="C9" s="121">
        <v>9</v>
      </c>
      <c r="D9" s="363"/>
      <c r="E9" s="363"/>
      <c r="F9" s="363"/>
      <c r="G9" s="363"/>
      <c r="H9" s="363"/>
      <c r="I9" s="363"/>
      <c r="J9" s="363"/>
      <c r="K9" s="363"/>
      <c r="L9" s="363"/>
      <c r="M9" s="363"/>
      <c r="N9" s="363"/>
      <c r="O9" s="363"/>
      <c r="P9" s="363"/>
    </row>
    <row r="10" spans="1:16" x14ac:dyDescent="0.25">
      <c r="A10" s="363" t="s">
        <v>2058</v>
      </c>
      <c r="B10" s="363">
        <v>7</v>
      </c>
      <c r="C10" s="121">
        <v>11</v>
      </c>
      <c r="D10" s="363">
        <v>14</v>
      </c>
      <c r="E10" s="363">
        <v>27</v>
      </c>
      <c r="F10" s="363">
        <v>35</v>
      </c>
      <c r="G10" s="363">
        <v>51</v>
      </c>
      <c r="H10" s="363">
        <v>55</v>
      </c>
      <c r="I10" s="363">
        <v>62</v>
      </c>
      <c r="J10" s="363">
        <v>93</v>
      </c>
      <c r="K10" s="363">
        <v>107</v>
      </c>
      <c r="L10" s="363">
        <v>112</v>
      </c>
      <c r="M10" s="363">
        <v>128</v>
      </c>
      <c r="N10" s="363">
        <v>147</v>
      </c>
      <c r="O10" s="363">
        <v>163</v>
      </c>
      <c r="P10" s="363">
        <v>203</v>
      </c>
    </row>
    <row r="11" spans="1:16" x14ac:dyDescent="0.25">
      <c r="A11" s="363" t="s">
        <v>2059</v>
      </c>
      <c r="B11" s="363">
        <v>6</v>
      </c>
      <c r="C11" s="121">
        <v>8</v>
      </c>
      <c r="D11" s="363">
        <v>9</v>
      </c>
      <c r="E11" s="363">
        <v>22</v>
      </c>
      <c r="F11" s="363">
        <v>23</v>
      </c>
      <c r="G11" s="363">
        <v>21</v>
      </c>
      <c r="H11" s="363">
        <v>21</v>
      </c>
      <c r="I11" s="363">
        <v>25</v>
      </c>
      <c r="J11" s="363">
        <v>35</v>
      </c>
      <c r="K11" s="363">
        <v>39</v>
      </c>
      <c r="L11" s="363">
        <v>41</v>
      </c>
      <c r="M11" s="363">
        <v>40</v>
      </c>
      <c r="N11" s="363">
        <v>50</v>
      </c>
      <c r="O11" s="363">
        <v>58</v>
      </c>
      <c r="P11" s="363">
        <v>61</v>
      </c>
    </row>
    <row r="12" spans="1:16" x14ac:dyDescent="0.25">
      <c r="A12" s="363" t="s">
        <v>2060</v>
      </c>
      <c r="B12" s="363">
        <v>40</v>
      </c>
      <c r="C12" s="121">
        <v>36</v>
      </c>
      <c r="D12" s="363">
        <v>40</v>
      </c>
      <c r="E12" s="363">
        <v>74</v>
      </c>
      <c r="F12" s="363">
        <v>93</v>
      </c>
      <c r="G12" s="363">
        <v>100</v>
      </c>
      <c r="H12" s="363">
        <v>111</v>
      </c>
      <c r="I12" s="363">
        <v>119</v>
      </c>
      <c r="J12" s="363">
        <v>139</v>
      </c>
      <c r="K12" s="363">
        <v>143</v>
      </c>
      <c r="L12" s="363">
        <v>157</v>
      </c>
      <c r="M12" s="363">
        <v>186</v>
      </c>
      <c r="N12" s="363">
        <v>237</v>
      </c>
      <c r="O12" s="363">
        <v>284</v>
      </c>
      <c r="P12" s="363">
        <v>312</v>
      </c>
    </row>
    <row r="13" spans="1:16" x14ac:dyDescent="0.25">
      <c r="A13" s="740" t="s">
        <v>105</v>
      </c>
      <c r="B13" s="740">
        <v>66</v>
      </c>
      <c r="C13" s="747">
        <v>68</v>
      </c>
      <c r="D13" s="740">
        <v>71</v>
      </c>
      <c r="E13" s="740">
        <v>135</v>
      </c>
      <c r="F13" s="740">
        <v>170</v>
      </c>
      <c r="G13" s="740">
        <v>198</v>
      </c>
      <c r="H13" s="740">
        <v>218</v>
      </c>
      <c r="I13" s="740">
        <v>241</v>
      </c>
      <c r="J13" s="740">
        <v>312</v>
      </c>
      <c r="K13" s="740">
        <v>339</v>
      </c>
      <c r="L13" s="740">
        <v>375</v>
      </c>
      <c r="M13" s="740">
        <v>426</v>
      </c>
      <c r="N13" s="740">
        <v>516</v>
      </c>
      <c r="O13" s="740">
        <v>591</v>
      </c>
      <c r="P13" s="740">
        <v>671</v>
      </c>
    </row>
    <row r="14" spans="1:16" x14ac:dyDescent="0.25">
      <c r="A14" s="437"/>
      <c r="B14" s="437"/>
      <c r="C14" s="275"/>
      <c r="D14" s="437"/>
    </row>
    <row r="15" spans="1:16" x14ac:dyDescent="0.25">
      <c r="A15" s="437"/>
      <c r="B15" s="437"/>
      <c r="C15" s="275"/>
      <c r="D15" s="437"/>
    </row>
    <row r="16" spans="1:16" x14ac:dyDescent="0.25">
      <c r="A16" s="437"/>
      <c r="B16" s="437"/>
      <c r="C16" s="275"/>
      <c r="D16" s="437"/>
    </row>
    <row r="17" spans="1:4" x14ac:dyDescent="0.25">
      <c r="A17" s="437"/>
      <c r="B17" s="437"/>
      <c r="C17" s="275"/>
      <c r="D17" s="437"/>
    </row>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6F60-45ED-4DBB-8099-7A0DA0B392AE}">
  <dimension ref="A1:AE15"/>
  <sheetViews>
    <sheetView zoomScaleNormal="100" workbookViewId="0">
      <selection activeCell="A21" sqref="A21"/>
    </sheetView>
  </sheetViews>
  <sheetFormatPr defaultRowHeight="15" x14ac:dyDescent="0.25"/>
  <cols>
    <col min="1" max="1" width="31.42578125" customWidth="1"/>
  </cols>
  <sheetData>
    <row r="1" spans="1:31" x14ac:dyDescent="0.25">
      <c r="A1" s="387" t="s">
        <v>1955</v>
      </c>
    </row>
    <row r="2" spans="1:31" x14ac:dyDescent="0.25">
      <c r="A2" s="387" t="s">
        <v>1954</v>
      </c>
    </row>
    <row r="3" spans="1:31" ht="15.75" thickBot="1" x14ac:dyDescent="0.3"/>
    <row r="4" spans="1:31" x14ac:dyDescent="0.25">
      <c r="A4" s="820"/>
      <c r="B4" s="823" t="s">
        <v>799</v>
      </c>
      <c r="C4" s="824" t="s">
        <v>800</v>
      </c>
      <c r="D4" s="825" t="s">
        <v>801</v>
      </c>
      <c r="E4" s="825" t="s">
        <v>802</v>
      </c>
      <c r="F4" s="825" t="s">
        <v>803</v>
      </c>
      <c r="G4" s="825" t="s">
        <v>804</v>
      </c>
      <c r="H4" s="825" t="s">
        <v>805</v>
      </c>
      <c r="I4" s="825" t="s">
        <v>806</v>
      </c>
      <c r="J4" s="825" t="s">
        <v>807</v>
      </c>
      <c r="K4" s="825" t="s">
        <v>808</v>
      </c>
      <c r="L4" s="825" t="s">
        <v>809</v>
      </c>
      <c r="M4" s="825" t="s">
        <v>810</v>
      </c>
      <c r="N4" s="825" t="s">
        <v>811</v>
      </c>
      <c r="O4" s="825" t="s">
        <v>812</v>
      </c>
      <c r="P4" s="826" t="s">
        <v>813</v>
      </c>
      <c r="Q4" s="823" t="s">
        <v>799</v>
      </c>
      <c r="R4" s="824" t="s">
        <v>800</v>
      </c>
      <c r="S4" s="825" t="s">
        <v>801</v>
      </c>
      <c r="T4" s="825" t="s">
        <v>802</v>
      </c>
      <c r="U4" s="825" t="s">
        <v>803</v>
      </c>
      <c r="V4" s="825" t="s">
        <v>804</v>
      </c>
      <c r="W4" s="825" t="s">
        <v>805</v>
      </c>
      <c r="X4" s="825" t="s">
        <v>806</v>
      </c>
      <c r="Y4" s="825" t="s">
        <v>807</v>
      </c>
      <c r="Z4" s="825" t="s">
        <v>808</v>
      </c>
      <c r="AA4" s="825" t="s">
        <v>809</v>
      </c>
      <c r="AB4" s="825" t="s">
        <v>810</v>
      </c>
      <c r="AC4" s="825" t="s">
        <v>811</v>
      </c>
      <c r="AD4" s="825" t="s">
        <v>812</v>
      </c>
      <c r="AE4" s="826" t="s">
        <v>813</v>
      </c>
    </row>
    <row r="5" spans="1:31" x14ac:dyDescent="0.25">
      <c r="A5" s="822" t="s">
        <v>2035</v>
      </c>
      <c r="B5" s="241">
        <v>1</v>
      </c>
      <c r="C5" s="376"/>
      <c r="D5" s="376"/>
      <c r="E5" s="376">
        <v>1</v>
      </c>
      <c r="F5" s="376">
        <v>1</v>
      </c>
      <c r="G5" s="376">
        <v>2</v>
      </c>
      <c r="H5" s="376">
        <v>1</v>
      </c>
      <c r="I5" s="376">
        <v>3</v>
      </c>
      <c r="J5" s="376">
        <v>4</v>
      </c>
      <c r="K5" s="376">
        <v>5</v>
      </c>
      <c r="L5" s="376">
        <v>4</v>
      </c>
      <c r="M5" s="376">
        <v>5</v>
      </c>
      <c r="N5" s="376">
        <v>9</v>
      </c>
      <c r="O5" s="376">
        <v>12</v>
      </c>
      <c r="P5" s="242">
        <v>12</v>
      </c>
      <c r="Q5" s="246">
        <f>B5/B$15</f>
        <v>1.5151515151515152E-2</v>
      </c>
      <c r="R5" s="378">
        <f t="shared" ref="R5:AD5" si="0">C5/C$15</f>
        <v>0</v>
      </c>
      <c r="S5" s="378">
        <f t="shared" si="0"/>
        <v>0</v>
      </c>
      <c r="T5" s="378">
        <f t="shared" si="0"/>
        <v>7.4074074074074077E-3</v>
      </c>
      <c r="U5" s="378">
        <f t="shared" si="0"/>
        <v>5.8823529411764705E-3</v>
      </c>
      <c r="V5" s="378">
        <f t="shared" si="0"/>
        <v>1.0101010101010102E-2</v>
      </c>
      <c r="W5" s="378">
        <f t="shared" si="0"/>
        <v>4.5871559633027525E-3</v>
      </c>
      <c r="X5" s="378">
        <f t="shared" si="0"/>
        <v>1.2448132780082987E-2</v>
      </c>
      <c r="Y5" s="378">
        <f t="shared" si="0"/>
        <v>1.282051282051282E-2</v>
      </c>
      <c r="Z5" s="378">
        <f t="shared" si="0"/>
        <v>1.4749262536873156E-2</v>
      </c>
      <c r="AA5" s="378">
        <f t="shared" si="0"/>
        <v>1.0666666666666666E-2</v>
      </c>
      <c r="AB5" s="378">
        <f t="shared" si="0"/>
        <v>1.1737089201877934E-2</v>
      </c>
      <c r="AC5" s="378">
        <f t="shared" si="0"/>
        <v>1.7441860465116279E-2</v>
      </c>
      <c r="AD5" s="378">
        <f t="shared" si="0"/>
        <v>2.030456852791878E-2</v>
      </c>
      <c r="AE5" s="814">
        <f>P5/P$15</f>
        <v>1.7883755588673621E-2</v>
      </c>
    </row>
    <row r="6" spans="1:31" x14ac:dyDescent="0.25">
      <c r="A6" s="822" t="s">
        <v>2036</v>
      </c>
      <c r="B6" s="241">
        <v>21</v>
      </c>
      <c r="C6" s="376">
        <v>19</v>
      </c>
      <c r="D6" s="376">
        <v>25</v>
      </c>
      <c r="E6" s="376">
        <v>47</v>
      </c>
      <c r="F6" s="376">
        <v>59</v>
      </c>
      <c r="G6" s="376">
        <v>55</v>
      </c>
      <c r="H6" s="376">
        <v>62</v>
      </c>
      <c r="I6" s="376">
        <v>65</v>
      </c>
      <c r="J6" s="376">
        <v>67</v>
      </c>
      <c r="K6" s="376">
        <v>60</v>
      </c>
      <c r="L6" s="376">
        <v>57</v>
      </c>
      <c r="M6" s="376">
        <v>75</v>
      </c>
      <c r="N6" s="376">
        <v>95</v>
      </c>
      <c r="O6" s="376">
        <v>106</v>
      </c>
      <c r="P6" s="242">
        <v>113</v>
      </c>
      <c r="Q6" s="246">
        <f t="shared" ref="Q6:Q15" si="1">B6/B$15</f>
        <v>0.31818181818181818</v>
      </c>
      <c r="R6" s="378">
        <f t="shared" ref="R6:R15" si="2">C6/C$15</f>
        <v>0.27941176470588236</v>
      </c>
      <c r="S6" s="378">
        <f t="shared" ref="S6:S15" si="3">D6/D$15</f>
        <v>0.352112676056338</v>
      </c>
      <c r="T6" s="378">
        <f t="shared" ref="T6:T15" si="4">E6/E$15</f>
        <v>0.34814814814814815</v>
      </c>
      <c r="U6" s="378">
        <f t="shared" ref="U6:U15" si="5">F6/F$15</f>
        <v>0.34705882352941175</v>
      </c>
      <c r="V6" s="378">
        <f t="shared" ref="V6:V15" si="6">G6/G$15</f>
        <v>0.27777777777777779</v>
      </c>
      <c r="W6" s="378">
        <f t="shared" ref="W6:W15" si="7">H6/H$15</f>
        <v>0.28440366972477066</v>
      </c>
      <c r="X6" s="378">
        <f t="shared" ref="X6:X15" si="8">I6/I$15</f>
        <v>0.26970954356846472</v>
      </c>
      <c r="Y6" s="378">
        <f t="shared" ref="Y6:Y15" si="9">J6/J$15</f>
        <v>0.21474358974358973</v>
      </c>
      <c r="Z6" s="378">
        <f t="shared" ref="Z6:Z15" si="10">K6/K$15</f>
        <v>0.17699115044247787</v>
      </c>
      <c r="AA6" s="378">
        <f t="shared" ref="AA6:AA15" si="11">L6/L$15</f>
        <v>0.152</v>
      </c>
      <c r="AB6" s="378">
        <f t="shared" ref="AB6:AB15" si="12">M6/M$15</f>
        <v>0.176056338028169</v>
      </c>
      <c r="AC6" s="378">
        <f t="shared" ref="AC6:AC15" si="13">N6/N$15</f>
        <v>0.18410852713178294</v>
      </c>
      <c r="AD6" s="378">
        <f t="shared" ref="AD6:AD15" si="14">O6/O$15</f>
        <v>0.17935702199661591</v>
      </c>
      <c r="AE6" s="815">
        <f>P6/P$15</f>
        <v>0.16840536512667661</v>
      </c>
    </row>
    <row r="7" spans="1:31" ht="30" x14ac:dyDescent="0.25">
      <c r="A7" s="822" t="s">
        <v>2040</v>
      </c>
      <c r="B7" s="241">
        <v>6</v>
      </c>
      <c r="C7" s="376">
        <v>3</v>
      </c>
      <c r="D7" s="376">
        <v>2</v>
      </c>
      <c r="E7" s="376">
        <v>8</v>
      </c>
      <c r="F7" s="376">
        <v>12</v>
      </c>
      <c r="G7" s="376">
        <v>19</v>
      </c>
      <c r="H7" s="376">
        <v>23</v>
      </c>
      <c r="I7" s="376">
        <v>29</v>
      </c>
      <c r="J7" s="376">
        <v>55</v>
      </c>
      <c r="K7" s="376">
        <v>61</v>
      </c>
      <c r="L7" s="376">
        <v>68</v>
      </c>
      <c r="M7" s="376">
        <v>81</v>
      </c>
      <c r="N7" s="376">
        <v>89</v>
      </c>
      <c r="O7" s="376">
        <v>102</v>
      </c>
      <c r="P7" s="242">
        <v>128</v>
      </c>
      <c r="Q7" s="246">
        <f t="shared" si="1"/>
        <v>9.0909090909090912E-2</v>
      </c>
      <c r="R7" s="378">
        <f t="shared" si="2"/>
        <v>4.4117647058823532E-2</v>
      </c>
      <c r="S7" s="378">
        <f t="shared" si="3"/>
        <v>2.8169014084507043E-2</v>
      </c>
      <c r="T7" s="378">
        <f t="shared" si="4"/>
        <v>5.9259259259259262E-2</v>
      </c>
      <c r="U7" s="378">
        <f t="shared" si="5"/>
        <v>7.0588235294117646E-2</v>
      </c>
      <c r="V7" s="378">
        <f t="shared" si="6"/>
        <v>9.5959595959595953E-2</v>
      </c>
      <c r="W7" s="378">
        <f t="shared" si="7"/>
        <v>0.10550458715596331</v>
      </c>
      <c r="X7" s="378">
        <f t="shared" si="8"/>
        <v>0.12033195020746888</v>
      </c>
      <c r="Y7" s="378">
        <f t="shared" si="9"/>
        <v>0.17628205128205129</v>
      </c>
      <c r="Z7" s="378">
        <f t="shared" si="10"/>
        <v>0.17994100294985252</v>
      </c>
      <c r="AA7" s="378">
        <f t="shared" si="11"/>
        <v>0.18133333333333335</v>
      </c>
      <c r="AB7" s="378">
        <f t="shared" si="12"/>
        <v>0.19014084507042253</v>
      </c>
      <c r="AC7" s="378">
        <f t="shared" si="13"/>
        <v>0.17248062015503876</v>
      </c>
      <c r="AD7" s="378">
        <f t="shared" si="14"/>
        <v>0.17258883248730963</v>
      </c>
      <c r="AE7" s="814">
        <f t="shared" ref="AE7:AE15" si="15">P7/P$15</f>
        <v>0.19076005961251863</v>
      </c>
    </row>
    <row r="8" spans="1:31" ht="30" x14ac:dyDescent="0.25">
      <c r="A8" s="822" t="s">
        <v>2039</v>
      </c>
      <c r="B8" s="241">
        <v>13</v>
      </c>
      <c r="C8" s="376">
        <v>13</v>
      </c>
      <c r="D8" s="376">
        <v>13</v>
      </c>
      <c r="E8" s="376">
        <v>21</v>
      </c>
      <c r="F8" s="376">
        <v>27</v>
      </c>
      <c r="G8" s="376">
        <v>38</v>
      </c>
      <c r="H8" s="376">
        <v>42</v>
      </c>
      <c r="I8" s="376">
        <v>44</v>
      </c>
      <c r="J8" s="376">
        <v>51</v>
      </c>
      <c r="K8" s="376">
        <v>53</v>
      </c>
      <c r="L8" s="376">
        <v>67</v>
      </c>
      <c r="M8" s="376">
        <v>80</v>
      </c>
      <c r="N8" s="376">
        <v>100</v>
      </c>
      <c r="O8" s="376">
        <v>126</v>
      </c>
      <c r="P8" s="242">
        <v>151</v>
      </c>
      <c r="Q8" s="246">
        <f t="shared" si="1"/>
        <v>0.19696969696969696</v>
      </c>
      <c r="R8" s="378">
        <f t="shared" si="2"/>
        <v>0.19117647058823528</v>
      </c>
      <c r="S8" s="378">
        <f t="shared" si="3"/>
        <v>0.18309859154929578</v>
      </c>
      <c r="T8" s="378">
        <f t="shared" si="4"/>
        <v>0.15555555555555556</v>
      </c>
      <c r="U8" s="378">
        <f t="shared" si="5"/>
        <v>0.1588235294117647</v>
      </c>
      <c r="V8" s="378">
        <f t="shared" si="6"/>
        <v>0.19191919191919191</v>
      </c>
      <c r="W8" s="378">
        <f t="shared" si="7"/>
        <v>0.19266055045871561</v>
      </c>
      <c r="X8" s="378">
        <f t="shared" si="8"/>
        <v>0.18257261410788381</v>
      </c>
      <c r="Y8" s="378">
        <f t="shared" si="9"/>
        <v>0.16346153846153846</v>
      </c>
      <c r="Z8" s="378">
        <f t="shared" si="10"/>
        <v>0.15634218289085547</v>
      </c>
      <c r="AA8" s="378">
        <f t="shared" si="11"/>
        <v>0.17866666666666667</v>
      </c>
      <c r="AB8" s="378">
        <f t="shared" si="12"/>
        <v>0.18779342723004694</v>
      </c>
      <c r="AC8" s="378">
        <f t="shared" si="13"/>
        <v>0.19379844961240311</v>
      </c>
      <c r="AD8" s="378">
        <f t="shared" si="14"/>
        <v>0.21319796954314721</v>
      </c>
      <c r="AE8" s="814">
        <f t="shared" si="15"/>
        <v>0.22503725782414308</v>
      </c>
    </row>
    <row r="9" spans="1:31" ht="30" x14ac:dyDescent="0.25">
      <c r="A9" s="822" t="s">
        <v>2042</v>
      </c>
      <c r="B9" s="241">
        <v>1</v>
      </c>
      <c r="C9" s="376">
        <v>1</v>
      </c>
      <c r="D9" s="376">
        <v>3</v>
      </c>
      <c r="E9" s="376">
        <v>5</v>
      </c>
      <c r="F9" s="376">
        <v>7</v>
      </c>
      <c r="G9" s="376">
        <v>10</v>
      </c>
      <c r="H9" s="376">
        <v>9</v>
      </c>
      <c r="I9" s="376">
        <v>9</v>
      </c>
      <c r="J9" s="376">
        <v>14</v>
      </c>
      <c r="K9" s="376">
        <v>14</v>
      </c>
      <c r="L9" s="376">
        <v>15</v>
      </c>
      <c r="M9" s="376">
        <v>14</v>
      </c>
      <c r="N9" s="376">
        <v>19</v>
      </c>
      <c r="O9" s="376">
        <v>21</v>
      </c>
      <c r="P9" s="242">
        <v>24</v>
      </c>
      <c r="Q9" s="246">
        <f t="shared" si="1"/>
        <v>1.5151515151515152E-2</v>
      </c>
      <c r="R9" s="378">
        <f t="shared" si="2"/>
        <v>1.4705882352941176E-2</v>
      </c>
      <c r="S9" s="378">
        <f t="shared" si="3"/>
        <v>4.2253521126760563E-2</v>
      </c>
      <c r="T9" s="378">
        <f t="shared" si="4"/>
        <v>3.7037037037037035E-2</v>
      </c>
      <c r="U9" s="378">
        <f t="shared" si="5"/>
        <v>4.1176470588235294E-2</v>
      </c>
      <c r="V9" s="378">
        <f t="shared" si="6"/>
        <v>5.0505050505050504E-2</v>
      </c>
      <c r="W9" s="378">
        <f t="shared" si="7"/>
        <v>4.1284403669724773E-2</v>
      </c>
      <c r="X9" s="378">
        <f t="shared" si="8"/>
        <v>3.7344398340248962E-2</v>
      </c>
      <c r="Y9" s="378">
        <f t="shared" si="9"/>
        <v>4.4871794871794872E-2</v>
      </c>
      <c r="Z9" s="378">
        <f t="shared" si="10"/>
        <v>4.1297935103244837E-2</v>
      </c>
      <c r="AA9" s="378">
        <f t="shared" si="11"/>
        <v>0.04</v>
      </c>
      <c r="AB9" s="378">
        <f t="shared" si="12"/>
        <v>3.2863849765258218E-2</v>
      </c>
      <c r="AC9" s="378">
        <f t="shared" si="13"/>
        <v>3.6821705426356592E-2</v>
      </c>
      <c r="AD9" s="378">
        <f t="shared" si="14"/>
        <v>3.553299492385787E-2</v>
      </c>
      <c r="AE9" s="814">
        <f t="shared" si="15"/>
        <v>3.5767511177347243E-2</v>
      </c>
    </row>
    <row r="10" spans="1:31" ht="30" x14ac:dyDescent="0.25">
      <c r="A10" s="822" t="s">
        <v>2037</v>
      </c>
      <c r="B10" s="241">
        <v>7</v>
      </c>
      <c r="C10" s="376">
        <v>11</v>
      </c>
      <c r="D10" s="376">
        <v>9</v>
      </c>
      <c r="E10" s="376">
        <v>22</v>
      </c>
      <c r="F10" s="376">
        <v>24</v>
      </c>
      <c r="G10" s="376">
        <v>25</v>
      </c>
      <c r="H10" s="376">
        <v>28</v>
      </c>
      <c r="I10" s="376">
        <v>26</v>
      </c>
      <c r="J10" s="376">
        <v>36</v>
      </c>
      <c r="K10" s="376">
        <v>39</v>
      </c>
      <c r="L10" s="376">
        <v>40</v>
      </c>
      <c r="M10" s="376">
        <v>34</v>
      </c>
      <c r="N10" s="376">
        <v>41</v>
      </c>
      <c r="O10" s="376">
        <v>45</v>
      </c>
      <c r="P10" s="242">
        <v>43</v>
      </c>
      <c r="Q10" s="246">
        <f t="shared" si="1"/>
        <v>0.10606060606060606</v>
      </c>
      <c r="R10" s="378">
        <f t="shared" si="2"/>
        <v>0.16176470588235295</v>
      </c>
      <c r="S10" s="378">
        <f t="shared" si="3"/>
        <v>0.12676056338028169</v>
      </c>
      <c r="T10" s="378">
        <f t="shared" si="4"/>
        <v>0.16296296296296298</v>
      </c>
      <c r="U10" s="378">
        <f t="shared" si="5"/>
        <v>0.14117647058823529</v>
      </c>
      <c r="V10" s="378">
        <f t="shared" si="6"/>
        <v>0.12626262626262627</v>
      </c>
      <c r="W10" s="378">
        <f t="shared" si="7"/>
        <v>0.12844036697247707</v>
      </c>
      <c r="X10" s="378">
        <f t="shared" si="8"/>
        <v>0.1078838174273859</v>
      </c>
      <c r="Y10" s="378">
        <f t="shared" si="9"/>
        <v>0.11538461538461539</v>
      </c>
      <c r="Z10" s="378">
        <f t="shared" si="10"/>
        <v>0.11504424778761062</v>
      </c>
      <c r="AA10" s="378">
        <f t="shared" si="11"/>
        <v>0.10666666666666667</v>
      </c>
      <c r="AB10" s="378">
        <f t="shared" si="12"/>
        <v>7.9812206572769953E-2</v>
      </c>
      <c r="AC10" s="378">
        <f t="shared" si="13"/>
        <v>7.9457364341085274E-2</v>
      </c>
      <c r="AD10" s="378">
        <f t="shared" si="14"/>
        <v>7.6142131979695438E-2</v>
      </c>
      <c r="AE10" s="814">
        <f t="shared" si="15"/>
        <v>6.4083457526080481E-2</v>
      </c>
    </row>
    <row r="11" spans="1:31" x14ac:dyDescent="0.25">
      <c r="A11" s="822" t="s">
        <v>686</v>
      </c>
      <c r="B11" s="241">
        <v>1</v>
      </c>
      <c r="C11" s="376">
        <v>1</v>
      </c>
      <c r="D11" s="376">
        <v>1</v>
      </c>
      <c r="E11" s="376">
        <v>2</v>
      </c>
      <c r="F11" s="376">
        <v>2</v>
      </c>
      <c r="G11" s="376">
        <v>2</v>
      </c>
      <c r="H11" s="376">
        <v>3</v>
      </c>
      <c r="I11" s="376">
        <v>2</v>
      </c>
      <c r="J11" s="376">
        <v>1</v>
      </c>
      <c r="K11" s="376">
        <v>1</v>
      </c>
      <c r="L11" s="376"/>
      <c r="M11" s="376"/>
      <c r="N11" s="376"/>
      <c r="O11" s="376"/>
      <c r="P11" s="242"/>
      <c r="Q11" s="246">
        <f t="shared" si="1"/>
        <v>1.5151515151515152E-2</v>
      </c>
      <c r="R11" s="378">
        <f t="shared" si="2"/>
        <v>1.4705882352941176E-2</v>
      </c>
      <c r="S11" s="378">
        <f t="shared" si="3"/>
        <v>1.4084507042253521E-2</v>
      </c>
      <c r="T11" s="378">
        <f t="shared" si="4"/>
        <v>1.4814814814814815E-2</v>
      </c>
      <c r="U11" s="378">
        <f t="shared" si="5"/>
        <v>1.1764705882352941E-2</v>
      </c>
      <c r="V11" s="378">
        <f t="shared" si="6"/>
        <v>1.0101010101010102E-2</v>
      </c>
      <c r="W11" s="378">
        <f t="shared" si="7"/>
        <v>1.3761467889908258E-2</v>
      </c>
      <c r="X11" s="378">
        <f t="shared" si="8"/>
        <v>8.2987551867219917E-3</v>
      </c>
      <c r="Y11" s="378"/>
      <c r="Z11" s="378"/>
      <c r="AA11" s="378"/>
      <c r="AB11" s="378"/>
      <c r="AC11" s="378"/>
      <c r="AD11" s="378"/>
      <c r="AE11" s="814"/>
    </row>
    <row r="12" spans="1:31" ht="20.25" customHeight="1" x14ac:dyDescent="0.25">
      <c r="A12" s="822" t="s">
        <v>2041</v>
      </c>
      <c r="B12" s="241">
        <v>1</v>
      </c>
      <c r="C12" s="376">
        <v>6</v>
      </c>
      <c r="D12" s="376">
        <v>7</v>
      </c>
      <c r="E12" s="376">
        <v>13</v>
      </c>
      <c r="F12" s="376">
        <v>17</v>
      </c>
      <c r="G12" s="376">
        <v>23</v>
      </c>
      <c r="H12" s="376">
        <v>32</v>
      </c>
      <c r="I12" s="376">
        <v>32</v>
      </c>
      <c r="J12" s="376">
        <v>42</v>
      </c>
      <c r="K12" s="376">
        <v>54</v>
      </c>
      <c r="L12" s="376">
        <v>63</v>
      </c>
      <c r="M12" s="376">
        <v>68</v>
      </c>
      <c r="N12" s="376">
        <v>87</v>
      </c>
      <c r="O12" s="376">
        <v>96</v>
      </c>
      <c r="P12" s="242">
        <v>111</v>
      </c>
      <c r="Q12" s="246">
        <f t="shared" si="1"/>
        <v>1.5151515151515152E-2</v>
      </c>
      <c r="R12" s="378">
        <f t="shared" si="2"/>
        <v>8.8235294117647065E-2</v>
      </c>
      <c r="S12" s="378">
        <f t="shared" si="3"/>
        <v>9.8591549295774641E-2</v>
      </c>
      <c r="T12" s="378">
        <f t="shared" si="4"/>
        <v>9.6296296296296297E-2</v>
      </c>
      <c r="U12" s="378">
        <f t="shared" si="5"/>
        <v>0.1</v>
      </c>
      <c r="V12" s="378">
        <f t="shared" si="6"/>
        <v>0.11616161616161616</v>
      </c>
      <c r="W12" s="378">
        <f t="shared" si="7"/>
        <v>0.14678899082568808</v>
      </c>
      <c r="X12" s="378">
        <f t="shared" si="8"/>
        <v>0.13278008298755187</v>
      </c>
      <c r="Y12" s="378">
        <f t="shared" si="9"/>
        <v>0.13461538461538461</v>
      </c>
      <c r="Z12" s="378">
        <f t="shared" si="10"/>
        <v>0.15929203539823009</v>
      </c>
      <c r="AA12" s="378">
        <f t="shared" si="11"/>
        <v>0.16800000000000001</v>
      </c>
      <c r="AB12" s="378">
        <f t="shared" si="12"/>
        <v>0.15962441314553991</v>
      </c>
      <c r="AC12" s="378">
        <f t="shared" si="13"/>
        <v>0.16860465116279069</v>
      </c>
      <c r="AD12" s="378">
        <f t="shared" si="14"/>
        <v>0.16243654822335024</v>
      </c>
      <c r="AE12" s="815">
        <f t="shared" si="15"/>
        <v>0.16542473919523099</v>
      </c>
    </row>
    <row r="13" spans="1:31" x14ac:dyDescent="0.25">
      <c r="A13" s="822" t="s">
        <v>2043</v>
      </c>
      <c r="B13" s="241">
        <v>2</v>
      </c>
      <c r="C13" s="376">
        <v>2</v>
      </c>
      <c r="D13" s="376">
        <v>3</v>
      </c>
      <c r="E13" s="376">
        <v>4</v>
      </c>
      <c r="F13" s="376">
        <v>6</v>
      </c>
      <c r="G13" s="376">
        <v>6</v>
      </c>
      <c r="H13" s="376">
        <v>6</v>
      </c>
      <c r="I13" s="376">
        <v>11</v>
      </c>
      <c r="J13" s="376">
        <v>13</v>
      </c>
      <c r="K13" s="376">
        <v>12</v>
      </c>
      <c r="L13" s="376">
        <v>16</v>
      </c>
      <c r="M13" s="376">
        <v>17</v>
      </c>
      <c r="N13" s="376">
        <v>23</v>
      </c>
      <c r="O13" s="376">
        <v>21</v>
      </c>
      <c r="P13" s="242">
        <v>23</v>
      </c>
      <c r="Q13" s="246">
        <f t="shared" si="1"/>
        <v>3.0303030303030304E-2</v>
      </c>
      <c r="R13" s="378">
        <f t="shared" si="2"/>
        <v>2.9411764705882353E-2</v>
      </c>
      <c r="S13" s="378">
        <f t="shared" si="3"/>
        <v>4.2253521126760563E-2</v>
      </c>
      <c r="T13" s="378">
        <f t="shared" si="4"/>
        <v>2.9629629629629631E-2</v>
      </c>
      <c r="U13" s="378">
        <f t="shared" si="5"/>
        <v>3.5294117647058823E-2</v>
      </c>
      <c r="V13" s="378">
        <f t="shared" si="6"/>
        <v>3.0303030303030304E-2</v>
      </c>
      <c r="W13" s="378">
        <f t="shared" si="7"/>
        <v>2.7522935779816515E-2</v>
      </c>
      <c r="X13" s="378">
        <f t="shared" si="8"/>
        <v>4.5643153526970952E-2</v>
      </c>
      <c r="Y13" s="378">
        <f t="shared" si="9"/>
        <v>4.1666666666666664E-2</v>
      </c>
      <c r="Z13" s="378">
        <f t="shared" si="10"/>
        <v>3.5398230088495575E-2</v>
      </c>
      <c r="AA13" s="378">
        <f t="shared" si="11"/>
        <v>4.2666666666666665E-2</v>
      </c>
      <c r="AB13" s="378">
        <f t="shared" si="12"/>
        <v>3.9906103286384977E-2</v>
      </c>
      <c r="AC13" s="378">
        <f t="shared" si="13"/>
        <v>4.4573643410852716E-2</v>
      </c>
      <c r="AD13" s="378">
        <f t="shared" si="14"/>
        <v>3.553299492385787E-2</v>
      </c>
      <c r="AE13" s="814">
        <f t="shared" si="15"/>
        <v>3.4277198211624442E-2</v>
      </c>
    </row>
    <row r="14" spans="1:31" x14ac:dyDescent="0.25">
      <c r="A14" s="822" t="s">
        <v>2038</v>
      </c>
      <c r="B14" s="241">
        <v>13</v>
      </c>
      <c r="C14" s="376">
        <v>12</v>
      </c>
      <c r="D14" s="376">
        <v>8</v>
      </c>
      <c r="E14" s="376">
        <v>12</v>
      </c>
      <c r="F14" s="376">
        <v>15</v>
      </c>
      <c r="G14" s="376">
        <v>18</v>
      </c>
      <c r="H14" s="376">
        <v>12</v>
      </c>
      <c r="I14" s="376">
        <v>20</v>
      </c>
      <c r="J14" s="376">
        <v>29</v>
      </c>
      <c r="K14" s="376">
        <v>40</v>
      </c>
      <c r="L14" s="376">
        <v>45</v>
      </c>
      <c r="M14" s="376">
        <v>52</v>
      </c>
      <c r="N14" s="376">
        <v>53</v>
      </c>
      <c r="O14" s="376">
        <v>62</v>
      </c>
      <c r="P14" s="242">
        <v>66</v>
      </c>
      <c r="Q14" s="246">
        <f t="shared" si="1"/>
        <v>0.19696969696969696</v>
      </c>
      <c r="R14" s="378">
        <f t="shared" si="2"/>
        <v>0.17647058823529413</v>
      </c>
      <c r="S14" s="378">
        <f t="shared" si="3"/>
        <v>0.11267605633802817</v>
      </c>
      <c r="T14" s="378">
        <f t="shared" si="4"/>
        <v>8.8888888888888892E-2</v>
      </c>
      <c r="U14" s="378">
        <f t="shared" si="5"/>
        <v>8.8235294117647065E-2</v>
      </c>
      <c r="V14" s="378">
        <f t="shared" si="6"/>
        <v>9.0909090909090912E-2</v>
      </c>
      <c r="W14" s="378">
        <f t="shared" si="7"/>
        <v>5.5045871559633031E-2</v>
      </c>
      <c r="X14" s="378">
        <f t="shared" si="8"/>
        <v>8.2987551867219914E-2</v>
      </c>
      <c r="Y14" s="378">
        <f t="shared" si="9"/>
        <v>9.2948717948717952E-2</v>
      </c>
      <c r="Z14" s="378">
        <f t="shared" si="10"/>
        <v>0.11799410029498525</v>
      </c>
      <c r="AA14" s="378">
        <f t="shared" si="11"/>
        <v>0.12</v>
      </c>
      <c r="AB14" s="378">
        <f t="shared" si="12"/>
        <v>0.12206572769953052</v>
      </c>
      <c r="AC14" s="378">
        <f t="shared" si="13"/>
        <v>0.10271317829457365</v>
      </c>
      <c r="AD14" s="378">
        <f t="shared" si="14"/>
        <v>0.10490693739424704</v>
      </c>
      <c r="AE14" s="814">
        <f t="shared" si="15"/>
        <v>9.8360655737704916E-2</v>
      </c>
    </row>
    <row r="15" spans="1:31" ht="15.75" thickBot="1" x14ac:dyDescent="0.3">
      <c r="A15" s="821" t="s">
        <v>105</v>
      </c>
      <c r="B15" s="817">
        <v>66</v>
      </c>
      <c r="C15" s="818">
        <v>68</v>
      </c>
      <c r="D15" s="818">
        <v>71</v>
      </c>
      <c r="E15" s="818">
        <v>135</v>
      </c>
      <c r="F15" s="818">
        <v>170</v>
      </c>
      <c r="G15" s="818">
        <v>198</v>
      </c>
      <c r="H15" s="818">
        <v>218</v>
      </c>
      <c r="I15" s="818">
        <v>241</v>
      </c>
      <c r="J15" s="818">
        <v>312</v>
      </c>
      <c r="K15" s="818">
        <v>339</v>
      </c>
      <c r="L15" s="818">
        <v>375</v>
      </c>
      <c r="M15" s="818">
        <v>426</v>
      </c>
      <c r="N15" s="818">
        <v>516</v>
      </c>
      <c r="O15" s="818">
        <v>591</v>
      </c>
      <c r="P15" s="819">
        <v>671</v>
      </c>
      <c r="Q15" s="248">
        <f t="shared" si="1"/>
        <v>1</v>
      </c>
      <c r="R15" s="249">
        <f t="shared" si="2"/>
        <v>1</v>
      </c>
      <c r="S15" s="249">
        <f t="shared" si="3"/>
        <v>1</v>
      </c>
      <c r="T15" s="249">
        <f t="shared" si="4"/>
        <v>1</v>
      </c>
      <c r="U15" s="249">
        <f t="shared" si="5"/>
        <v>1</v>
      </c>
      <c r="V15" s="249">
        <f t="shared" si="6"/>
        <v>1</v>
      </c>
      <c r="W15" s="249">
        <f t="shared" si="7"/>
        <v>1</v>
      </c>
      <c r="X15" s="249">
        <f t="shared" si="8"/>
        <v>1</v>
      </c>
      <c r="Y15" s="249">
        <f t="shared" si="9"/>
        <v>1</v>
      </c>
      <c r="Z15" s="249">
        <f t="shared" si="10"/>
        <v>1</v>
      </c>
      <c r="AA15" s="249">
        <f t="shared" si="11"/>
        <v>1</v>
      </c>
      <c r="AB15" s="249">
        <f t="shared" si="12"/>
        <v>1</v>
      </c>
      <c r="AC15" s="249">
        <f t="shared" si="13"/>
        <v>1</v>
      </c>
      <c r="AD15" s="249">
        <f t="shared" si="14"/>
        <v>1</v>
      </c>
      <c r="AE15" s="816">
        <f t="shared" si="15"/>
        <v>1</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374A-2AAC-4F00-9943-F6AC017CF08E}">
  <dimension ref="A1:E12"/>
  <sheetViews>
    <sheetView workbookViewId="0">
      <selection activeCell="A17" sqref="A17"/>
    </sheetView>
  </sheetViews>
  <sheetFormatPr defaultRowHeight="15" x14ac:dyDescent="0.25"/>
  <cols>
    <col min="1" max="1" width="36.42578125" customWidth="1"/>
    <col min="2" max="2" width="15.85546875" customWidth="1"/>
    <col min="3" max="3" width="14.5703125" customWidth="1"/>
    <col min="4" max="4" width="14.140625" customWidth="1"/>
  </cols>
  <sheetData>
    <row r="1" spans="1:5" x14ac:dyDescent="0.25">
      <c r="A1" s="387" t="s">
        <v>1956</v>
      </c>
    </row>
    <row r="2" spans="1:5" x14ac:dyDescent="0.25">
      <c r="A2" s="387" t="s">
        <v>1129</v>
      </c>
      <c r="B2" s="387"/>
    </row>
    <row r="3" spans="1:5" s="437" customFormat="1" x14ac:dyDescent="0.25">
      <c r="A3" s="387"/>
      <c r="B3" s="387"/>
    </row>
    <row r="4" spans="1:5" s="437" customFormat="1" x14ac:dyDescent="0.25">
      <c r="A4" s="387"/>
      <c r="B4" s="387"/>
    </row>
    <row r="6" spans="1:5" x14ac:dyDescent="0.25">
      <c r="A6" s="267"/>
      <c r="B6" s="827" t="s">
        <v>1957</v>
      </c>
      <c r="C6" s="827" t="s">
        <v>1958</v>
      </c>
      <c r="D6" s="828" t="s">
        <v>1959</v>
      </c>
    </row>
    <row r="7" spans="1:5" x14ac:dyDescent="0.25">
      <c r="A7" s="376" t="s">
        <v>1025</v>
      </c>
      <c r="B7" s="975">
        <v>0.75</v>
      </c>
      <c r="C7" s="975">
        <v>0.1</v>
      </c>
      <c r="D7" s="975">
        <v>0.15</v>
      </c>
      <c r="E7" s="470"/>
    </row>
    <row r="8" spans="1:5" x14ac:dyDescent="0.25">
      <c r="A8" s="376" t="s">
        <v>1026</v>
      </c>
      <c r="B8" s="975">
        <v>0.4</v>
      </c>
      <c r="C8" s="975">
        <v>0.35</v>
      </c>
      <c r="D8" s="975">
        <v>0.25</v>
      </c>
      <c r="E8" s="470"/>
    </row>
    <row r="9" spans="1:5" x14ac:dyDescent="0.25">
      <c r="A9" s="376" t="s">
        <v>1027</v>
      </c>
      <c r="B9" s="975">
        <v>0.35</v>
      </c>
      <c r="C9" s="975">
        <v>0.45</v>
      </c>
      <c r="D9" s="975">
        <v>0.2</v>
      </c>
      <c r="E9" s="470"/>
    </row>
    <row r="10" spans="1:5" x14ac:dyDescent="0.25">
      <c r="A10" s="97" t="s">
        <v>1758</v>
      </c>
      <c r="B10" s="975">
        <v>0.7</v>
      </c>
      <c r="C10" s="975">
        <v>0.3</v>
      </c>
      <c r="D10" s="975">
        <v>0</v>
      </c>
      <c r="E10" s="470"/>
    </row>
    <row r="11" spans="1:5" x14ac:dyDescent="0.25">
      <c r="A11" s="376" t="s">
        <v>1994</v>
      </c>
      <c r="B11" s="975">
        <v>0.45</v>
      </c>
      <c r="C11" s="975">
        <v>0.45</v>
      </c>
      <c r="D11" s="975">
        <v>0.1</v>
      </c>
      <c r="E11" s="470"/>
    </row>
    <row r="12" spans="1:5" x14ac:dyDescent="0.25">
      <c r="A12" s="100" t="s">
        <v>1759</v>
      </c>
      <c r="B12" s="975">
        <v>0.6</v>
      </c>
      <c r="C12" s="975">
        <v>0.15</v>
      </c>
      <c r="D12" s="975">
        <v>0.25</v>
      </c>
      <c r="E12" s="470"/>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2A73-099B-441C-8B8E-04AB16D7F845}">
  <sheetPr>
    <tabColor rgb="FFFFC000"/>
  </sheetPr>
  <dimension ref="A1:AE67"/>
  <sheetViews>
    <sheetView zoomScaleNormal="100" workbookViewId="0">
      <selection activeCell="W13" sqref="W13"/>
    </sheetView>
  </sheetViews>
  <sheetFormatPr defaultRowHeight="15" x14ac:dyDescent="0.25"/>
  <cols>
    <col min="1" max="1" width="29.28515625" customWidth="1"/>
    <col min="5" max="5" width="11.28515625" customWidth="1"/>
    <col min="6" max="6" width="10.5703125" customWidth="1"/>
  </cols>
  <sheetData>
    <row r="1" spans="1:6" x14ac:dyDescent="0.25">
      <c r="A1" s="54" t="s">
        <v>840</v>
      </c>
    </row>
    <row r="2" spans="1:6" x14ac:dyDescent="0.25">
      <c r="A2" s="54" t="s">
        <v>841</v>
      </c>
    </row>
    <row r="3" spans="1:6" x14ac:dyDescent="0.25">
      <c r="A3" s="54" t="s">
        <v>828</v>
      </c>
    </row>
    <row r="5" spans="1:6" x14ac:dyDescent="0.25">
      <c r="A5" s="185" t="s">
        <v>839</v>
      </c>
      <c r="B5" s="229" t="s">
        <v>849</v>
      </c>
      <c r="C5" s="229" t="s">
        <v>850</v>
      </c>
      <c r="D5" s="229" t="s">
        <v>605</v>
      </c>
      <c r="E5" s="229" t="s">
        <v>851</v>
      </c>
      <c r="F5" s="229" t="s">
        <v>852</v>
      </c>
    </row>
    <row r="6" spans="1:6" x14ac:dyDescent="0.25">
      <c r="A6" s="261" t="s">
        <v>799</v>
      </c>
      <c r="B6" s="261">
        <v>79</v>
      </c>
      <c r="C6" s="261">
        <v>74</v>
      </c>
      <c r="D6" s="261">
        <v>153</v>
      </c>
      <c r="E6" s="262">
        <f>B6/$D6</f>
        <v>0.5163398692810458</v>
      </c>
      <c r="F6" s="262">
        <f>C6/$D6</f>
        <v>0.48366013071895425</v>
      </c>
    </row>
    <row r="7" spans="1:6" x14ac:dyDescent="0.25">
      <c r="A7" s="261" t="s">
        <v>800</v>
      </c>
      <c r="B7" s="261">
        <v>76</v>
      </c>
      <c r="C7" s="261">
        <v>85</v>
      </c>
      <c r="D7" s="261">
        <v>161</v>
      </c>
      <c r="E7" s="262">
        <f t="shared" ref="E7:E20" si="0">B7/$D7</f>
        <v>0.47204968944099379</v>
      </c>
      <c r="F7" s="262">
        <f t="shared" ref="F7:F20" si="1">C7/$D7</f>
        <v>0.52795031055900621</v>
      </c>
    </row>
    <row r="8" spans="1:6" x14ac:dyDescent="0.25">
      <c r="A8" s="261" t="s">
        <v>801</v>
      </c>
      <c r="B8" s="261">
        <v>74</v>
      </c>
      <c r="C8" s="261">
        <v>86</v>
      </c>
      <c r="D8" s="261">
        <v>160</v>
      </c>
      <c r="E8" s="262">
        <f t="shared" si="0"/>
        <v>0.46250000000000002</v>
      </c>
      <c r="F8" s="262">
        <f t="shared" si="1"/>
        <v>0.53749999999999998</v>
      </c>
    </row>
    <row r="9" spans="1:6" x14ac:dyDescent="0.25">
      <c r="A9" s="261" t="s">
        <v>802</v>
      </c>
      <c r="B9" s="261">
        <v>92</v>
      </c>
      <c r="C9" s="261">
        <v>83</v>
      </c>
      <c r="D9" s="261">
        <v>175</v>
      </c>
      <c r="E9" s="262">
        <f t="shared" si="0"/>
        <v>0.52571428571428569</v>
      </c>
      <c r="F9" s="262">
        <f t="shared" si="1"/>
        <v>0.47428571428571431</v>
      </c>
    </row>
    <row r="10" spans="1:6" x14ac:dyDescent="0.25">
      <c r="A10" s="261" t="s">
        <v>803</v>
      </c>
      <c r="B10" s="261">
        <v>131</v>
      </c>
      <c r="C10" s="261">
        <v>119</v>
      </c>
      <c r="D10" s="261">
        <v>250</v>
      </c>
      <c r="E10" s="262">
        <f t="shared" si="0"/>
        <v>0.52400000000000002</v>
      </c>
      <c r="F10" s="262">
        <f t="shared" si="1"/>
        <v>0.47599999999999998</v>
      </c>
    </row>
    <row r="11" spans="1:6" x14ac:dyDescent="0.25">
      <c r="A11" s="261" t="s">
        <v>804</v>
      </c>
      <c r="B11" s="261">
        <v>96</v>
      </c>
      <c r="C11" s="261">
        <v>94</v>
      </c>
      <c r="D11" s="261">
        <v>190</v>
      </c>
      <c r="E11" s="262">
        <f t="shared" si="0"/>
        <v>0.50526315789473686</v>
      </c>
      <c r="F11" s="262">
        <f t="shared" si="1"/>
        <v>0.49473684210526314</v>
      </c>
    </row>
    <row r="12" spans="1:6" x14ac:dyDescent="0.25">
      <c r="A12" s="261" t="s">
        <v>805</v>
      </c>
      <c r="B12" s="261">
        <v>139</v>
      </c>
      <c r="C12" s="261">
        <v>94</v>
      </c>
      <c r="D12" s="261">
        <v>233</v>
      </c>
      <c r="E12" s="262">
        <f t="shared" si="0"/>
        <v>0.59656652360515017</v>
      </c>
      <c r="F12" s="262">
        <f t="shared" si="1"/>
        <v>0.40343347639484978</v>
      </c>
    </row>
    <row r="13" spans="1:6" x14ac:dyDescent="0.25">
      <c r="A13" s="261" t="s">
        <v>806</v>
      </c>
      <c r="B13" s="261">
        <v>113</v>
      </c>
      <c r="C13" s="261">
        <v>100</v>
      </c>
      <c r="D13" s="261">
        <v>213</v>
      </c>
      <c r="E13" s="262">
        <f t="shared" si="0"/>
        <v>0.53051643192488263</v>
      </c>
      <c r="F13" s="262">
        <f t="shared" si="1"/>
        <v>0.46948356807511737</v>
      </c>
    </row>
    <row r="14" spans="1:6" x14ac:dyDescent="0.25">
      <c r="A14" s="261" t="s">
        <v>807</v>
      </c>
      <c r="B14" s="261">
        <v>107</v>
      </c>
      <c r="C14" s="261">
        <v>101</v>
      </c>
      <c r="D14" s="261">
        <v>208</v>
      </c>
      <c r="E14" s="262">
        <f t="shared" si="0"/>
        <v>0.51442307692307687</v>
      </c>
      <c r="F14" s="262">
        <f t="shared" si="1"/>
        <v>0.48557692307692307</v>
      </c>
    </row>
    <row r="15" spans="1:6" x14ac:dyDescent="0.25">
      <c r="A15" s="261" t="s">
        <v>808</v>
      </c>
      <c r="B15" s="261">
        <v>130</v>
      </c>
      <c r="C15" s="261">
        <v>110</v>
      </c>
      <c r="D15" s="261">
        <v>240</v>
      </c>
      <c r="E15" s="262">
        <f t="shared" si="0"/>
        <v>0.54166666666666663</v>
      </c>
      <c r="F15" s="262">
        <f t="shared" si="1"/>
        <v>0.45833333333333331</v>
      </c>
    </row>
    <row r="16" spans="1:6" x14ac:dyDescent="0.25">
      <c r="A16" s="261" t="s">
        <v>809</v>
      </c>
      <c r="B16" s="261">
        <v>146</v>
      </c>
      <c r="C16" s="261">
        <v>107</v>
      </c>
      <c r="D16" s="261">
        <v>253</v>
      </c>
      <c r="E16" s="262">
        <f t="shared" si="0"/>
        <v>0.57707509881422925</v>
      </c>
      <c r="F16" s="262">
        <f t="shared" si="1"/>
        <v>0.42292490118577075</v>
      </c>
    </row>
    <row r="17" spans="1:6" x14ac:dyDescent="0.25">
      <c r="A17" s="261" t="s">
        <v>810</v>
      </c>
      <c r="B17" s="261">
        <v>118</v>
      </c>
      <c r="C17" s="261">
        <v>126</v>
      </c>
      <c r="D17" s="261">
        <v>244</v>
      </c>
      <c r="E17" s="262">
        <f t="shared" si="0"/>
        <v>0.48360655737704916</v>
      </c>
      <c r="F17" s="262">
        <f t="shared" si="1"/>
        <v>0.51639344262295084</v>
      </c>
    </row>
    <row r="18" spans="1:6" x14ac:dyDescent="0.25">
      <c r="A18" s="261" t="s">
        <v>811</v>
      </c>
      <c r="B18" s="261">
        <v>126</v>
      </c>
      <c r="C18" s="261">
        <v>109</v>
      </c>
      <c r="D18" s="261">
        <v>235</v>
      </c>
      <c r="E18" s="262">
        <f t="shared" si="0"/>
        <v>0.53617021276595744</v>
      </c>
      <c r="F18" s="262">
        <f t="shared" si="1"/>
        <v>0.46382978723404256</v>
      </c>
    </row>
    <row r="19" spans="1:6" x14ac:dyDescent="0.25">
      <c r="A19" s="261" t="s">
        <v>812</v>
      </c>
      <c r="B19" s="261">
        <v>128</v>
      </c>
      <c r="C19" s="261">
        <v>93</v>
      </c>
      <c r="D19" s="261">
        <v>221</v>
      </c>
      <c r="E19" s="262">
        <f t="shared" si="0"/>
        <v>0.579185520361991</v>
      </c>
      <c r="F19" s="262">
        <f t="shared" si="1"/>
        <v>0.42081447963800905</v>
      </c>
    </row>
    <row r="20" spans="1:6" x14ac:dyDescent="0.25">
      <c r="A20" s="261" t="s">
        <v>819</v>
      </c>
      <c r="B20" s="261">
        <v>1555</v>
      </c>
      <c r="C20" s="261">
        <v>1381</v>
      </c>
      <c r="D20" s="261">
        <v>2936</v>
      </c>
      <c r="E20" s="262">
        <f t="shared" si="0"/>
        <v>0.52963215258855589</v>
      </c>
      <c r="F20" s="262">
        <f t="shared" si="1"/>
        <v>0.47036784741144416</v>
      </c>
    </row>
    <row r="25" spans="1:6" x14ac:dyDescent="0.25">
      <c r="A25" s="54" t="s">
        <v>853</v>
      </c>
    </row>
    <row r="26" spans="1:6" x14ac:dyDescent="0.25">
      <c r="A26" s="185" t="s">
        <v>836</v>
      </c>
      <c r="B26" s="229" t="s">
        <v>849</v>
      </c>
      <c r="C26" s="229" t="s">
        <v>850</v>
      </c>
      <c r="D26" s="229" t="s">
        <v>605</v>
      </c>
      <c r="E26" s="229" t="s">
        <v>851</v>
      </c>
      <c r="F26" s="229" t="s">
        <v>852</v>
      </c>
    </row>
    <row r="27" spans="1:6" x14ac:dyDescent="0.25">
      <c r="A27" s="263" t="s">
        <v>815</v>
      </c>
      <c r="B27" s="261">
        <v>78</v>
      </c>
      <c r="C27" s="261">
        <v>13</v>
      </c>
      <c r="D27" s="261">
        <v>91</v>
      </c>
      <c r="E27" s="118">
        <f>B27/$D27</f>
        <v>0.8571428571428571</v>
      </c>
      <c r="F27" s="118">
        <f>C27/$D27</f>
        <v>0.14285714285714285</v>
      </c>
    </row>
    <row r="28" spans="1:6" x14ac:dyDescent="0.25">
      <c r="A28" s="263" t="s">
        <v>816</v>
      </c>
      <c r="B28" s="261">
        <v>281</v>
      </c>
      <c r="C28" s="261">
        <v>164</v>
      </c>
      <c r="D28" s="261">
        <v>445</v>
      </c>
      <c r="E28" s="118">
        <f t="shared" ref="E28:E37" si="2">B28/$D28</f>
        <v>0.63146067415730334</v>
      </c>
      <c r="F28" s="118">
        <f t="shared" ref="F28:F37" si="3">C28/$D28</f>
        <v>0.36853932584269661</v>
      </c>
    </row>
    <row r="29" spans="1:6" ht="30" x14ac:dyDescent="0.25">
      <c r="A29" s="263" t="s">
        <v>817</v>
      </c>
      <c r="B29" s="261">
        <v>154</v>
      </c>
      <c r="C29" s="261">
        <v>83</v>
      </c>
      <c r="D29" s="261">
        <v>237</v>
      </c>
      <c r="E29" s="118">
        <f t="shared" si="2"/>
        <v>0.64978902953586493</v>
      </c>
      <c r="F29" s="118">
        <f t="shared" si="3"/>
        <v>0.35021097046413502</v>
      </c>
    </row>
    <row r="30" spans="1:6" x14ac:dyDescent="0.25">
      <c r="A30" s="263" t="s">
        <v>820</v>
      </c>
      <c r="B30" s="261">
        <v>106</v>
      </c>
      <c r="C30" s="261">
        <v>94</v>
      </c>
      <c r="D30" s="261">
        <v>200</v>
      </c>
      <c r="E30" s="118">
        <f t="shared" si="2"/>
        <v>0.53</v>
      </c>
      <c r="F30" s="118">
        <f t="shared" si="3"/>
        <v>0.47</v>
      </c>
    </row>
    <row r="31" spans="1:6" ht="30" x14ac:dyDescent="0.25">
      <c r="A31" s="263" t="s">
        <v>821</v>
      </c>
      <c r="B31" s="261">
        <v>476</v>
      </c>
      <c r="C31" s="261">
        <v>429</v>
      </c>
      <c r="D31" s="261">
        <v>905</v>
      </c>
      <c r="E31" s="118">
        <f t="shared" si="2"/>
        <v>0.52596685082872929</v>
      </c>
      <c r="F31" s="118">
        <f t="shared" si="3"/>
        <v>0.47403314917127071</v>
      </c>
    </row>
    <row r="32" spans="1:6" x14ac:dyDescent="0.25">
      <c r="A32" s="263" t="s">
        <v>827</v>
      </c>
      <c r="B32" s="261">
        <v>37</v>
      </c>
      <c r="C32" s="261">
        <v>169</v>
      </c>
      <c r="D32" s="261">
        <v>206</v>
      </c>
      <c r="E32" s="118">
        <f t="shared" si="2"/>
        <v>0.1796116504854369</v>
      </c>
      <c r="F32" s="118">
        <f t="shared" si="3"/>
        <v>0.82038834951456308</v>
      </c>
    </row>
    <row r="33" spans="1:31" x14ac:dyDescent="0.25">
      <c r="A33" s="263" t="s">
        <v>823</v>
      </c>
      <c r="B33" s="261">
        <v>183</v>
      </c>
      <c r="C33" s="261">
        <v>301</v>
      </c>
      <c r="D33" s="261">
        <v>484</v>
      </c>
      <c r="E33" s="118">
        <f t="shared" si="2"/>
        <v>0.37809917355371903</v>
      </c>
      <c r="F33" s="118">
        <f t="shared" si="3"/>
        <v>0.62190082644628097</v>
      </c>
    </row>
    <row r="34" spans="1:31" ht="30" x14ac:dyDescent="0.25">
      <c r="A34" s="263" t="s">
        <v>824</v>
      </c>
      <c r="B34" s="261">
        <v>68</v>
      </c>
      <c r="C34" s="261">
        <v>43</v>
      </c>
      <c r="D34" s="261">
        <v>111</v>
      </c>
      <c r="E34" s="118">
        <f t="shared" si="2"/>
        <v>0.61261261261261257</v>
      </c>
      <c r="F34" s="118">
        <f t="shared" si="3"/>
        <v>0.38738738738738737</v>
      </c>
    </row>
    <row r="35" spans="1:31" x14ac:dyDescent="0.25">
      <c r="A35" s="263" t="s">
        <v>825</v>
      </c>
      <c r="B35" s="261">
        <v>147</v>
      </c>
      <c r="C35" s="261">
        <v>76</v>
      </c>
      <c r="D35" s="261">
        <v>223</v>
      </c>
      <c r="E35" s="118">
        <f t="shared" si="2"/>
        <v>0.65919282511210764</v>
      </c>
      <c r="F35" s="118">
        <f t="shared" si="3"/>
        <v>0.34080717488789236</v>
      </c>
    </row>
    <row r="36" spans="1:31" x14ac:dyDescent="0.25">
      <c r="A36" s="263" t="s">
        <v>826</v>
      </c>
      <c r="B36" s="261">
        <v>25</v>
      </c>
      <c r="C36" s="261">
        <v>9</v>
      </c>
      <c r="D36" s="261">
        <v>34</v>
      </c>
      <c r="E36" s="118">
        <f t="shared" si="2"/>
        <v>0.73529411764705888</v>
      </c>
      <c r="F36" s="118">
        <f t="shared" si="3"/>
        <v>0.26470588235294118</v>
      </c>
    </row>
    <row r="37" spans="1:31" x14ac:dyDescent="0.25">
      <c r="A37" s="264" t="s">
        <v>837</v>
      </c>
      <c r="B37" s="265">
        <v>1555</v>
      </c>
      <c r="C37" s="265">
        <v>1381</v>
      </c>
      <c r="D37" s="265">
        <v>2936</v>
      </c>
      <c r="E37" s="118">
        <f t="shared" si="2"/>
        <v>0.52963215258855589</v>
      </c>
      <c r="F37" s="118">
        <f t="shared" si="3"/>
        <v>0.47036784741144416</v>
      </c>
    </row>
    <row r="41" spans="1:31" x14ac:dyDescent="0.25">
      <c r="A41" s="258"/>
      <c r="B41" s="1011" t="s">
        <v>842</v>
      </c>
      <c r="C41" s="1011"/>
      <c r="D41" s="1011"/>
      <c r="E41" s="1011"/>
      <c r="F41" s="1011"/>
      <c r="G41" s="1011"/>
      <c r="H41" s="1011"/>
      <c r="I41" s="1011"/>
      <c r="J41" s="1011"/>
      <c r="K41" s="1011"/>
      <c r="L41" s="1011"/>
      <c r="M41" s="1011"/>
      <c r="N41" s="1011"/>
      <c r="O41" s="1011"/>
      <c r="P41" s="1011"/>
      <c r="Q41" s="1011" t="s">
        <v>843</v>
      </c>
      <c r="R41" s="1011"/>
      <c r="S41" s="1011"/>
      <c r="T41" s="1011"/>
      <c r="U41" s="1011"/>
      <c r="V41" s="1011"/>
      <c r="W41" s="1011"/>
      <c r="X41" s="1011"/>
      <c r="Y41" s="1011"/>
      <c r="Z41" s="1011"/>
      <c r="AA41" s="1011"/>
      <c r="AB41" s="1011"/>
      <c r="AC41" s="1011"/>
      <c r="AD41" s="1011"/>
      <c r="AE41" s="1011"/>
    </row>
    <row r="42" spans="1:31" ht="45" x14ac:dyDescent="0.25">
      <c r="A42" s="258"/>
      <c r="B42" s="258" t="s">
        <v>799</v>
      </c>
      <c r="C42" s="258" t="s">
        <v>800</v>
      </c>
      <c r="D42" s="258" t="s">
        <v>801</v>
      </c>
      <c r="E42" s="258" t="s">
        <v>802</v>
      </c>
      <c r="F42" s="258" t="s">
        <v>803</v>
      </c>
      <c r="G42" s="258" t="s">
        <v>804</v>
      </c>
      <c r="H42" s="258" t="s">
        <v>805</v>
      </c>
      <c r="I42" s="258" t="s">
        <v>806</v>
      </c>
      <c r="J42" s="258" t="s">
        <v>807</v>
      </c>
      <c r="K42" s="258" t="s">
        <v>808</v>
      </c>
      <c r="L42" s="258" t="s">
        <v>809</v>
      </c>
      <c r="M42" s="258" t="s">
        <v>810</v>
      </c>
      <c r="N42" s="258" t="s">
        <v>811</v>
      </c>
      <c r="O42" s="258" t="s">
        <v>812</v>
      </c>
      <c r="P42" s="258" t="s">
        <v>819</v>
      </c>
      <c r="Q42" s="258" t="s">
        <v>799</v>
      </c>
      <c r="R42" s="258" t="s">
        <v>800</v>
      </c>
      <c r="S42" s="258" t="s">
        <v>801</v>
      </c>
      <c r="T42" s="258" t="s">
        <v>802</v>
      </c>
      <c r="U42" s="258" t="s">
        <v>803</v>
      </c>
      <c r="V42" s="258" t="s">
        <v>804</v>
      </c>
      <c r="W42" s="258" t="s">
        <v>805</v>
      </c>
      <c r="X42" s="258" t="s">
        <v>806</v>
      </c>
      <c r="Y42" s="258" t="s">
        <v>807</v>
      </c>
      <c r="Z42" s="258" t="s">
        <v>808</v>
      </c>
      <c r="AA42" s="258" t="s">
        <v>809</v>
      </c>
      <c r="AB42" s="258" t="s">
        <v>810</v>
      </c>
      <c r="AC42" s="258" t="s">
        <v>811</v>
      </c>
      <c r="AD42" s="258" t="s">
        <v>812</v>
      </c>
      <c r="AE42" s="258" t="s">
        <v>819</v>
      </c>
    </row>
    <row r="43" spans="1:31" x14ac:dyDescent="0.25">
      <c r="A43" s="233" t="s">
        <v>815</v>
      </c>
      <c r="B43" s="113">
        <v>7</v>
      </c>
      <c r="C43" s="113">
        <v>4</v>
      </c>
      <c r="D43" s="113">
        <v>4</v>
      </c>
      <c r="E43" s="113">
        <v>7</v>
      </c>
      <c r="F43" s="113">
        <v>6</v>
      </c>
      <c r="G43" s="113">
        <v>2</v>
      </c>
      <c r="H43" s="113">
        <v>9</v>
      </c>
      <c r="I43" s="113">
        <v>3</v>
      </c>
      <c r="J43" s="113">
        <v>7</v>
      </c>
      <c r="K43" s="113">
        <v>9</v>
      </c>
      <c r="L43" s="113">
        <v>3</v>
      </c>
      <c r="M43" s="113">
        <v>7</v>
      </c>
      <c r="N43" s="113">
        <v>3</v>
      </c>
      <c r="O43" s="113">
        <v>7</v>
      </c>
      <c r="P43" s="113">
        <v>78</v>
      </c>
      <c r="Q43" s="113">
        <v>1</v>
      </c>
      <c r="R43" s="113">
        <v>1</v>
      </c>
      <c r="S43" s="113">
        <v>0</v>
      </c>
      <c r="T43" s="113">
        <v>0</v>
      </c>
      <c r="U43" s="113">
        <v>2</v>
      </c>
      <c r="V43" s="113">
        <v>0</v>
      </c>
      <c r="W43" s="113">
        <v>1</v>
      </c>
      <c r="X43" s="113">
        <v>0</v>
      </c>
      <c r="Y43" s="113">
        <v>3</v>
      </c>
      <c r="Z43" s="113">
        <v>2</v>
      </c>
      <c r="AA43" s="113">
        <v>1</v>
      </c>
      <c r="AB43" s="113">
        <v>2</v>
      </c>
      <c r="AC43" s="113">
        <v>0</v>
      </c>
      <c r="AD43" s="113">
        <v>0</v>
      </c>
      <c r="AE43" s="113">
        <v>13</v>
      </c>
    </row>
    <row r="44" spans="1:31" x14ac:dyDescent="0.25">
      <c r="A44" s="233" t="s">
        <v>816</v>
      </c>
      <c r="B44" s="113">
        <v>22</v>
      </c>
      <c r="C44" s="113">
        <v>13</v>
      </c>
      <c r="D44" s="113">
        <v>13</v>
      </c>
      <c r="E44" s="113">
        <v>16</v>
      </c>
      <c r="F44" s="113">
        <v>25</v>
      </c>
      <c r="G44" s="113">
        <v>11</v>
      </c>
      <c r="H44" s="113">
        <v>24</v>
      </c>
      <c r="I44" s="113">
        <v>17</v>
      </c>
      <c r="J44" s="113">
        <v>13</v>
      </c>
      <c r="K44" s="113">
        <v>26</v>
      </c>
      <c r="L44" s="113">
        <v>31</v>
      </c>
      <c r="M44" s="113">
        <v>22</v>
      </c>
      <c r="N44" s="113">
        <v>28</v>
      </c>
      <c r="O44" s="113">
        <v>20</v>
      </c>
      <c r="P44" s="113">
        <v>281</v>
      </c>
      <c r="Q44" s="113">
        <v>10</v>
      </c>
      <c r="R44" s="113">
        <v>13</v>
      </c>
      <c r="S44" s="113">
        <v>14</v>
      </c>
      <c r="T44" s="113">
        <v>5</v>
      </c>
      <c r="U44" s="113">
        <v>18</v>
      </c>
      <c r="V44" s="113">
        <v>8</v>
      </c>
      <c r="W44" s="113">
        <v>15</v>
      </c>
      <c r="X44" s="113">
        <v>8</v>
      </c>
      <c r="Y44" s="113">
        <v>12</v>
      </c>
      <c r="Z44" s="113">
        <v>7</v>
      </c>
      <c r="AA44" s="113">
        <v>14</v>
      </c>
      <c r="AB44" s="113">
        <v>16</v>
      </c>
      <c r="AC44" s="113">
        <v>9</v>
      </c>
      <c r="AD44" s="113">
        <v>15</v>
      </c>
      <c r="AE44" s="113">
        <v>164</v>
      </c>
    </row>
    <row r="45" spans="1:31" ht="30" x14ac:dyDescent="0.25">
      <c r="A45" s="233" t="s">
        <v>817</v>
      </c>
      <c r="B45" s="113">
        <v>5</v>
      </c>
      <c r="C45" s="113">
        <v>6</v>
      </c>
      <c r="D45" s="113">
        <v>7</v>
      </c>
      <c r="E45" s="113">
        <v>7</v>
      </c>
      <c r="F45" s="113">
        <v>23</v>
      </c>
      <c r="G45" s="113">
        <v>8</v>
      </c>
      <c r="H45" s="113">
        <v>14</v>
      </c>
      <c r="I45" s="113">
        <v>13</v>
      </c>
      <c r="J45" s="113">
        <v>14</v>
      </c>
      <c r="K45" s="113">
        <v>12</v>
      </c>
      <c r="L45" s="113">
        <v>14</v>
      </c>
      <c r="M45" s="113">
        <v>11</v>
      </c>
      <c r="N45" s="113">
        <v>10</v>
      </c>
      <c r="O45" s="113">
        <v>10</v>
      </c>
      <c r="P45" s="113">
        <v>154</v>
      </c>
      <c r="Q45" s="113">
        <v>2</v>
      </c>
      <c r="R45" s="113">
        <v>5</v>
      </c>
      <c r="S45" s="113">
        <v>3</v>
      </c>
      <c r="T45" s="113">
        <v>2</v>
      </c>
      <c r="U45" s="113">
        <v>13</v>
      </c>
      <c r="V45" s="113">
        <v>5</v>
      </c>
      <c r="W45" s="113">
        <v>7</v>
      </c>
      <c r="X45" s="113">
        <v>8</v>
      </c>
      <c r="Y45" s="113">
        <v>4</v>
      </c>
      <c r="Z45" s="113">
        <v>9</v>
      </c>
      <c r="AA45" s="113">
        <v>9</v>
      </c>
      <c r="AB45" s="113">
        <v>4</v>
      </c>
      <c r="AC45" s="113">
        <v>8</v>
      </c>
      <c r="AD45" s="113">
        <v>4</v>
      </c>
      <c r="AE45" s="113">
        <v>83</v>
      </c>
    </row>
    <row r="46" spans="1:31" x14ac:dyDescent="0.25">
      <c r="A46" s="233" t="s">
        <v>820</v>
      </c>
      <c r="B46" s="113">
        <v>2</v>
      </c>
      <c r="C46" s="113">
        <v>0</v>
      </c>
      <c r="D46" s="113">
        <v>6</v>
      </c>
      <c r="E46" s="113">
        <v>5</v>
      </c>
      <c r="F46" s="113">
        <v>6</v>
      </c>
      <c r="G46" s="113">
        <v>8</v>
      </c>
      <c r="H46" s="113">
        <v>10</v>
      </c>
      <c r="I46" s="113">
        <v>6</v>
      </c>
      <c r="J46" s="113">
        <v>12</v>
      </c>
      <c r="K46" s="113">
        <v>13</v>
      </c>
      <c r="L46" s="113">
        <v>8</v>
      </c>
      <c r="M46" s="113">
        <v>9</v>
      </c>
      <c r="N46" s="113">
        <v>6</v>
      </c>
      <c r="O46" s="113">
        <v>15</v>
      </c>
      <c r="P46" s="113">
        <v>106</v>
      </c>
      <c r="Q46" s="113">
        <v>4</v>
      </c>
      <c r="R46" s="113">
        <v>7</v>
      </c>
      <c r="S46" s="113">
        <v>7</v>
      </c>
      <c r="T46" s="113">
        <v>7</v>
      </c>
      <c r="U46" s="113">
        <v>9</v>
      </c>
      <c r="V46" s="113">
        <v>11</v>
      </c>
      <c r="W46" s="113">
        <v>6</v>
      </c>
      <c r="X46" s="113">
        <v>4</v>
      </c>
      <c r="Y46" s="113">
        <v>5</v>
      </c>
      <c r="Z46" s="113">
        <v>6</v>
      </c>
      <c r="AA46" s="113">
        <v>5</v>
      </c>
      <c r="AB46" s="113">
        <v>10</v>
      </c>
      <c r="AC46" s="113">
        <v>6</v>
      </c>
      <c r="AD46" s="113">
        <v>7</v>
      </c>
      <c r="AE46" s="113">
        <v>94</v>
      </c>
    </row>
    <row r="47" spans="1:31" ht="30" x14ac:dyDescent="0.25">
      <c r="A47" s="233" t="s">
        <v>821</v>
      </c>
      <c r="B47" s="113">
        <v>20</v>
      </c>
      <c r="C47" s="113">
        <v>26</v>
      </c>
      <c r="D47" s="113">
        <v>23</v>
      </c>
      <c r="E47" s="113">
        <v>27</v>
      </c>
      <c r="F47" s="113">
        <v>41</v>
      </c>
      <c r="G47" s="113">
        <v>38</v>
      </c>
      <c r="H47" s="113">
        <v>39</v>
      </c>
      <c r="I47" s="113">
        <v>32</v>
      </c>
      <c r="J47" s="113">
        <v>30</v>
      </c>
      <c r="K47" s="113">
        <v>39</v>
      </c>
      <c r="L47" s="113">
        <v>50</v>
      </c>
      <c r="M47" s="113">
        <v>31</v>
      </c>
      <c r="N47" s="113">
        <v>41</v>
      </c>
      <c r="O47" s="113">
        <v>39</v>
      </c>
      <c r="P47" s="113">
        <v>476</v>
      </c>
      <c r="Q47" s="113">
        <v>31</v>
      </c>
      <c r="R47" s="113">
        <v>23</v>
      </c>
      <c r="S47" s="113">
        <v>25</v>
      </c>
      <c r="T47" s="113">
        <v>29</v>
      </c>
      <c r="U47" s="113">
        <v>36</v>
      </c>
      <c r="V47" s="113">
        <v>29</v>
      </c>
      <c r="W47" s="113">
        <v>29</v>
      </c>
      <c r="X47" s="113">
        <v>39</v>
      </c>
      <c r="Y47" s="113">
        <v>34</v>
      </c>
      <c r="Z47" s="113">
        <v>33</v>
      </c>
      <c r="AA47" s="113">
        <v>34</v>
      </c>
      <c r="AB47" s="113">
        <v>31</v>
      </c>
      <c r="AC47" s="113">
        <v>29</v>
      </c>
      <c r="AD47" s="113">
        <v>27</v>
      </c>
      <c r="AE47" s="113">
        <v>429</v>
      </c>
    </row>
    <row r="48" spans="1:31" x14ac:dyDescent="0.25">
      <c r="A48" s="233" t="s">
        <v>827</v>
      </c>
      <c r="B48" s="113">
        <v>1</v>
      </c>
      <c r="C48" s="113">
        <v>0</v>
      </c>
      <c r="D48" s="113">
        <v>1</v>
      </c>
      <c r="E48" s="113">
        <v>2</v>
      </c>
      <c r="F48" s="113">
        <v>4</v>
      </c>
      <c r="G48" s="113">
        <v>2</v>
      </c>
      <c r="H48" s="113">
        <v>1</v>
      </c>
      <c r="I48" s="113">
        <v>0</v>
      </c>
      <c r="J48" s="113">
        <v>5</v>
      </c>
      <c r="K48" s="113">
        <v>2</v>
      </c>
      <c r="L48" s="113">
        <v>6</v>
      </c>
      <c r="M48" s="113">
        <v>4</v>
      </c>
      <c r="N48" s="113">
        <v>5</v>
      </c>
      <c r="O48" s="113">
        <v>4</v>
      </c>
      <c r="P48" s="113">
        <v>37</v>
      </c>
      <c r="Q48" s="113">
        <v>5</v>
      </c>
      <c r="R48" s="113">
        <v>8</v>
      </c>
      <c r="S48" s="113">
        <v>6</v>
      </c>
      <c r="T48" s="113">
        <v>10</v>
      </c>
      <c r="U48" s="113">
        <v>13</v>
      </c>
      <c r="V48" s="113">
        <v>12</v>
      </c>
      <c r="W48" s="113">
        <v>12</v>
      </c>
      <c r="X48" s="113">
        <v>9</v>
      </c>
      <c r="Y48" s="113">
        <v>11</v>
      </c>
      <c r="Z48" s="113">
        <v>14</v>
      </c>
      <c r="AA48" s="113">
        <v>13</v>
      </c>
      <c r="AB48" s="113">
        <v>25</v>
      </c>
      <c r="AC48" s="113">
        <v>18</v>
      </c>
      <c r="AD48" s="113">
        <v>13</v>
      </c>
      <c r="AE48" s="113">
        <v>169</v>
      </c>
    </row>
    <row r="49" spans="1:31" x14ac:dyDescent="0.25">
      <c r="A49" s="233" t="s">
        <v>823</v>
      </c>
      <c r="B49" s="113">
        <v>6</v>
      </c>
      <c r="C49" s="113">
        <v>14</v>
      </c>
      <c r="D49" s="113">
        <v>8</v>
      </c>
      <c r="E49" s="113">
        <v>9</v>
      </c>
      <c r="F49" s="113">
        <v>10</v>
      </c>
      <c r="G49" s="113">
        <v>9</v>
      </c>
      <c r="H49" s="113">
        <v>21</v>
      </c>
      <c r="I49" s="113">
        <v>15</v>
      </c>
      <c r="J49" s="113">
        <v>14</v>
      </c>
      <c r="K49" s="113">
        <v>16</v>
      </c>
      <c r="L49" s="113">
        <v>15</v>
      </c>
      <c r="M49" s="113">
        <v>23</v>
      </c>
      <c r="N49" s="113">
        <v>11</v>
      </c>
      <c r="O49" s="113">
        <v>12</v>
      </c>
      <c r="P49" s="113">
        <v>183</v>
      </c>
      <c r="Q49" s="113">
        <v>11</v>
      </c>
      <c r="R49" s="113">
        <v>21</v>
      </c>
      <c r="S49" s="113">
        <v>21</v>
      </c>
      <c r="T49" s="113">
        <v>18</v>
      </c>
      <c r="U49" s="113">
        <v>21</v>
      </c>
      <c r="V49" s="113">
        <v>21</v>
      </c>
      <c r="W49" s="113">
        <v>20</v>
      </c>
      <c r="X49" s="113">
        <v>21</v>
      </c>
      <c r="Y49" s="113">
        <v>24</v>
      </c>
      <c r="Z49" s="113">
        <v>30</v>
      </c>
      <c r="AA49" s="113">
        <v>20</v>
      </c>
      <c r="AB49" s="113">
        <v>28</v>
      </c>
      <c r="AC49" s="113">
        <v>27</v>
      </c>
      <c r="AD49" s="113">
        <v>18</v>
      </c>
      <c r="AE49" s="113">
        <v>301</v>
      </c>
    </row>
    <row r="50" spans="1:31" ht="30" x14ac:dyDescent="0.25">
      <c r="A50" s="233" t="s">
        <v>824</v>
      </c>
      <c r="B50" s="113">
        <v>3</v>
      </c>
      <c r="C50" s="113">
        <v>2</v>
      </c>
      <c r="D50" s="113">
        <v>1</v>
      </c>
      <c r="E50" s="113">
        <v>4</v>
      </c>
      <c r="F50" s="113">
        <v>5</v>
      </c>
      <c r="G50" s="113">
        <v>8</v>
      </c>
      <c r="H50" s="113">
        <v>6</v>
      </c>
      <c r="I50" s="113">
        <v>8</v>
      </c>
      <c r="J50" s="113">
        <v>3</v>
      </c>
      <c r="K50" s="113">
        <v>6</v>
      </c>
      <c r="L50" s="113">
        <v>8</v>
      </c>
      <c r="M50" s="113">
        <v>4</v>
      </c>
      <c r="N50" s="113">
        <v>4</v>
      </c>
      <c r="O50" s="113">
        <v>6</v>
      </c>
      <c r="P50" s="113">
        <v>68</v>
      </c>
      <c r="Q50" s="113">
        <v>2</v>
      </c>
      <c r="R50" s="113">
        <v>4</v>
      </c>
      <c r="S50" s="113">
        <v>5</v>
      </c>
      <c r="T50" s="113">
        <v>2</v>
      </c>
      <c r="U50" s="113">
        <v>1</v>
      </c>
      <c r="V50" s="113">
        <v>1</v>
      </c>
      <c r="W50" s="113">
        <v>2</v>
      </c>
      <c r="X50" s="113">
        <v>4</v>
      </c>
      <c r="Y50" s="113">
        <v>4</v>
      </c>
      <c r="Z50" s="113">
        <v>5</v>
      </c>
      <c r="AA50" s="113">
        <v>5</v>
      </c>
      <c r="AB50" s="113">
        <v>3</v>
      </c>
      <c r="AC50" s="113">
        <v>2</v>
      </c>
      <c r="AD50" s="113">
        <v>3</v>
      </c>
      <c r="AE50" s="113">
        <v>43</v>
      </c>
    </row>
    <row r="51" spans="1:31" x14ac:dyDescent="0.25">
      <c r="A51" s="233" t="s">
        <v>825</v>
      </c>
      <c r="B51" s="113">
        <v>13</v>
      </c>
      <c r="C51" s="113">
        <v>6</v>
      </c>
      <c r="D51" s="113">
        <v>9</v>
      </c>
      <c r="E51" s="113">
        <v>13</v>
      </c>
      <c r="F51" s="113">
        <v>8</v>
      </c>
      <c r="G51" s="113">
        <v>7</v>
      </c>
      <c r="H51" s="113">
        <v>14</v>
      </c>
      <c r="I51" s="113">
        <v>16</v>
      </c>
      <c r="J51" s="113">
        <v>9</v>
      </c>
      <c r="K51" s="113">
        <v>7</v>
      </c>
      <c r="L51" s="113">
        <v>8</v>
      </c>
      <c r="M51" s="113">
        <v>7</v>
      </c>
      <c r="N51" s="113">
        <v>17</v>
      </c>
      <c r="O51" s="113">
        <v>13</v>
      </c>
      <c r="P51" s="113">
        <v>147</v>
      </c>
      <c r="Q51" s="113">
        <v>7</v>
      </c>
      <c r="R51" s="113">
        <v>3</v>
      </c>
      <c r="S51" s="113">
        <v>5</v>
      </c>
      <c r="T51" s="113">
        <v>9</v>
      </c>
      <c r="U51" s="113">
        <v>4</v>
      </c>
      <c r="V51" s="113">
        <v>7</v>
      </c>
      <c r="W51" s="113">
        <v>2</v>
      </c>
      <c r="X51" s="113">
        <v>4</v>
      </c>
      <c r="Y51" s="113">
        <v>4</v>
      </c>
      <c r="Z51" s="113">
        <v>4</v>
      </c>
      <c r="AA51" s="113">
        <v>6</v>
      </c>
      <c r="AB51" s="113">
        <v>7</v>
      </c>
      <c r="AC51" s="113">
        <v>8</v>
      </c>
      <c r="AD51" s="113">
        <v>6</v>
      </c>
      <c r="AE51" s="113">
        <v>76</v>
      </c>
    </row>
    <row r="52" spans="1:31" x14ac:dyDescent="0.25">
      <c r="A52" s="233" t="s">
        <v>826</v>
      </c>
      <c r="B52" s="113">
        <v>0</v>
      </c>
      <c r="C52" s="113">
        <v>5</v>
      </c>
      <c r="D52" s="113">
        <v>2</v>
      </c>
      <c r="E52" s="113">
        <v>2</v>
      </c>
      <c r="F52" s="113">
        <v>3</v>
      </c>
      <c r="G52" s="113">
        <v>3</v>
      </c>
      <c r="H52" s="113">
        <v>1</v>
      </c>
      <c r="I52" s="113">
        <v>3</v>
      </c>
      <c r="J52" s="113">
        <v>0</v>
      </c>
      <c r="K52" s="113">
        <v>0</v>
      </c>
      <c r="L52" s="113">
        <v>3</v>
      </c>
      <c r="M52" s="113">
        <v>0</v>
      </c>
      <c r="N52" s="113">
        <v>1</v>
      </c>
      <c r="O52" s="113">
        <v>2</v>
      </c>
      <c r="P52" s="113">
        <v>25</v>
      </c>
      <c r="Q52" s="113">
        <v>1</v>
      </c>
      <c r="R52" s="113">
        <v>0</v>
      </c>
      <c r="S52" s="113">
        <v>0</v>
      </c>
      <c r="T52" s="113">
        <v>1</v>
      </c>
      <c r="U52" s="113">
        <v>2</v>
      </c>
      <c r="V52" s="113">
        <v>0</v>
      </c>
      <c r="W52" s="113">
        <v>0</v>
      </c>
      <c r="X52" s="113">
        <v>3</v>
      </c>
      <c r="Y52" s="113">
        <v>0</v>
      </c>
      <c r="Z52" s="113">
        <v>0</v>
      </c>
      <c r="AA52" s="113">
        <v>0</v>
      </c>
      <c r="AB52" s="113">
        <v>0</v>
      </c>
      <c r="AC52" s="113">
        <v>2</v>
      </c>
      <c r="AD52" s="113">
        <v>0</v>
      </c>
      <c r="AE52" s="113">
        <v>9</v>
      </c>
    </row>
    <row r="53" spans="1:31" x14ac:dyDescent="0.25">
      <c r="A53" s="233" t="s">
        <v>837</v>
      </c>
      <c r="B53" s="113">
        <v>79</v>
      </c>
      <c r="C53" s="113">
        <v>76</v>
      </c>
      <c r="D53" s="113">
        <v>74</v>
      </c>
      <c r="E53" s="113">
        <v>92</v>
      </c>
      <c r="F53" s="113">
        <v>131</v>
      </c>
      <c r="G53" s="113">
        <v>96</v>
      </c>
      <c r="H53" s="113">
        <v>139</v>
      </c>
      <c r="I53" s="113">
        <v>113</v>
      </c>
      <c r="J53" s="113">
        <v>107</v>
      </c>
      <c r="K53" s="113">
        <v>130</v>
      </c>
      <c r="L53" s="113">
        <v>146</v>
      </c>
      <c r="M53" s="113">
        <v>118</v>
      </c>
      <c r="N53" s="113">
        <v>126</v>
      </c>
      <c r="O53" s="113">
        <v>128</v>
      </c>
      <c r="P53" s="113">
        <v>1555</v>
      </c>
      <c r="Q53" s="113">
        <v>74</v>
      </c>
      <c r="R53" s="113">
        <v>85</v>
      </c>
      <c r="S53" s="113">
        <v>86</v>
      </c>
      <c r="T53" s="113">
        <v>83</v>
      </c>
      <c r="U53" s="113">
        <v>119</v>
      </c>
      <c r="V53" s="113">
        <v>94</v>
      </c>
      <c r="W53" s="113">
        <v>94</v>
      </c>
      <c r="X53" s="113">
        <v>100</v>
      </c>
      <c r="Y53" s="113">
        <v>101</v>
      </c>
      <c r="Z53" s="113">
        <v>110</v>
      </c>
      <c r="AA53" s="113">
        <v>107</v>
      </c>
      <c r="AB53" s="113">
        <v>126</v>
      </c>
      <c r="AC53" s="113">
        <v>109</v>
      </c>
      <c r="AD53" s="113">
        <v>93</v>
      </c>
      <c r="AE53" s="113">
        <v>1381</v>
      </c>
    </row>
    <row r="55" spans="1:31" x14ac:dyDescent="0.25">
      <c r="A55" s="54" t="s">
        <v>854</v>
      </c>
    </row>
    <row r="56" spans="1:31" ht="45" x14ac:dyDescent="0.25">
      <c r="A56" s="145"/>
      <c r="B56" s="145" t="s">
        <v>799</v>
      </c>
      <c r="C56" s="145" t="s">
        <v>800</v>
      </c>
      <c r="D56" s="145" t="s">
        <v>801</v>
      </c>
      <c r="E56" s="145" t="s">
        <v>802</v>
      </c>
      <c r="F56" s="145" t="s">
        <v>803</v>
      </c>
      <c r="G56" s="145" t="s">
        <v>804</v>
      </c>
      <c r="H56" s="145" t="s">
        <v>805</v>
      </c>
      <c r="I56" s="145" t="s">
        <v>806</v>
      </c>
      <c r="J56" s="145" t="s">
        <v>807</v>
      </c>
      <c r="K56" s="145" t="s">
        <v>808</v>
      </c>
      <c r="L56" s="145" t="s">
        <v>809</v>
      </c>
      <c r="M56" s="145" t="s">
        <v>810</v>
      </c>
      <c r="N56" s="145" t="s">
        <v>811</v>
      </c>
      <c r="O56" s="145" t="s">
        <v>812</v>
      </c>
      <c r="P56" s="170" t="s">
        <v>819</v>
      </c>
    </row>
    <row r="57" spans="1:31" x14ac:dyDescent="0.25">
      <c r="A57" s="143" t="s">
        <v>815</v>
      </c>
      <c r="B57" s="118">
        <f>B$43/(B$43+Q$43)</f>
        <v>0.875</v>
      </c>
      <c r="C57" s="118">
        <f t="shared" ref="C57:P57" si="4">C$43/(C$43+R$43)</f>
        <v>0.8</v>
      </c>
      <c r="D57" s="118">
        <f t="shared" si="4"/>
        <v>1</v>
      </c>
      <c r="E57" s="118">
        <f t="shared" si="4"/>
        <v>1</v>
      </c>
      <c r="F57" s="118">
        <f t="shared" si="4"/>
        <v>0.75</v>
      </c>
      <c r="G57" s="118">
        <f t="shared" si="4"/>
        <v>1</v>
      </c>
      <c r="H57" s="118">
        <f t="shared" si="4"/>
        <v>0.9</v>
      </c>
      <c r="I57" s="118">
        <f t="shared" si="4"/>
        <v>1</v>
      </c>
      <c r="J57" s="118">
        <f t="shared" si="4"/>
        <v>0.7</v>
      </c>
      <c r="K57" s="118">
        <f t="shared" si="4"/>
        <v>0.81818181818181823</v>
      </c>
      <c r="L57" s="118">
        <f t="shared" si="4"/>
        <v>0.75</v>
      </c>
      <c r="M57" s="118">
        <f t="shared" si="4"/>
        <v>0.77777777777777779</v>
      </c>
      <c r="N57" s="118">
        <f t="shared" si="4"/>
        <v>1</v>
      </c>
      <c r="O57" s="118">
        <f t="shared" si="4"/>
        <v>1</v>
      </c>
      <c r="P57" s="118">
        <f t="shared" si="4"/>
        <v>0.8571428571428571</v>
      </c>
      <c r="R57" s="186"/>
    </row>
    <row r="58" spans="1:31" x14ac:dyDescent="0.25">
      <c r="A58" s="143" t="s">
        <v>816</v>
      </c>
      <c r="B58" s="118">
        <f>B$44/(B$44+Q$44)</f>
        <v>0.6875</v>
      </c>
      <c r="C58" s="118">
        <f t="shared" ref="C58:P58" si="5">C$44/(C$44+R$44)</f>
        <v>0.5</v>
      </c>
      <c r="D58" s="118">
        <f t="shared" si="5"/>
        <v>0.48148148148148145</v>
      </c>
      <c r="E58" s="118">
        <f t="shared" si="5"/>
        <v>0.76190476190476186</v>
      </c>
      <c r="F58" s="118">
        <f t="shared" si="5"/>
        <v>0.58139534883720934</v>
      </c>
      <c r="G58" s="118">
        <f t="shared" si="5"/>
        <v>0.57894736842105265</v>
      </c>
      <c r="H58" s="118">
        <f t="shared" si="5"/>
        <v>0.61538461538461542</v>
      </c>
      <c r="I58" s="118">
        <f t="shared" si="5"/>
        <v>0.68</v>
      </c>
      <c r="J58" s="118">
        <f t="shared" si="5"/>
        <v>0.52</v>
      </c>
      <c r="K58" s="118">
        <f t="shared" si="5"/>
        <v>0.78787878787878785</v>
      </c>
      <c r="L58" s="118">
        <f t="shared" si="5"/>
        <v>0.68888888888888888</v>
      </c>
      <c r="M58" s="118">
        <f t="shared" si="5"/>
        <v>0.57894736842105265</v>
      </c>
      <c r="N58" s="118">
        <f t="shared" si="5"/>
        <v>0.7567567567567568</v>
      </c>
      <c r="O58" s="118">
        <f t="shared" si="5"/>
        <v>0.5714285714285714</v>
      </c>
      <c r="P58" s="118">
        <f t="shared" si="5"/>
        <v>0.63146067415730334</v>
      </c>
      <c r="R58" s="186"/>
    </row>
    <row r="59" spans="1:31" ht="30" x14ac:dyDescent="0.25">
      <c r="A59" s="143" t="s">
        <v>817</v>
      </c>
      <c r="B59" s="118">
        <f>B$45/(B$45+Q$45)</f>
        <v>0.7142857142857143</v>
      </c>
      <c r="C59" s="118">
        <f t="shared" ref="C59:P59" si="6">C$45/(C$45+R$45)</f>
        <v>0.54545454545454541</v>
      </c>
      <c r="D59" s="118">
        <f t="shared" si="6"/>
        <v>0.7</v>
      </c>
      <c r="E59" s="118">
        <f t="shared" si="6"/>
        <v>0.77777777777777779</v>
      </c>
      <c r="F59" s="118">
        <f t="shared" si="6"/>
        <v>0.63888888888888884</v>
      </c>
      <c r="G59" s="118">
        <f t="shared" si="6"/>
        <v>0.61538461538461542</v>
      </c>
      <c r="H59" s="118">
        <f t="shared" si="6"/>
        <v>0.66666666666666663</v>
      </c>
      <c r="I59" s="118">
        <f t="shared" si="6"/>
        <v>0.61904761904761907</v>
      </c>
      <c r="J59" s="118">
        <f t="shared" si="6"/>
        <v>0.77777777777777779</v>
      </c>
      <c r="K59" s="118">
        <f t="shared" si="6"/>
        <v>0.5714285714285714</v>
      </c>
      <c r="L59" s="118">
        <f t="shared" si="6"/>
        <v>0.60869565217391308</v>
      </c>
      <c r="M59" s="118">
        <f t="shared" si="6"/>
        <v>0.73333333333333328</v>
      </c>
      <c r="N59" s="118">
        <f t="shared" si="6"/>
        <v>0.55555555555555558</v>
      </c>
      <c r="O59" s="118">
        <f t="shared" si="6"/>
        <v>0.7142857142857143</v>
      </c>
      <c r="P59" s="118">
        <f t="shared" si="6"/>
        <v>0.64978902953586493</v>
      </c>
      <c r="R59" s="186"/>
    </row>
    <row r="60" spans="1:31" x14ac:dyDescent="0.25">
      <c r="A60" s="143" t="s">
        <v>820</v>
      </c>
      <c r="B60" s="118">
        <f>B$46/(B$46+Q$46)</f>
        <v>0.33333333333333331</v>
      </c>
      <c r="C60" s="118">
        <f t="shared" ref="C60:P60" si="7">C$46/(C$46+R$46)</f>
        <v>0</v>
      </c>
      <c r="D60" s="118">
        <f t="shared" si="7"/>
        <v>0.46153846153846156</v>
      </c>
      <c r="E60" s="118">
        <f t="shared" si="7"/>
        <v>0.41666666666666669</v>
      </c>
      <c r="F60" s="118">
        <f t="shared" si="7"/>
        <v>0.4</v>
      </c>
      <c r="G60" s="118">
        <f t="shared" si="7"/>
        <v>0.42105263157894735</v>
      </c>
      <c r="H60" s="118">
        <f t="shared" si="7"/>
        <v>0.625</v>
      </c>
      <c r="I60" s="118">
        <f t="shared" si="7"/>
        <v>0.6</v>
      </c>
      <c r="J60" s="118">
        <f t="shared" si="7"/>
        <v>0.70588235294117652</v>
      </c>
      <c r="K60" s="118">
        <f t="shared" si="7"/>
        <v>0.68421052631578949</v>
      </c>
      <c r="L60" s="118">
        <f t="shared" si="7"/>
        <v>0.61538461538461542</v>
      </c>
      <c r="M60" s="118">
        <f t="shared" si="7"/>
        <v>0.47368421052631576</v>
      </c>
      <c r="N60" s="118">
        <f t="shared" si="7"/>
        <v>0.5</v>
      </c>
      <c r="O60" s="118">
        <f t="shared" si="7"/>
        <v>0.68181818181818177</v>
      </c>
      <c r="P60" s="118">
        <f t="shared" si="7"/>
        <v>0.53</v>
      </c>
      <c r="R60" s="186"/>
    </row>
    <row r="61" spans="1:31" ht="30" x14ac:dyDescent="0.25">
      <c r="A61" s="143" t="s">
        <v>821</v>
      </c>
      <c r="B61" s="118">
        <f>B$47/(B$47+Q$47)</f>
        <v>0.39215686274509803</v>
      </c>
      <c r="C61" s="118">
        <f t="shared" ref="C61:P61" si="8">C$47/(C$47+R$47)</f>
        <v>0.53061224489795922</v>
      </c>
      <c r="D61" s="118">
        <f t="shared" si="8"/>
        <v>0.47916666666666669</v>
      </c>
      <c r="E61" s="118">
        <f t="shared" si="8"/>
        <v>0.48214285714285715</v>
      </c>
      <c r="F61" s="118">
        <f t="shared" si="8"/>
        <v>0.53246753246753242</v>
      </c>
      <c r="G61" s="118">
        <f t="shared" si="8"/>
        <v>0.56716417910447758</v>
      </c>
      <c r="H61" s="118">
        <f t="shared" si="8"/>
        <v>0.57352941176470584</v>
      </c>
      <c r="I61" s="118">
        <f t="shared" si="8"/>
        <v>0.45070422535211269</v>
      </c>
      <c r="J61" s="118">
        <f t="shared" si="8"/>
        <v>0.46875</v>
      </c>
      <c r="K61" s="118">
        <f t="shared" si="8"/>
        <v>0.54166666666666663</v>
      </c>
      <c r="L61" s="118">
        <f t="shared" si="8"/>
        <v>0.59523809523809523</v>
      </c>
      <c r="M61" s="118">
        <f t="shared" si="8"/>
        <v>0.5</v>
      </c>
      <c r="N61" s="118">
        <f t="shared" si="8"/>
        <v>0.58571428571428574</v>
      </c>
      <c r="O61" s="118">
        <f t="shared" si="8"/>
        <v>0.59090909090909094</v>
      </c>
      <c r="P61" s="118">
        <f t="shared" si="8"/>
        <v>0.52596685082872929</v>
      </c>
      <c r="R61" s="186"/>
    </row>
    <row r="62" spans="1:31" x14ac:dyDescent="0.25">
      <c r="A62" s="143" t="s">
        <v>827</v>
      </c>
      <c r="B62" s="118">
        <f>B$48/(B$48+Q$48)</f>
        <v>0.16666666666666666</v>
      </c>
      <c r="C62" s="118">
        <f t="shared" ref="C62:P62" si="9">C$48/(C$48+R$48)</f>
        <v>0</v>
      </c>
      <c r="D62" s="118">
        <f t="shared" si="9"/>
        <v>0.14285714285714285</v>
      </c>
      <c r="E62" s="118">
        <f t="shared" si="9"/>
        <v>0.16666666666666666</v>
      </c>
      <c r="F62" s="118">
        <f t="shared" si="9"/>
        <v>0.23529411764705882</v>
      </c>
      <c r="G62" s="118">
        <f t="shared" si="9"/>
        <v>0.14285714285714285</v>
      </c>
      <c r="H62" s="118">
        <f t="shared" si="9"/>
        <v>7.6923076923076927E-2</v>
      </c>
      <c r="I62" s="118">
        <f t="shared" si="9"/>
        <v>0</v>
      </c>
      <c r="J62" s="118">
        <f t="shared" si="9"/>
        <v>0.3125</v>
      </c>
      <c r="K62" s="118">
        <f t="shared" si="9"/>
        <v>0.125</v>
      </c>
      <c r="L62" s="118">
        <f t="shared" si="9"/>
        <v>0.31578947368421051</v>
      </c>
      <c r="M62" s="118">
        <f t="shared" si="9"/>
        <v>0.13793103448275862</v>
      </c>
      <c r="N62" s="118">
        <f t="shared" si="9"/>
        <v>0.21739130434782608</v>
      </c>
      <c r="O62" s="118">
        <f t="shared" si="9"/>
        <v>0.23529411764705882</v>
      </c>
      <c r="P62" s="118">
        <f t="shared" si="9"/>
        <v>0.1796116504854369</v>
      </c>
      <c r="R62" s="186"/>
    </row>
    <row r="63" spans="1:31" x14ac:dyDescent="0.25">
      <c r="A63" s="143" t="s">
        <v>823</v>
      </c>
      <c r="B63" s="118">
        <f>B49/(B$49+Q$49)</f>
        <v>0.35294117647058826</v>
      </c>
      <c r="C63" s="118">
        <f t="shared" ref="C63:P63" si="10">C49/(C$49+R$49)</f>
        <v>0.4</v>
      </c>
      <c r="D63" s="118">
        <f t="shared" si="10"/>
        <v>0.27586206896551724</v>
      </c>
      <c r="E63" s="118">
        <f t="shared" si="10"/>
        <v>0.33333333333333331</v>
      </c>
      <c r="F63" s="118">
        <f t="shared" si="10"/>
        <v>0.32258064516129031</v>
      </c>
      <c r="G63" s="118">
        <f t="shared" si="10"/>
        <v>0.3</v>
      </c>
      <c r="H63" s="118">
        <f t="shared" si="10"/>
        <v>0.51219512195121952</v>
      </c>
      <c r="I63" s="118">
        <f t="shared" si="10"/>
        <v>0.41666666666666669</v>
      </c>
      <c r="J63" s="118">
        <f t="shared" si="10"/>
        <v>0.36842105263157893</v>
      </c>
      <c r="K63" s="118">
        <f t="shared" si="10"/>
        <v>0.34782608695652173</v>
      </c>
      <c r="L63" s="118">
        <f t="shared" si="10"/>
        <v>0.42857142857142855</v>
      </c>
      <c r="M63" s="118">
        <f t="shared" si="10"/>
        <v>0.45098039215686275</v>
      </c>
      <c r="N63" s="118">
        <f t="shared" si="10"/>
        <v>0.28947368421052633</v>
      </c>
      <c r="O63" s="118">
        <f t="shared" si="10"/>
        <v>0.4</v>
      </c>
      <c r="P63" s="118">
        <f t="shared" si="10"/>
        <v>0.37809917355371903</v>
      </c>
      <c r="R63" s="186"/>
    </row>
    <row r="64" spans="1:31" ht="30" x14ac:dyDescent="0.25">
      <c r="A64" s="143" t="s">
        <v>824</v>
      </c>
      <c r="B64" s="118">
        <f>B50/(B$50+Q$50)</f>
        <v>0.6</v>
      </c>
      <c r="C64" s="118">
        <f t="shared" ref="C64:P64" si="11">C50/(C$50+R$50)</f>
        <v>0.33333333333333331</v>
      </c>
      <c r="D64" s="118">
        <f t="shared" si="11"/>
        <v>0.16666666666666666</v>
      </c>
      <c r="E64" s="118">
        <f t="shared" si="11"/>
        <v>0.66666666666666663</v>
      </c>
      <c r="F64" s="118">
        <f t="shared" si="11"/>
        <v>0.83333333333333337</v>
      </c>
      <c r="G64" s="118">
        <f t="shared" si="11"/>
        <v>0.88888888888888884</v>
      </c>
      <c r="H64" s="118">
        <f t="shared" si="11"/>
        <v>0.75</v>
      </c>
      <c r="I64" s="118">
        <f t="shared" si="11"/>
        <v>0.66666666666666663</v>
      </c>
      <c r="J64" s="118">
        <f t="shared" si="11"/>
        <v>0.42857142857142855</v>
      </c>
      <c r="K64" s="118">
        <f t="shared" si="11"/>
        <v>0.54545454545454541</v>
      </c>
      <c r="L64" s="118">
        <f t="shared" si="11"/>
        <v>0.61538461538461542</v>
      </c>
      <c r="M64" s="118">
        <f t="shared" si="11"/>
        <v>0.5714285714285714</v>
      </c>
      <c r="N64" s="118">
        <f t="shared" si="11"/>
        <v>0.66666666666666663</v>
      </c>
      <c r="O64" s="118">
        <f t="shared" si="11"/>
        <v>0.66666666666666663</v>
      </c>
      <c r="P64" s="118">
        <f t="shared" si="11"/>
        <v>0.61261261261261257</v>
      </c>
      <c r="R64" s="186"/>
    </row>
    <row r="65" spans="1:18" x14ac:dyDescent="0.25">
      <c r="A65" s="143" t="s">
        <v>825</v>
      </c>
      <c r="B65" s="118">
        <f>B51/(B$51+Q$51)</f>
        <v>0.65</v>
      </c>
      <c r="C65" s="118">
        <f t="shared" ref="C65:P65" si="12">C51/(C$51+R$51)</f>
        <v>0.66666666666666663</v>
      </c>
      <c r="D65" s="118">
        <f t="shared" si="12"/>
        <v>0.6428571428571429</v>
      </c>
      <c r="E65" s="118">
        <f t="shared" si="12"/>
        <v>0.59090909090909094</v>
      </c>
      <c r="F65" s="118">
        <f t="shared" si="12"/>
        <v>0.66666666666666663</v>
      </c>
      <c r="G65" s="118">
        <f t="shared" si="12"/>
        <v>0.5</v>
      </c>
      <c r="H65" s="118">
        <f t="shared" si="12"/>
        <v>0.875</v>
      </c>
      <c r="I65" s="118">
        <f t="shared" si="12"/>
        <v>0.8</v>
      </c>
      <c r="J65" s="118">
        <f t="shared" si="12"/>
        <v>0.69230769230769229</v>
      </c>
      <c r="K65" s="118">
        <f t="shared" si="12"/>
        <v>0.63636363636363635</v>
      </c>
      <c r="L65" s="118">
        <f t="shared" si="12"/>
        <v>0.5714285714285714</v>
      </c>
      <c r="M65" s="118">
        <f t="shared" si="12"/>
        <v>0.5</v>
      </c>
      <c r="N65" s="118">
        <f t="shared" si="12"/>
        <v>0.68</v>
      </c>
      <c r="O65" s="118">
        <f t="shared" si="12"/>
        <v>0.68421052631578949</v>
      </c>
      <c r="P65" s="118">
        <f t="shared" si="12"/>
        <v>0.65919282511210764</v>
      </c>
      <c r="R65" s="186"/>
    </row>
    <row r="66" spans="1:18" x14ac:dyDescent="0.25">
      <c r="A66" s="143" t="s">
        <v>826</v>
      </c>
      <c r="B66" s="118">
        <f t="shared" ref="B66:I66" si="13">B52/(B$52+Q$52)</f>
        <v>0</v>
      </c>
      <c r="C66" s="118">
        <f t="shared" si="13"/>
        <v>1</v>
      </c>
      <c r="D66" s="118">
        <f t="shared" si="13"/>
        <v>1</v>
      </c>
      <c r="E66" s="118">
        <f t="shared" si="13"/>
        <v>0.66666666666666663</v>
      </c>
      <c r="F66" s="118">
        <f t="shared" si="13"/>
        <v>0.6</v>
      </c>
      <c r="G66" s="118">
        <f t="shared" si="13"/>
        <v>1</v>
      </c>
      <c r="H66" s="118">
        <f t="shared" si="13"/>
        <v>1</v>
      </c>
      <c r="I66" s="118">
        <f t="shared" si="13"/>
        <v>0.5</v>
      </c>
      <c r="J66" s="118"/>
      <c r="K66" s="118"/>
      <c r="L66" s="118">
        <f>L52/(L$52+AA$52)</f>
        <v>1</v>
      </c>
      <c r="M66" s="118"/>
      <c r="N66" s="118">
        <f>N52/(N$52+AC$52)</f>
        <v>0.33333333333333331</v>
      </c>
      <c r="O66" s="118">
        <f>O52/(O$52+AD$52)</f>
        <v>1</v>
      </c>
      <c r="P66" s="118">
        <f>P52/(P$52+AE$52)</f>
        <v>0.73529411764705888</v>
      </c>
      <c r="R66" s="186"/>
    </row>
    <row r="67" spans="1:18" x14ac:dyDescent="0.25">
      <c r="A67" s="143" t="s">
        <v>837</v>
      </c>
      <c r="B67" s="118">
        <f>B53/(B$53+Q$53)</f>
        <v>0.5163398692810458</v>
      </c>
      <c r="C67" s="118">
        <f t="shared" ref="C67:P67" si="14">C53/(C$53+R$53)</f>
        <v>0.47204968944099379</v>
      </c>
      <c r="D67" s="118">
        <f t="shared" si="14"/>
        <v>0.46250000000000002</v>
      </c>
      <c r="E67" s="118">
        <f t="shared" si="14"/>
        <v>0.52571428571428569</v>
      </c>
      <c r="F67" s="118">
        <f t="shared" si="14"/>
        <v>0.52400000000000002</v>
      </c>
      <c r="G67" s="118">
        <f t="shared" si="14"/>
        <v>0.50526315789473686</v>
      </c>
      <c r="H67" s="118">
        <f t="shared" si="14"/>
        <v>0.59656652360515017</v>
      </c>
      <c r="I67" s="118">
        <f t="shared" si="14"/>
        <v>0.53051643192488263</v>
      </c>
      <c r="J67" s="118">
        <f t="shared" si="14"/>
        <v>0.51442307692307687</v>
      </c>
      <c r="K67" s="118">
        <f t="shared" si="14"/>
        <v>0.54166666666666663</v>
      </c>
      <c r="L67" s="118">
        <f t="shared" si="14"/>
        <v>0.57707509881422925</v>
      </c>
      <c r="M67" s="118">
        <f t="shared" si="14"/>
        <v>0.48360655737704916</v>
      </c>
      <c r="N67" s="118">
        <f t="shared" si="14"/>
        <v>0.53617021276595744</v>
      </c>
      <c r="O67" s="118">
        <f t="shared" si="14"/>
        <v>0.579185520361991</v>
      </c>
      <c r="P67" s="118">
        <f t="shared" si="14"/>
        <v>0.52963215258855589</v>
      </c>
      <c r="R67" s="186"/>
    </row>
  </sheetData>
  <mergeCells count="2">
    <mergeCell ref="B41:P41"/>
    <mergeCell ref="Q41:AE41"/>
  </mergeCells>
  <conditionalFormatting sqref="E27:F37">
    <cfRule type="colorScale" priority="1">
      <colorScale>
        <cfvo type="min"/>
        <cfvo type="max"/>
        <color theme="0" tint="-4.9989318521683403E-2"/>
        <color theme="4" tint="-0.499984740745262"/>
      </colorScale>
    </cfRule>
    <cfRule type="colorScale" priority="2">
      <colorScale>
        <cfvo type="min"/>
        <cfvo type="max"/>
        <color theme="0" tint="-4.9989318521683403E-2"/>
        <color theme="4" tint="-0.749992370372631"/>
      </colorScale>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6E5F-D832-4801-A46E-23FABA88264A}">
  <sheetPr>
    <tabColor rgb="FFFFC000"/>
  </sheetPr>
  <dimension ref="A1:R205"/>
  <sheetViews>
    <sheetView topLeftCell="A19" zoomScaleNormal="100" workbookViewId="0">
      <selection activeCell="W13" sqref="W13"/>
    </sheetView>
  </sheetViews>
  <sheetFormatPr defaultRowHeight="15" x14ac:dyDescent="0.25"/>
  <cols>
    <col min="1" max="1" width="33.28515625" customWidth="1"/>
  </cols>
  <sheetData>
    <row r="1" spans="1:18" x14ac:dyDescent="0.25">
      <c r="A1" s="60" t="s">
        <v>844</v>
      </c>
      <c r="B1" s="61"/>
      <c r="C1" s="61"/>
      <c r="D1" s="61"/>
      <c r="E1" s="61"/>
      <c r="F1" s="61"/>
      <c r="G1" s="61"/>
      <c r="H1" s="61"/>
      <c r="I1" s="61"/>
      <c r="J1" s="61"/>
      <c r="K1" s="61"/>
    </row>
    <row r="2" spans="1:18" x14ac:dyDescent="0.25">
      <c r="A2" s="54" t="s">
        <v>845</v>
      </c>
    </row>
    <row r="3" spans="1:18" x14ac:dyDescent="0.25">
      <c r="A3" s="54" t="s">
        <v>828</v>
      </c>
    </row>
    <row r="4" spans="1:18" s="218" customFormat="1" x14ac:dyDescent="0.25">
      <c r="A4"/>
    </row>
    <row r="5" spans="1:18" s="218" customFormat="1" x14ac:dyDescent="0.25">
      <c r="A5" s="54"/>
    </row>
    <row r="6" spans="1:18" x14ac:dyDescent="0.25">
      <c r="A6" s="54" t="s">
        <v>844</v>
      </c>
    </row>
    <row r="7" spans="1:18" ht="45" x14ac:dyDescent="0.25">
      <c r="A7" s="237"/>
      <c r="B7" s="237" t="s">
        <v>799</v>
      </c>
      <c r="C7" s="237" t="s">
        <v>800</v>
      </c>
      <c r="D7" s="237" t="s">
        <v>801</v>
      </c>
      <c r="E7" s="237" t="s">
        <v>802</v>
      </c>
      <c r="F7" s="237" t="s">
        <v>803</v>
      </c>
      <c r="G7" s="237" t="s">
        <v>804</v>
      </c>
      <c r="H7" s="237" t="s">
        <v>805</v>
      </c>
      <c r="I7" s="237" t="s">
        <v>806</v>
      </c>
      <c r="J7" s="237" t="s">
        <v>807</v>
      </c>
      <c r="K7" s="237" t="s">
        <v>808</v>
      </c>
      <c r="L7" s="237" t="s">
        <v>809</v>
      </c>
      <c r="M7" s="237" t="s">
        <v>810</v>
      </c>
      <c r="N7" s="237" t="s">
        <v>811</v>
      </c>
      <c r="O7" s="237" t="s">
        <v>812</v>
      </c>
      <c r="P7" s="237" t="s">
        <v>813</v>
      </c>
      <c r="Q7" s="238" t="s">
        <v>847</v>
      </c>
      <c r="R7" s="218"/>
    </row>
    <row r="8" spans="1:18" x14ac:dyDescent="0.25">
      <c r="A8" s="113" t="s">
        <v>829</v>
      </c>
      <c r="B8" s="113">
        <v>123</v>
      </c>
      <c r="C8" s="113">
        <v>140</v>
      </c>
      <c r="D8" s="113">
        <v>131</v>
      </c>
      <c r="E8" s="113">
        <v>153</v>
      </c>
      <c r="F8" s="113">
        <v>136</v>
      </c>
      <c r="G8" s="113">
        <v>115</v>
      </c>
      <c r="H8" s="113">
        <v>99</v>
      </c>
      <c r="I8" s="113">
        <v>72</v>
      </c>
      <c r="J8" s="113">
        <v>71</v>
      </c>
      <c r="K8" s="113">
        <v>59</v>
      </c>
      <c r="L8" s="113">
        <v>63</v>
      </c>
      <c r="M8" s="113">
        <v>54</v>
      </c>
      <c r="N8" s="113">
        <v>51</v>
      </c>
      <c r="O8" s="113">
        <v>54</v>
      </c>
      <c r="P8" s="113">
        <v>59</v>
      </c>
      <c r="Q8" s="113">
        <v>1380</v>
      </c>
      <c r="R8" s="218"/>
    </row>
    <row r="9" spans="1:18" x14ac:dyDescent="0.25">
      <c r="A9" s="113" t="s">
        <v>830</v>
      </c>
      <c r="B9" s="113">
        <v>166</v>
      </c>
      <c r="C9" s="113">
        <v>208</v>
      </c>
      <c r="D9" s="113">
        <v>191</v>
      </c>
      <c r="E9" s="113">
        <v>212</v>
      </c>
      <c r="F9" s="113">
        <v>219</v>
      </c>
      <c r="G9" s="113">
        <v>224</v>
      </c>
      <c r="H9" s="113">
        <v>185</v>
      </c>
      <c r="I9" s="113">
        <v>181</v>
      </c>
      <c r="J9" s="113">
        <v>167</v>
      </c>
      <c r="K9" s="113">
        <v>196</v>
      </c>
      <c r="L9" s="113">
        <v>168</v>
      </c>
      <c r="M9" s="113">
        <v>182</v>
      </c>
      <c r="N9" s="113">
        <v>182</v>
      </c>
      <c r="O9" s="113">
        <v>154</v>
      </c>
      <c r="P9" s="113">
        <v>164</v>
      </c>
      <c r="Q9" s="113">
        <v>2799</v>
      </c>
      <c r="R9" s="218"/>
    </row>
    <row r="10" spans="1:18" x14ac:dyDescent="0.25">
      <c r="A10" s="113" t="s">
        <v>831</v>
      </c>
      <c r="B10" s="113">
        <v>75</v>
      </c>
      <c r="C10" s="113">
        <v>94</v>
      </c>
      <c r="D10" s="113">
        <v>56</v>
      </c>
      <c r="E10" s="113">
        <v>90</v>
      </c>
      <c r="F10" s="113">
        <v>109</v>
      </c>
      <c r="G10" s="113">
        <v>82</v>
      </c>
      <c r="H10" s="113">
        <v>67</v>
      </c>
      <c r="I10" s="113">
        <v>70</v>
      </c>
      <c r="J10" s="113">
        <v>60</v>
      </c>
      <c r="K10" s="113">
        <v>54</v>
      </c>
      <c r="L10" s="113">
        <v>60</v>
      </c>
      <c r="M10" s="113">
        <v>62</v>
      </c>
      <c r="N10" s="113">
        <v>73</v>
      </c>
      <c r="O10" s="113">
        <v>71</v>
      </c>
      <c r="P10" s="113">
        <v>78</v>
      </c>
      <c r="Q10" s="113">
        <v>1101</v>
      </c>
      <c r="R10" s="218"/>
    </row>
    <row r="11" spans="1:18" x14ac:dyDescent="0.25">
      <c r="A11" s="113" t="s">
        <v>832</v>
      </c>
      <c r="B11" s="113">
        <v>33</v>
      </c>
      <c r="C11" s="113">
        <v>37</v>
      </c>
      <c r="D11" s="113">
        <v>53</v>
      </c>
      <c r="E11" s="113">
        <v>47</v>
      </c>
      <c r="F11" s="113">
        <v>53</v>
      </c>
      <c r="G11" s="113">
        <v>41</v>
      </c>
      <c r="H11" s="113">
        <v>30</v>
      </c>
      <c r="I11" s="113">
        <v>32</v>
      </c>
      <c r="J11" s="113">
        <v>36</v>
      </c>
      <c r="K11" s="113">
        <v>29</v>
      </c>
      <c r="L11" s="113">
        <v>34</v>
      </c>
      <c r="M11" s="113">
        <v>24</v>
      </c>
      <c r="N11" s="113">
        <v>42</v>
      </c>
      <c r="O11" s="113">
        <v>34</v>
      </c>
      <c r="P11" s="113">
        <v>34</v>
      </c>
      <c r="Q11" s="113">
        <v>559</v>
      </c>
      <c r="R11" s="218"/>
    </row>
    <row r="12" spans="1:18" x14ac:dyDescent="0.25">
      <c r="A12" s="113" t="s">
        <v>833</v>
      </c>
      <c r="B12" s="113">
        <v>30</v>
      </c>
      <c r="C12" s="113">
        <v>30</v>
      </c>
      <c r="D12" s="113">
        <v>20</v>
      </c>
      <c r="E12" s="113">
        <v>27</v>
      </c>
      <c r="F12" s="113">
        <v>43</v>
      </c>
      <c r="G12" s="113">
        <v>31</v>
      </c>
      <c r="H12" s="113">
        <v>13</v>
      </c>
      <c r="I12" s="113">
        <v>16</v>
      </c>
      <c r="J12" s="113">
        <v>18</v>
      </c>
      <c r="K12" s="113">
        <v>23</v>
      </c>
      <c r="L12" s="113">
        <v>21</v>
      </c>
      <c r="M12" s="113">
        <v>13</v>
      </c>
      <c r="N12" s="113">
        <v>20</v>
      </c>
      <c r="O12" s="113">
        <v>18</v>
      </c>
      <c r="P12" s="113">
        <v>24</v>
      </c>
      <c r="Q12" s="113">
        <v>347</v>
      </c>
      <c r="R12" s="218"/>
    </row>
    <row r="13" spans="1:18" x14ac:dyDescent="0.25">
      <c r="A13" s="113" t="s">
        <v>834</v>
      </c>
      <c r="B13" s="113">
        <v>31</v>
      </c>
      <c r="C13" s="113">
        <v>39</v>
      </c>
      <c r="D13" s="113">
        <v>31</v>
      </c>
      <c r="E13" s="113">
        <v>33</v>
      </c>
      <c r="F13" s="113">
        <v>45</v>
      </c>
      <c r="G13" s="113">
        <v>38</v>
      </c>
      <c r="H13" s="113">
        <v>11</v>
      </c>
      <c r="I13" s="113">
        <v>25</v>
      </c>
      <c r="J13" s="113">
        <v>22</v>
      </c>
      <c r="K13" s="113">
        <v>19</v>
      </c>
      <c r="L13" s="113">
        <v>18</v>
      </c>
      <c r="M13" s="113">
        <v>26</v>
      </c>
      <c r="N13" s="113">
        <v>29</v>
      </c>
      <c r="O13" s="113">
        <v>12</v>
      </c>
      <c r="P13" s="113">
        <v>28</v>
      </c>
      <c r="Q13" s="113">
        <v>407</v>
      </c>
      <c r="R13" s="218"/>
    </row>
    <row r="14" spans="1:18" x14ac:dyDescent="0.25">
      <c r="A14" s="113" t="s">
        <v>605</v>
      </c>
      <c r="B14" s="113">
        <v>458</v>
      </c>
      <c r="C14" s="113">
        <v>548</v>
      </c>
      <c r="D14" s="113">
        <v>482</v>
      </c>
      <c r="E14" s="113">
        <v>562</v>
      </c>
      <c r="F14" s="113">
        <v>605</v>
      </c>
      <c r="G14" s="113">
        <v>531</v>
      </c>
      <c r="H14" s="113">
        <v>405</v>
      </c>
      <c r="I14" s="113">
        <v>396</v>
      </c>
      <c r="J14" s="113">
        <v>374</v>
      </c>
      <c r="K14" s="113">
        <v>380</v>
      </c>
      <c r="L14" s="113">
        <v>364</v>
      </c>
      <c r="M14" s="113">
        <v>361</v>
      </c>
      <c r="N14" s="113">
        <v>397</v>
      </c>
      <c r="O14" s="113">
        <v>343</v>
      </c>
      <c r="P14" s="113">
        <v>387</v>
      </c>
      <c r="Q14" s="113">
        <v>6593</v>
      </c>
      <c r="R14" s="218"/>
    </row>
    <row r="17" spans="1:17" ht="45" x14ac:dyDescent="0.25">
      <c r="A17" s="237"/>
      <c r="B17" s="237" t="s">
        <v>799</v>
      </c>
      <c r="C17" s="237" t="s">
        <v>800</v>
      </c>
      <c r="D17" s="237" t="s">
        <v>801</v>
      </c>
      <c r="E17" s="237" t="s">
        <v>802</v>
      </c>
      <c r="F17" s="237" t="s">
        <v>803</v>
      </c>
      <c r="G17" s="237" t="s">
        <v>804</v>
      </c>
      <c r="H17" s="237" t="s">
        <v>805</v>
      </c>
      <c r="I17" s="237" t="s">
        <v>806</v>
      </c>
      <c r="J17" s="237" t="s">
        <v>807</v>
      </c>
      <c r="K17" s="237" t="s">
        <v>808</v>
      </c>
      <c r="L17" s="237" t="s">
        <v>809</v>
      </c>
      <c r="M17" s="237" t="s">
        <v>810</v>
      </c>
      <c r="N17" s="237" t="s">
        <v>811</v>
      </c>
      <c r="O17" s="237" t="s">
        <v>812</v>
      </c>
      <c r="P17" s="237" t="s">
        <v>813</v>
      </c>
      <c r="Q17" s="238" t="s">
        <v>847</v>
      </c>
    </row>
    <row r="18" spans="1:17" x14ac:dyDescent="0.25">
      <c r="A18" s="113" t="s">
        <v>829</v>
      </c>
      <c r="B18" s="118">
        <f>B8/B$14</f>
        <v>0.26855895196506552</v>
      </c>
      <c r="C18" s="118">
        <f t="shared" ref="C18:O18" si="0">C8/C$14</f>
        <v>0.25547445255474455</v>
      </c>
      <c r="D18" s="118">
        <f t="shared" si="0"/>
        <v>0.27178423236514521</v>
      </c>
      <c r="E18" s="118">
        <f t="shared" si="0"/>
        <v>0.27224199288256229</v>
      </c>
      <c r="F18" s="118">
        <f t="shared" si="0"/>
        <v>0.22479338842975208</v>
      </c>
      <c r="G18" s="118">
        <f t="shared" si="0"/>
        <v>0.21657250470809794</v>
      </c>
      <c r="H18" s="118">
        <f t="shared" si="0"/>
        <v>0.24444444444444444</v>
      </c>
      <c r="I18" s="118">
        <f t="shared" si="0"/>
        <v>0.18181818181818182</v>
      </c>
      <c r="J18" s="118">
        <f t="shared" si="0"/>
        <v>0.18983957219251338</v>
      </c>
      <c r="K18" s="118">
        <f t="shared" si="0"/>
        <v>0.15526315789473685</v>
      </c>
      <c r="L18" s="118">
        <f t="shared" si="0"/>
        <v>0.17307692307692307</v>
      </c>
      <c r="M18" s="118">
        <f t="shared" si="0"/>
        <v>0.14958448753462603</v>
      </c>
      <c r="N18" s="118">
        <f t="shared" si="0"/>
        <v>0.12846347607052896</v>
      </c>
      <c r="O18" s="118">
        <f t="shared" si="0"/>
        <v>0.15743440233236153</v>
      </c>
      <c r="P18" s="118">
        <f t="shared" ref="P18:Q18" si="1">P8/P$14</f>
        <v>0.15245478036175711</v>
      </c>
      <c r="Q18" s="118">
        <f t="shared" si="1"/>
        <v>0.2093129076293038</v>
      </c>
    </row>
    <row r="19" spans="1:17" x14ac:dyDescent="0.25">
      <c r="A19" s="113" t="s">
        <v>830</v>
      </c>
      <c r="B19" s="118">
        <f t="shared" ref="B19:O24" si="2">B9/B$14</f>
        <v>0.36244541484716158</v>
      </c>
      <c r="C19" s="118">
        <f t="shared" si="2"/>
        <v>0.37956204379562042</v>
      </c>
      <c r="D19" s="118">
        <f t="shared" si="2"/>
        <v>0.39626556016597508</v>
      </c>
      <c r="E19" s="118">
        <f t="shared" si="2"/>
        <v>0.37722419928825623</v>
      </c>
      <c r="F19" s="118">
        <f t="shared" si="2"/>
        <v>0.36198347107438017</v>
      </c>
      <c r="G19" s="118">
        <f t="shared" si="2"/>
        <v>0.42184557438794729</v>
      </c>
      <c r="H19" s="118">
        <f t="shared" si="2"/>
        <v>0.4567901234567901</v>
      </c>
      <c r="I19" s="118">
        <f t="shared" si="2"/>
        <v>0.45707070707070707</v>
      </c>
      <c r="J19" s="118">
        <f t="shared" si="2"/>
        <v>0.446524064171123</v>
      </c>
      <c r="K19" s="118">
        <f t="shared" si="2"/>
        <v>0.51578947368421058</v>
      </c>
      <c r="L19" s="118">
        <f t="shared" si="2"/>
        <v>0.46153846153846156</v>
      </c>
      <c r="M19" s="118">
        <f t="shared" si="2"/>
        <v>0.50415512465373957</v>
      </c>
      <c r="N19" s="118">
        <f t="shared" si="2"/>
        <v>0.45843828715365237</v>
      </c>
      <c r="O19" s="118">
        <f t="shared" si="2"/>
        <v>0.44897959183673469</v>
      </c>
      <c r="P19" s="118">
        <f t="shared" ref="P19:Q19" si="3">P9/P$14</f>
        <v>0.42377260981912146</v>
      </c>
      <c r="Q19" s="118">
        <f t="shared" si="3"/>
        <v>0.42454118003943575</v>
      </c>
    </row>
    <row r="20" spans="1:17" x14ac:dyDescent="0.25">
      <c r="A20" s="113" t="s">
        <v>831</v>
      </c>
      <c r="B20" s="118">
        <f t="shared" si="2"/>
        <v>0.16375545851528384</v>
      </c>
      <c r="C20" s="118">
        <f t="shared" si="2"/>
        <v>0.17153284671532848</v>
      </c>
      <c r="D20" s="118">
        <f t="shared" si="2"/>
        <v>0.11618257261410789</v>
      </c>
      <c r="E20" s="118">
        <f t="shared" si="2"/>
        <v>0.16014234875444841</v>
      </c>
      <c r="F20" s="118">
        <f t="shared" si="2"/>
        <v>0.18016528925619835</v>
      </c>
      <c r="G20" s="118">
        <f t="shared" si="2"/>
        <v>0.1544256120527307</v>
      </c>
      <c r="H20" s="118">
        <f t="shared" si="2"/>
        <v>0.16543209876543211</v>
      </c>
      <c r="I20" s="118">
        <f t="shared" si="2"/>
        <v>0.17676767676767677</v>
      </c>
      <c r="J20" s="118">
        <f t="shared" si="2"/>
        <v>0.16042780748663102</v>
      </c>
      <c r="K20" s="118">
        <f t="shared" si="2"/>
        <v>0.14210526315789473</v>
      </c>
      <c r="L20" s="118">
        <f t="shared" si="2"/>
        <v>0.16483516483516483</v>
      </c>
      <c r="M20" s="118">
        <f t="shared" si="2"/>
        <v>0.17174515235457063</v>
      </c>
      <c r="N20" s="118">
        <f t="shared" si="2"/>
        <v>0.18387909319899245</v>
      </c>
      <c r="O20" s="118">
        <f t="shared" si="2"/>
        <v>0.20699708454810495</v>
      </c>
      <c r="P20" s="118">
        <f t="shared" ref="P20:Q20" si="4">P10/P$14</f>
        <v>0.20155038759689922</v>
      </c>
      <c r="Q20" s="118">
        <f t="shared" si="4"/>
        <v>0.16699529804337934</v>
      </c>
    </row>
    <row r="21" spans="1:17" x14ac:dyDescent="0.25">
      <c r="A21" s="113" t="s">
        <v>832</v>
      </c>
      <c r="B21" s="118">
        <f t="shared" si="2"/>
        <v>7.2052401746724892E-2</v>
      </c>
      <c r="C21" s="118">
        <f t="shared" si="2"/>
        <v>6.7518248175182483E-2</v>
      </c>
      <c r="D21" s="118">
        <f t="shared" si="2"/>
        <v>0.10995850622406639</v>
      </c>
      <c r="E21" s="118">
        <f t="shared" si="2"/>
        <v>8.3629893238434158E-2</v>
      </c>
      <c r="F21" s="118">
        <f t="shared" si="2"/>
        <v>8.7603305785123972E-2</v>
      </c>
      <c r="G21" s="118">
        <f t="shared" si="2"/>
        <v>7.7212806026365349E-2</v>
      </c>
      <c r="H21" s="118">
        <f t="shared" si="2"/>
        <v>7.407407407407407E-2</v>
      </c>
      <c r="I21" s="118">
        <f t="shared" si="2"/>
        <v>8.0808080808080815E-2</v>
      </c>
      <c r="J21" s="118">
        <f t="shared" si="2"/>
        <v>9.6256684491978606E-2</v>
      </c>
      <c r="K21" s="118">
        <f t="shared" si="2"/>
        <v>7.6315789473684212E-2</v>
      </c>
      <c r="L21" s="118">
        <f t="shared" si="2"/>
        <v>9.3406593406593408E-2</v>
      </c>
      <c r="M21" s="118">
        <f t="shared" si="2"/>
        <v>6.6481994459833799E-2</v>
      </c>
      <c r="N21" s="118">
        <f t="shared" si="2"/>
        <v>0.10579345088161209</v>
      </c>
      <c r="O21" s="118">
        <f t="shared" si="2"/>
        <v>9.9125364431486881E-2</v>
      </c>
      <c r="P21" s="118">
        <f t="shared" ref="P21:Q21" si="5">P11/P$14</f>
        <v>8.7855297157622733E-2</v>
      </c>
      <c r="Q21" s="118">
        <f t="shared" si="5"/>
        <v>8.478689519187016E-2</v>
      </c>
    </row>
    <row r="22" spans="1:17" x14ac:dyDescent="0.25">
      <c r="A22" s="113" t="s">
        <v>833</v>
      </c>
      <c r="B22" s="118">
        <f t="shared" si="2"/>
        <v>6.5502183406113537E-2</v>
      </c>
      <c r="C22" s="118">
        <f t="shared" si="2"/>
        <v>5.4744525547445258E-2</v>
      </c>
      <c r="D22" s="118">
        <f t="shared" si="2"/>
        <v>4.1493775933609957E-2</v>
      </c>
      <c r="E22" s="118">
        <f t="shared" si="2"/>
        <v>4.8042704626334518E-2</v>
      </c>
      <c r="F22" s="118">
        <f t="shared" si="2"/>
        <v>7.1074380165289261E-2</v>
      </c>
      <c r="G22" s="118">
        <f t="shared" si="2"/>
        <v>5.8380414312617701E-2</v>
      </c>
      <c r="H22" s="118">
        <f t="shared" si="2"/>
        <v>3.2098765432098768E-2</v>
      </c>
      <c r="I22" s="118">
        <f t="shared" si="2"/>
        <v>4.0404040404040407E-2</v>
      </c>
      <c r="J22" s="118">
        <f t="shared" si="2"/>
        <v>4.8128342245989303E-2</v>
      </c>
      <c r="K22" s="118">
        <f t="shared" si="2"/>
        <v>6.0526315789473685E-2</v>
      </c>
      <c r="L22" s="118">
        <f t="shared" si="2"/>
        <v>5.7692307692307696E-2</v>
      </c>
      <c r="M22" s="118">
        <f t="shared" si="2"/>
        <v>3.6011080332409975E-2</v>
      </c>
      <c r="N22" s="118">
        <f t="shared" si="2"/>
        <v>5.0377833753148617E-2</v>
      </c>
      <c r="O22" s="118">
        <f t="shared" si="2"/>
        <v>5.2478134110787174E-2</v>
      </c>
      <c r="P22" s="118">
        <f t="shared" ref="P22:Q22" si="6">P12/P$14</f>
        <v>6.2015503875968991E-2</v>
      </c>
      <c r="Q22" s="118">
        <f t="shared" si="6"/>
        <v>5.2631578947368418E-2</v>
      </c>
    </row>
    <row r="23" spans="1:17" x14ac:dyDescent="0.25">
      <c r="A23" s="113" t="s">
        <v>834</v>
      </c>
      <c r="B23" s="118">
        <f t="shared" si="2"/>
        <v>6.768558951965066E-2</v>
      </c>
      <c r="C23" s="118">
        <f t="shared" si="2"/>
        <v>7.1167883211678828E-2</v>
      </c>
      <c r="D23" s="118">
        <f t="shared" si="2"/>
        <v>6.4315352697095429E-2</v>
      </c>
      <c r="E23" s="118">
        <f t="shared" si="2"/>
        <v>5.8718861209964411E-2</v>
      </c>
      <c r="F23" s="118">
        <f t="shared" si="2"/>
        <v>7.43801652892562E-2</v>
      </c>
      <c r="G23" s="118">
        <f t="shared" si="2"/>
        <v>7.1563088512241052E-2</v>
      </c>
      <c r="H23" s="118">
        <f t="shared" si="2"/>
        <v>2.7160493827160494E-2</v>
      </c>
      <c r="I23" s="118">
        <f t="shared" si="2"/>
        <v>6.3131313131313135E-2</v>
      </c>
      <c r="J23" s="118">
        <f t="shared" si="2"/>
        <v>5.8823529411764705E-2</v>
      </c>
      <c r="K23" s="118">
        <f t="shared" si="2"/>
        <v>0.05</v>
      </c>
      <c r="L23" s="118">
        <f t="shared" si="2"/>
        <v>4.9450549450549448E-2</v>
      </c>
      <c r="M23" s="118">
        <f t="shared" si="2"/>
        <v>7.2022160664819951E-2</v>
      </c>
      <c r="N23" s="118">
        <f t="shared" si="2"/>
        <v>7.3047858942065488E-2</v>
      </c>
      <c r="O23" s="118">
        <f t="shared" si="2"/>
        <v>3.4985422740524783E-2</v>
      </c>
      <c r="P23" s="118">
        <f t="shared" ref="P23:Q23" si="7">P13/P$14</f>
        <v>7.2351421188630485E-2</v>
      </c>
      <c r="Q23" s="118">
        <f t="shared" si="7"/>
        <v>6.1732140148642499E-2</v>
      </c>
    </row>
    <row r="24" spans="1:17" x14ac:dyDescent="0.25">
      <c r="A24" s="113" t="s">
        <v>605</v>
      </c>
      <c r="B24" s="118">
        <f t="shared" si="2"/>
        <v>1</v>
      </c>
      <c r="C24" s="118">
        <f t="shared" si="2"/>
        <v>1</v>
      </c>
      <c r="D24" s="118">
        <f t="shared" si="2"/>
        <v>1</v>
      </c>
      <c r="E24" s="118">
        <f t="shared" si="2"/>
        <v>1</v>
      </c>
      <c r="F24" s="118">
        <f t="shared" si="2"/>
        <v>1</v>
      </c>
      <c r="G24" s="118">
        <f t="shared" si="2"/>
        <v>1</v>
      </c>
      <c r="H24" s="118">
        <f t="shared" si="2"/>
        <v>1</v>
      </c>
      <c r="I24" s="118">
        <f t="shared" si="2"/>
        <v>1</v>
      </c>
      <c r="J24" s="118">
        <f t="shared" si="2"/>
        <v>1</v>
      </c>
      <c r="K24" s="118">
        <f t="shared" si="2"/>
        <v>1</v>
      </c>
      <c r="L24" s="118">
        <f t="shared" si="2"/>
        <v>1</v>
      </c>
      <c r="M24" s="118">
        <f t="shared" si="2"/>
        <v>1</v>
      </c>
      <c r="N24" s="118">
        <f t="shared" si="2"/>
        <v>1</v>
      </c>
      <c r="O24" s="118">
        <f t="shared" si="2"/>
        <v>1</v>
      </c>
      <c r="P24" s="118">
        <f t="shared" ref="P24:Q24" si="8">P14/P$14</f>
        <v>1</v>
      </c>
      <c r="Q24" s="118">
        <f t="shared" si="8"/>
        <v>1</v>
      </c>
    </row>
    <row r="27" spans="1:17" x14ac:dyDescent="0.25">
      <c r="A27" s="499" t="s">
        <v>845</v>
      </c>
      <c r="B27" s="500"/>
      <c r="C27" s="500"/>
      <c r="D27" s="500"/>
      <c r="E27" s="500"/>
      <c r="F27" s="500"/>
      <c r="G27" s="500"/>
      <c r="H27" s="500"/>
      <c r="I27" s="500"/>
      <c r="J27" s="500"/>
      <c r="K27" s="500"/>
      <c r="L27" s="500"/>
      <c r="M27" s="500"/>
      <c r="N27" s="500"/>
      <c r="O27" s="500"/>
    </row>
    <row r="28" spans="1:17" ht="15.75" thickBot="1" x14ac:dyDescent="0.3"/>
    <row r="29" spans="1:17" ht="45" x14ac:dyDescent="0.25">
      <c r="A29" s="251" t="s">
        <v>836</v>
      </c>
      <c r="B29" s="239" t="s">
        <v>829</v>
      </c>
      <c r="C29" s="240" t="s">
        <v>830</v>
      </c>
      <c r="D29" s="240" t="s">
        <v>831</v>
      </c>
      <c r="E29" s="240" t="s">
        <v>832</v>
      </c>
      <c r="F29" s="240" t="s">
        <v>833</v>
      </c>
      <c r="G29" s="240" t="s">
        <v>834</v>
      </c>
      <c r="H29" s="259" t="s">
        <v>847</v>
      </c>
      <c r="I29" s="239" t="s">
        <v>829</v>
      </c>
      <c r="J29" s="240" t="s">
        <v>830</v>
      </c>
      <c r="K29" s="240" t="s">
        <v>831</v>
      </c>
      <c r="L29" s="240" t="s">
        <v>832</v>
      </c>
      <c r="M29" s="240" t="s">
        <v>833</v>
      </c>
      <c r="N29" s="240" t="s">
        <v>834</v>
      </c>
      <c r="O29" s="238" t="s">
        <v>847</v>
      </c>
    </row>
    <row r="30" spans="1:17" x14ac:dyDescent="0.25">
      <c r="A30" s="252" t="s">
        <v>815</v>
      </c>
      <c r="B30" s="241">
        <v>13</v>
      </c>
      <c r="C30" s="113">
        <v>58</v>
      </c>
      <c r="D30" s="113">
        <v>54</v>
      </c>
      <c r="E30" s="113">
        <v>37</v>
      </c>
      <c r="F30" s="113">
        <v>34</v>
      </c>
      <c r="G30" s="113">
        <v>33</v>
      </c>
      <c r="H30" s="242">
        <v>229</v>
      </c>
      <c r="I30" s="246">
        <f>B30/$H30</f>
        <v>5.6768558951965066E-2</v>
      </c>
      <c r="J30" s="118">
        <f t="shared" ref="J30:O30" si="9">C30/$H30</f>
        <v>0.25327510917030566</v>
      </c>
      <c r="K30" s="118">
        <f t="shared" si="9"/>
        <v>0.23580786026200873</v>
      </c>
      <c r="L30" s="118">
        <f t="shared" si="9"/>
        <v>0.16157205240174671</v>
      </c>
      <c r="M30" s="118">
        <f t="shared" si="9"/>
        <v>0.14847161572052403</v>
      </c>
      <c r="N30" s="118">
        <f t="shared" si="9"/>
        <v>0.14410480349344978</v>
      </c>
      <c r="O30" s="247">
        <f t="shared" si="9"/>
        <v>1</v>
      </c>
    </row>
    <row r="31" spans="1:17" x14ac:dyDescent="0.25">
      <c r="A31" s="252" t="s">
        <v>816</v>
      </c>
      <c r="B31" s="241">
        <v>122</v>
      </c>
      <c r="C31" s="113">
        <v>413</v>
      </c>
      <c r="D31" s="113">
        <v>220</v>
      </c>
      <c r="E31" s="113">
        <v>113</v>
      </c>
      <c r="F31" s="113">
        <v>74</v>
      </c>
      <c r="G31" s="113">
        <v>71</v>
      </c>
      <c r="H31" s="242">
        <v>1013</v>
      </c>
      <c r="I31" s="246">
        <f t="shared" ref="I31:I40" si="10">B31/$H31</f>
        <v>0.12043435340572557</v>
      </c>
      <c r="J31" s="118">
        <f t="shared" ref="J31:J40" si="11">C31/$H31</f>
        <v>0.4076999012833169</v>
      </c>
      <c r="K31" s="118">
        <f t="shared" ref="K31:K40" si="12">D31/$H31</f>
        <v>0.21717670286278382</v>
      </c>
      <c r="L31" s="118">
        <f t="shared" ref="L31:L40" si="13">E31/$H31</f>
        <v>0.11154985192497532</v>
      </c>
      <c r="M31" s="118">
        <f t="shared" ref="M31:M40" si="14">F31/$H31</f>
        <v>7.3050345508390915E-2</v>
      </c>
      <c r="N31" s="118">
        <f t="shared" ref="N31:N40" si="15">G31/$H31</f>
        <v>7.0088845014807499E-2</v>
      </c>
      <c r="O31" s="247">
        <f t="shared" ref="O31:O40" si="16">H31/$H31</f>
        <v>1</v>
      </c>
    </row>
    <row r="32" spans="1:17" x14ac:dyDescent="0.25">
      <c r="A32" s="252" t="s">
        <v>817</v>
      </c>
      <c r="B32" s="241">
        <v>99</v>
      </c>
      <c r="C32" s="113">
        <v>272</v>
      </c>
      <c r="D32" s="113">
        <v>142</v>
      </c>
      <c r="E32" s="113">
        <v>84</v>
      </c>
      <c r="F32" s="113">
        <v>49</v>
      </c>
      <c r="G32" s="113">
        <v>52</v>
      </c>
      <c r="H32" s="242">
        <v>698</v>
      </c>
      <c r="I32" s="246">
        <f t="shared" si="10"/>
        <v>0.14183381088825214</v>
      </c>
      <c r="J32" s="118">
        <f t="shared" si="11"/>
        <v>0.38968481375358166</v>
      </c>
      <c r="K32" s="118">
        <f t="shared" si="12"/>
        <v>0.20343839541547279</v>
      </c>
      <c r="L32" s="118">
        <f t="shared" si="13"/>
        <v>0.12034383954154727</v>
      </c>
      <c r="M32" s="118">
        <f t="shared" si="14"/>
        <v>7.0200573065902577E-2</v>
      </c>
      <c r="N32" s="118">
        <f t="shared" si="15"/>
        <v>7.4498567335243557E-2</v>
      </c>
      <c r="O32" s="247">
        <f t="shared" si="16"/>
        <v>1</v>
      </c>
    </row>
    <row r="33" spans="1:15" x14ac:dyDescent="0.25">
      <c r="A33" s="252" t="s">
        <v>820</v>
      </c>
      <c r="B33" s="241">
        <v>48</v>
      </c>
      <c r="C33" s="113">
        <v>210</v>
      </c>
      <c r="D33" s="113">
        <v>145</v>
      </c>
      <c r="E33" s="113">
        <v>87</v>
      </c>
      <c r="F33" s="113">
        <v>54</v>
      </c>
      <c r="G33" s="113">
        <v>67</v>
      </c>
      <c r="H33" s="242">
        <v>611</v>
      </c>
      <c r="I33" s="246">
        <f t="shared" si="10"/>
        <v>7.855973813420622E-2</v>
      </c>
      <c r="J33" s="118">
        <f t="shared" si="11"/>
        <v>0.34369885433715219</v>
      </c>
      <c r="K33" s="118">
        <f t="shared" si="12"/>
        <v>0.23731587561374795</v>
      </c>
      <c r="L33" s="118">
        <f t="shared" si="13"/>
        <v>0.14238952536824878</v>
      </c>
      <c r="M33" s="118">
        <f t="shared" si="14"/>
        <v>8.8379705400982E-2</v>
      </c>
      <c r="N33" s="118">
        <f t="shared" si="15"/>
        <v>0.10965630114566285</v>
      </c>
      <c r="O33" s="247">
        <f t="shared" si="16"/>
        <v>1</v>
      </c>
    </row>
    <row r="34" spans="1:15" x14ac:dyDescent="0.25">
      <c r="A34" s="252" t="s">
        <v>821</v>
      </c>
      <c r="B34" s="241">
        <v>580</v>
      </c>
      <c r="C34" s="113">
        <v>749</v>
      </c>
      <c r="D34" s="113">
        <v>129</v>
      </c>
      <c r="E34" s="113">
        <v>54</v>
      </c>
      <c r="F34" s="113">
        <v>41</v>
      </c>
      <c r="G34" s="113">
        <v>46</v>
      </c>
      <c r="H34" s="242">
        <v>1599</v>
      </c>
      <c r="I34" s="246">
        <f t="shared" si="10"/>
        <v>0.36272670419011882</v>
      </c>
      <c r="J34" s="118">
        <f t="shared" si="11"/>
        <v>0.46841776110068795</v>
      </c>
      <c r="K34" s="118">
        <f t="shared" si="12"/>
        <v>8.0675422138836772E-2</v>
      </c>
      <c r="L34" s="118">
        <f t="shared" si="13"/>
        <v>3.3771106941838651E-2</v>
      </c>
      <c r="M34" s="118">
        <f t="shared" si="14"/>
        <v>2.564102564102564E-2</v>
      </c>
      <c r="N34" s="118">
        <f t="shared" si="15"/>
        <v>2.8767979987492184E-2</v>
      </c>
      <c r="O34" s="247">
        <f t="shared" si="16"/>
        <v>1</v>
      </c>
    </row>
    <row r="35" spans="1:15" x14ac:dyDescent="0.25">
      <c r="A35" s="252" t="s">
        <v>827</v>
      </c>
      <c r="B35" s="241">
        <v>96</v>
      </c>
      <c r="C35" s="113">
        <v>261</v>
      </c>
      <c r="D35" s="113">
        <v>115</v>
      </c>
      <c r="E35" s="113">
        <v>45</v>
      </c>
      <c r="F35" s="113">
        <v>32</v>
      </c>
      <c r="G35" s="113">
        <v>32</v>
      </c>
      <c r="H35" s="242">
        <v>581</v>
      </c>
      <c r="I35" s="246">
        <f t="shared" si="10"/>
        <v>0.16523235800344235</v>
      </c>
      <c r="J35" s="118">
        <f t="shared" si="11"/>
        <v>0.44922547332185886</v>
      </c>
      <c r="K35" s="118">
        <f t="shared" si="12"/>
        <v>0.19793459552495696</v>
      </c>
      <c r="L35" s="118">
        <f t="shared" si="13"/>
        <v>7.7452667814113599E-2</v>
      </c>
      <c r="M35" s="118">
        <f t="shared" si="14"/>
        <v>5.5077452667814115E-2</v>
      </c>
      <c r="N35" s="118">
        <f t="shared" si="15"/>
        <v>5.5077452667814115E-2</v>
      </c>
      <c r="O35" s="247">
        <f t="shared" si="16"/>
        <v>1</v>
      </c>
    </row>
    <row r="36" spans="1:15" x14ac:dyDescent="0.25">
      <c r="A36" s="252" t="s">
        <v>823</v>
      </c>
      <c r="B36" s="241">
        <v>281</v>
      </c>
      <c r="C36" s="113">
        <v>474</v>
      </c>
      <c r="D36" s="113">
        <v>145</v>
      </c>
      <c r="E36" s="113">
        <v>63</v>
      </c>
      <c r="F36" s="113">
        <v>24</v>
      </c>
      <c r="G36" s="113">
        <v>46</v>
      </c>
      <c r="H36" s="242">
        <v>1033</v>
      </c>
      <c r="I36" s="246">
        <f t="shared" si="10"/>
        <v>0.27202323330106487</v>
      </c>
      <c r="J36" s="118">
        <f t="shared" si="11"/>
        <v>0.45885769603097776</v>
      </c>
      <c r="K36" s="118">
        <f t="shared" si="12"/>
        <v>0.1403678606001936</v>
      </c>
      <c r="L36" s="118">
        <f t="shared" si="13"/>
        <v>6.0987415295256538E-2</v>
      </c>
      <c r="M36" s="118">
        <f t="shared" si="14"/>
        <v>2.3233301064859633E-2</v>
      </c>
      <c r="N36" s="118">
        <f t="shared" si="15"/>
        <v>4.4530493707647625E-2</v>
      </c>
      <c r="O36" s="247">
        <f t="shared" si="16"/>
        <v>1</v>
      </c>
    </row>
    <row r="37" spans="1:15" x14ac:dyDescent="0.25">
      <c r="A37" s="252" t="s">
        <v>824</v>
      </c>
      <c r="B37" s="241">
        <v>60</v>
      </c>
      <c r="C37" s="113">
        <v>121</v>
      </c>
      <c r="D37" s="113">
        <v>47</v>
      </c>
      <c r="E37" s="113">
        <v>20</v>
      </c>
      <c r="F37" s="113">
        <v>14</v>
      </c>
      <c r="G37" s="113">
        <v>20</v>
      </c>
      <c r="H37" s="242">
        <v>282</v>
      </c>
      <c r="I37" s="246">
        <f t="shared" si="10"/>
        <v>0.21276595744680851</v>
      </c>
      <c r="J37" s="118">
        <f t="shared" si="11"/>
        <v>0.42907801418439717</v>
      </c>
      <c r="K37" s="118">
        <f t="shared" si="12"/>
        <v>0.16666666666666666</v>
      </c>
      <c r="L37" s="118">
        <f t="shared" si="13"/>
        <v>7.0921985815602842E-2</v>
      </c>
      <c r="M37" s="118">
        <f t="shared" si="14"/>
        <v>4.9645390070921988E-2</v>
      </c>
      <c r="N37" s="118">
        <f t="shared" si="15"/>
        <v>7.0921985815602842E-2</v>
      </c>
      <c r="O37" s="247">
        <f t="shared" si="16"/>
        <v>1</v>
      </c>
    </row>
    <row r="38" spans="1:15" x14ac:dyDescent="0.25">
      <c r="A38" s="252" t="s">
        <v>825</v>
      </c>
      <c r="B38" s="241">
        <v>68</v>
      </c>
      <c r="C38" s="113">
        <v>203</v>
      </c>
      <c r="D38" s="113">
        <v>93</v>
      </c>
      <c r="E38" s="113">
        <v>53</v>
      </c>
      <c r="F38" s="113">
        <v>24</v>
      </c>
      <c r="G38" s="113">
        <v>36</v>
      </c>
      <c r="H38" s="242">
        <v>477</v>
      </c>
      <c r="I38" s="246">
        <f t="shared" si="10"/>
        <v>0.14255765199161424</v>
      </c>
      <c r="J38" s="118">
        <f t="shared" si="11"/>
        <v>0.42557651991614254</v>
      </c>
      <c r="K38" s="118">
        <f t="shared" si="12"/>
        <v>0.19496855345911951</v>
      </c>
      <c r="L38" s="118">
        <f t="shared" si="13"/>
        <v>0.1111111111111111</v>
      </c>
      <c r="M38" s="118">
        <f t="shared" si="14"/>
        <v>5.0314465408805034E-2</v>
      </c>
      <c r="N38" s="118">
        <f t="shared" si="15"/>
        <v>7.5471698113207544E-2</v>
      </c>
      <c r="O38" s="247">
        <f t="shared" si="16"/>
        <v>1</v>
      </c>
    </row>
    <row r="39" spans="1:15" x14ac:dyDescent="0.25">
      <c r="A39" s="252" t="s">
        <v>826</v>
      </c>
      <c r="B39" s="241">
        <v>13</v>
      </c>
      <c r="C39" s="113">
        <v>38</v>
      </c>
      <c r="D39" s="113">
        <v>11</v>
      </c>
      <c r="E39" s="113">
        <v>3</v>
      </c>
      <c r="F39" s="113">
        <v>1</v>
      </c>
      <c r="G39" s="113">
        <v>4</v>
      </c>
      <c r="H39" s="242">
        <v>70</v>
      </c>
      <c r="I39" s="246">
        <f t="shared" si="10"/>
        <v>0.18571428571428572</v>
      </c>
      <c r="J39" s="118">
        <f t="shared" si="11"/>
        <v>0.54285714285714282</v>
      </c>
      <c r="K39" s="118">
        <f t="shared" si="12"/>
        <v>0.15714285714285714</v>
      </c>
      <c r="L39" s="118">
        <f t="shared" si="13"/>
        <v>4.2857142857142858E-2</v>
      </c>
      <c r="M39" s="118">
        <f t="shared" si="14"/>
        <v>1.4285714285714285E-2</v>
      </c>
      <c r="N39" s="118">
        <f t="shared" si="15"/>
        <v>5.7142857142857141E-2</v>
      </c>
      <c r="O39" s="247">
        <f t="shared" si="16"/>
        <v>1</v>
      </c>
    </row>
    <row r="40" spans="1:15" ht="15.75" thickBot="1" x14ac:dyDescent="0.3">
      <c r="A40" s="253" t="s">
        <v>837</v>
      </c>
      <c r="B40" s="243">
        <v>1380</v>
      </c>
      <c r="C40" s="244">
        <v>2799</v>
      </c>
      <c r="D40" s="244">
        <v>1101</v>
      </c>
      <c r="E40" s="244">
        <v>559</v>
      </c>
      <c r="F40" s="244">
        <v>347</v>
      </c>
      <c r="G40" s="244">
        <v>407</v>
      </c>
      <c r="H40" s="245">
        <v>6593</v>
      </c>
      <c r="I40" s="248">
        <f t="shared" si="10"/>
        <v>0.2093129076293038</v>
      </c>
      <c r="J40" s="249">
        <f t="shared" si="11"/>
        <v>0.42454118003943575</v>
      </c>
      <c r="K40" s="249">
        <f t="shared" si="12"/>
        <v>0.16699529804337934</v>
      </c>
      <c r="L40" s="249">
        <f t="shared" si="13"/>
        <v>8.478689519187016E-2</v>
      </c>
      <c r="M40" s="249">
        <f t="shared" si="14"/>
        <v>5.2631578947368418E-2</v>
      </c>
      <c r="N40" s="249">
        <f t="shared" si="15"/>
        <v>6.1732140148642499E-2</v>
      </c>
      <c r="O40" s="250">
        <f t="shared" si="16"/>
        <v>1</v>
      </c>
    </row>
    <row r="42" spans="1:15" s="218" customFormat="1" x14ac:dyDescent="0.25">
      <c r="A42" s="54" t="s">
        <v>846</v>
      </c>
    </row>
    <row r="44" spans="1:15" x14ac:dyDescent="0.25">
      <c r="A44" s="185" t="s">
        <v>838</v>
      </c>
      <c r="B44" s="185" t="s">
        <v>829</v>
      </c>
      <c r="C44" s="185" t="s">
        <v>830</v>
      </c>
      <c r="D44" s="185" t="s">
        <v>831</v>
      </c>
      <c r="E44" s="185" t="s">
        <v>832</v>
      </c>
      <c r="F44" s="185" t="s">
        <v>833</v>
      </c>
      <c r="G44" s="185" t="s">
        <v>834</v>
      </c>
      <c r="H44" s="185" t="s">
        <v>605</v>
      </c>
      <c r="I44" s="185" t="s">
        <v>829</v>
      </c>
      <c r="J44" s="185" t="s">
        <v>830</v>
      </c>
      <c r="K44" s="185" t="s">
        <v>831</v>
      </c>
      <c r="L44" s="185" t="s">
        <v>832</v>
      </c>
      <c r="M44" s="185" t="s">
        <v>833</v>
      </c>
      <c r="N44" s="185" t="s">
        <v>834</v>
      </c>
    </row>
    <row r="45" spans="1:15" x14ac:dyDescent="0.25">
      <c r="A45" s="119" t="s">
        <v>815</v>
      </c>
      <c r="B45" s="119">
        <v>13</v>
      </c>
      <c r="C45" s="119">
        <v>58</v>
      </c>
      <c r="D45" s="119">
        <v>54</v>
      </c>
      <c r="E45" s="119">
        <v>37</v>
      </c>
      <c r="F45" s="119">
        <v>34</v>
      </c>
      <c r="G45" s="119">
        <v>33</v>
      </c>
      <c r="H45" s="119">
        <v>229</v>
      </c>
      <c r="I45" s="255">
        <v>5.6768558951965066E-2</v>
      </c>
      <c r="J45" s="255">
        <v>0.25327510917030566</v>
      </c>
      <c r="K45" s="255">
        <v>0.23580786026200873</v>
      </c>
      <c r="L45" s="255">
        <v>0.16157205240174671</v>
      </c>
      <c r="M45" s="255">
        <v>0.14847161572052403</v>
      </c>
      <c r="N45" s="255">
        <v>0.14410480349344978</v>
      </c>
    </row>
    <row r="46" spans="1:15" x14ac:dyDescent="0.25">
      <c r="A46" s="113" t="s">
        <v>799</v>
      </c>
      <c r="B46" s="113">
        <v>1</v>
      </c>
      <c r="C46" s="113">
        <v>2</v>
      </c>
      <c r="D46" s="113">
        <v>5</v>
      </c>
      <c r="E46" s="113">
        <v>2</v>
      </c>
      <c r="F46" s="113">
        <v>4</v>
      </c>
      <c r="G46" s="113">
        <v>3</v>
      </c>
      <c r="H46" s="113">
        <v>17</v>
      </c>
      <c r="I46" s="118">
        <v>5.8823529411764705E-2</v>
      </c>
      <c r="J46" s="118">
        <v>0.11764705882352941</v>
      </c>
      <c r="K46" s="118">
        <v>0.29411764705882354</v>
      </c>
      <c r="L46" s="118">
        <v>0.11764705882352941</v>
      </c>
      <c r="M46" s="118">
        <v>0.23529411764705882</v>
      </c>
      <c r="N46" s="118">
        <v>0.17647058823529413</v>
      </c>
    </row>
    <row r="47" spans="1:15" x14ac:dyDescent="0.25">
      <c r="A47" s="113" t="s">
        <v>800</v>
      </c>
      <c r="B47" s="113">
        <v>2</v>
      </c>
      <c r="C47" s="113">
        <v>3</v>
      </c>
      <c r="D47" s="113">
        <v>3</v>
      </c>
      <c r="E47" s="113">
        <v>4</v>
      </c>
      <c r="F47" s="113">
        <v>2</v>
      </c>
      <c r="G47" s="113">
        <v>2</v>
      </c>
      <c r="H47" s="113">
        <v>16</v>
      </c>
      <c r="I47" s="118">
        <v>0.125</v>
      </c>
      <c r="J47" s="118">
        <v>0.1875</v>
      </c>
      <c r="K47" s="118">
        <v>0.1875</v>
      </c>
      <c r="L47" s="118">
        <v>0.25</v>
      </c>
      <c r="M47" s="118">
        <v>0.125</v>
      </c>
      <c r="N47" s="118">
        <v>0.125</v>
      </c>
    </row>
    <row r="48" spans="1:15" x14ac:dyDescent="0.25">
      <c r="A48" s="113" t="s">
        <v>801</v>
      </c>
      <c r="B48" s="113"/>
      <c r="C48" s="113">
        <v>6</v>
      </c>
      <c r="D48" s="113">
        <v>5</v>
      </c>
      <c r="E48" s="113">
        <v>4</v>
      </c>
      <c r="F48" s="113">
        <v>0</v>
      </c>
      <c r="G48" s="113">
        <v>3</v>
      </c>
      <c r="H48" s="113">
        <v>18</v>
      </c>
      <c r="I48" s="118">
        <v>0</v>
      </c>
      <c r="J48" s="118">
        <v>0.33333333333333331</v>
      </c>
      <c r="K48" s="118">
        <v>0.27777777777777779</v>
      </c>
      <c r="L48" s="118">
        <v>0.22222222222222221</v>
      </c>
      <c r="M48" s="118">
        <v>0</v>
      </c>
      <c r="N48" s="118">
        <v>0.16666666666666666</v>
      </c>
    </row>
    <row r="49" spans="1:14" x14ac:dyDescent="0.25">
      <c r="A49" s="113" t="s">
        <v>802</v>
      </c>
      <c r="B49" s="113">
        <v>4</v>
      </c>
      <c r="C49" s="113">
        <v>6</v>
      </c>
      <c r="D49" s="113">
        <v>5</v>
      </c>
      <c r="E49" s="113">
        <v>2</v>
      </c>
      <c r="F49" s="113">
        <v>3</v>
      </c>
      <c r="G49" s="113">
        <v>4</v>
      </c>
      <c r="H49" s="113">
        <v>24</v>
      </c>
      <c r="I49" s="118">
        <v>0.16666666666666666</v>
      </c>
      <c r="J49" s="118">
        <v>0.25</v>
      </c>
      <c r="K49" s="118">
        <v>0.20833333333333334</v>
      </c>
      <c r="L49" s="118">
        <v>8.3333333333333329E-2</v>
      </c>
      <c r="M49" s="118">
        <v>0.125</v>
      </c>
      <c r="N49" s="118">
        <v>0.16666666666666666</v>
      </c>
    </row>
    <row r="50" spans="1:14" x14ac:dyDescent="0.25">
      <c r="A50" s="113" t="s">
        <v>803</v>
      </c>
      <c r="B50" s="113">
        <v>1</v>
      </c>
      <c r="C50" s="113">
        <v>3</v>
      </c>
      <c r="D50" s="113">
        <v>10</v>
      </c>
      <c r="E50" s="113">
        <v>4</v>
      </c>
      <c r="F50" s="113">
        <v>4</v>
      </c>
      <c r="G50" s="113">
        <v>5</v>
      </c>
      <c r="H50" s="113">
        <v>27</v>
      </c>
      <c r="I50" s="118">
        <v>3.7037037037037035E-2</v>
      </c>
      <c r="J50" s="118">
        <v>0.1111111111111111</v>
      </c>
      <c r="K50" s="118">
        <v>0.37037037037037035</v>
      </c>
      <c r="L50" s="118">
        <v>0.14814814814814814</v>
      </c>
      <c r="M50" s="118">
        <v>0.14814814814814814</v>
      </c>
      <c r="N50" s="118">
        <v>0.18518518518518517</v>
      </c>
    </row>
    <row r="51" spans="1:14" x14ac:dyDescent="0.25">
      <c r="A51" s="113" t="s">
        <v>804</v>
      </c>
      <c r="B51" s="113">
        <v>1</v>
      </c>
      <c r="C51" s="113">
        <v>2</v>
      </c>
      <c r="D51" s="113">
        <v>4</v>
      </c>
      <c r="E51" s="113">
        <v>1</v>
      </c>
      <c r="F51" s="113">
        <v>5</v>
      </c>
      <c r="G51" s="113">
        <v>3</v>
      </c>
      <c r="H51" s="113">
        <v>16</v>
      </c>
      <c r="I51" s="118">
        <v>6.25E-2</v>
      </c>
      <c r="J51" s="118">
        <v>0.125</v>
      </c>
      <c r="K51" s="118">
        <v>0.25</v>
      </c>
      <c r="L51" s="118">
        <v>6.25E-2</v>
      </c>
      <c r="M51" s="118">
        <v>0.3125</v>
      </c>
      <c r="N51" s="118">
        <v>0.1875</v>
      </c>
    </row>
    <row r="52" spans="1:14" x14ac:dyDescent="0.25">
      <c r="A52" s="113" t="s">
        <v>805</v>
      </c>
      <c r="B52" s="113"/>
      <c r="C52" s="113">
        <v>3</v>
      </c>
      <c r="D52" s="113">
        <v>2</v>
      </c>
      <c r="E52" s="113">
        <v>1</v>
      </c>
      <c r="F52" s="113">
        <v>2</v>
      </c>
      <c r="G52" s="113">
        <v>1</v>
      </c>
      <c r="H52" s="113">
        <v>9</v>
      </c>
      <c r="I52" s="118">
        <v>0</v>
      </c>
      <c r="J52" s="118">
        <v>0.33333333333333331</v>
      </c>
      <c r="K52" s="118">
        <v>0.22222222222222221</v>
      </c>
      <c r="L52" s="118">
        <v>0.1111111111111111</v>
      </c>
      <c r="M52" s="118">
        <v>0.22222222222222221</v>
      </c>
      <c r="N52" s="118">
        <v>0.1111111111111111</v>
      </c>
    </row>
    <row r="53" spans="1:14" x14ac:dyDescent="0.25">
      <c r="A53" s="113" t="s">
        <v>806</v>
      </c>
      <c r="B53" s="113">
        <v>1</v>
      </c>
      <c r="C53" s="113">
        <v>2</v>
      </c>
      <c r="D53" s="113">
        <v>2</v>
      </c>
      <c r="E53" s="113">
        <v>4</v>
      </c>
      <c r="F53" s="113">
        <v>0</v>
      </c>
      <c r="G53" s="113">
        <v>1</v>
      </c>
      <c r="H53" s="113">
        <v>10</v>
      </c>
      <c r="I53" s="118">
        <v>0.1</v>
      </c>
      <c r="J53" s="118">
        <v>0.2</v>
      </c>
      <c r="K53" s="118">
        <v>0.2</v>
      </c>
      <c r="L53" s="118">
        <v>0.4</v>
      </c>
      <c r="M53" s="118">
        <v>0</v>
      </c>
      <c r="N53" s="118">
        <v>0.1</v>
      </c>
    </row>
    <row r="54" spans="1:14" x14ac:dyDescent="0.25">
      <c r="A54" s="113" t="s">
        <v>807</v>
      </c>
      <c r="B54" s="113">
        <v>0</v>
      </c>
      <c r="C54" s="113">
        <v>5</v>
      </c>
      <c r="D54" s="113">
        <v>5</v>
      </c>
      <c r="E54" s="113">
        <v>1</v>
      </c>
      <c r="F54" s="113">
        <v>0</v>
      </c>
      <c r="G54" s="113">
        <v>1</v>
      </c>
      <c r="H54" s="113">
        <v>12</v>
      </c>
      <c r="I54" s="118">
        <v>0</v>
      </c>
      <c r="J54" s="118">
        <v>0.41666666666666669</v>
      </c>
      <c r="K54" s="118">
        <v>0.41666666666666669</v>
      </c>
      <c r="L54" s="118">
        <v>8.3333333333333329E-2</v>
      </c>
      <c r="M54" s="118">
        <v>0</v>
      </c>
      <c r="N54" s="118">
        <v>8.3333333333333329E-2</v>
      </c>
    </row>
    <row r="55" spans="1:14" x14ac:dyDescent="0.25">
      <c r="A55" s="113" t="s">
        <v>808</v>
      </c>
      <c r="B55" s="113">
        <v>1</v>
      </c>
      <c r="C55" s="113">
        <v>5</v>
      </c>
      <c r="D55" s="113">
        <v>1</v>
      </c>
      <c r="E55" s="113">
        <v>1</v>
      </c>
      <c r="F55" s="113">
        <v>3</v>
      </c>
      <c r="G55" s="113">
        <v>1</v>
      </c>
      <c r="H55" s="113">
        <v>12</v>
      </c>
      <c r="I55" s="118">
        <v>8.3333333333333329E-2</v>
      </c>
      <c r="J55" s="118">
        <v>0.41666666666666669</v>
      </c>
      <c r="K55" s="118">
        <v>8.3333333333333329E-2</v>
      </c>
      <c r="L55" s="118">
        <v>8.3333333333333329E-2</v>
      </c>
      <c r="M55" s="118">
        <v>0.25</v>
      </c>
      <c r="N55" s="118">
        <v>8.3333333333333329E-2</v>
      </c>
    </row>
    <row r="56" spans="1:14" x14ac:dyDescent="0.25">
      <c r="A56" s="113" t="s">
        <v>809</v>
      </c>
      <c r="B56" s="113">
        <v>2</v>
      </c>
      <c r="C56" s="113">
        <v>3</v>
      </c>
      <c r="D56" s="113">
        <v>1</v>
      </c>
      <c r="E56" s="113">
        <v>4</v>
      </c>
      <c r="F56" s="113">
        <v>2</v>
      </c>
      <c r="G56" s="113">
        <v>1</v>
      </c>
      <c r="H56" s="113">
        <v>13</v>
      </c>
      <c r="I56" s="118">
        <v>0.15384615384615385</v>
      </c>
      <c r="J56" s="118">
        <v>0.23076923076923078</v>
      </c>
      <c r="K56" s="118">
        <v>7.6923076923076927E-2</v>
      </c>
      <c r="L56" s="118">
        <v>0.30769230769230771</v>
      </c>
      <c r="M56" s="118">
        <v>0.15384615384615385</v>
      </c>
      <c r="N56" s="118">
        <v>7.6923076923076927E-2</v>
      </c>
    </row>
    <row r="57" spans="1:14" x14ac:dyDescent="0.25">
      <c r="A57" s="113" t="s">
        <v>810</v>
      </c>
      <c r="B57" s="113"/>
      <c r="C57" s="113">
        <v>6</v>
      </c>
      <c r="D57" s="113">
        <v>2</v>
      </c>
      <c r="E57" s="113">
        <v>3</v>
      </c>
      <c r="F57" s="113">
        <v>1</v>
      </c>
      <c r="G57" s="113">
        <v>1</v>
      </c>
      <c r="H57" s="113">
        <v>13</v>
      </c>
      <c r="I57" s="118">
        <v>0</v>
      </c>
      <c r="J57" s="118">
        <v>0.46153846153846156</v>
      </c>
      <c r="K57" s="118">
        <v>0.15384615384615385</v>
      </c>
      <c r="L57" s="118">
        <v>0.23076923076923078</v>
      </c>
      <c r="M57" s="118">
        <v>7.6923076923076927E-2</v>
      </c>
      <c r="N57" s="118">
        <v>7.6923076923076927E-2</v>
      </c>
    </row>
    <row r="58" spans="1:14" x14ac:dyDescent="0.25">
      <c r="A58" s="113" t="s">
        <v>811</v>
      </c>
      <c r="B58" s="113"/>
      <c r="C58" s="113">
        <v>4</v>
      </c>
      <c r="D58" s="113">
        <v>2</v>
      </c>
      <c r="E58" s="113">
        <v>2</v>
      </c>
      <c r="F58" s="113">
        <v>4</v>
      </c>
      <c r="G58" s="113">
        <v>4</v>
      </c>
      <c r="H58" s="113">
        <v>16</v>
      </c>
      <c r="I58" s="118">
        <v>0</v>
      </c>
      <c r="J58" s="118">
        <v>0.25</v>
      </c>
      <c r="K58" s="118">
        <v>0.125</v>
      </c>
      <c r="L58" s="118">
        <v>0.125</v>
      </c>
      <c r="M58" s="118">
        <v>0.25</v>
      </c>
      <c r="N58" s="118">
        <v>0.25</v>
      </c>
    </row>
    <row r="59" spans="1:14" x14ac:dyDescent="0.25">
      <c r="A59" s="113" t="s">
        <v>812</v>
      </c>
      <c r="B59" s="113"/>
      <c r="C59" s="113">
        <v>6</v>
      </c>
      <c r="D59" s="113">
        <v>2</v>
      </c>
      <c r="E59" s="113">
        <v>3</v>
      </c>
      <c r="F59" s="113">
        <v>1</v>
      </c>
      <c r="G59" s="113">
        <v>2</v>
      </c>
      <c r="H59" s="113">
        <v>14</v>
      </c>
      <c r="I59" s="118">
        <v>0</v>
      </c>
      <c r="J59" s="118">
        <v>0.42857142857142855</v>
      </c>
      <c r="K59" s="118">
        <v>0.14285714285714285</v>
      </c>
      <c r="L59" s="118">
        <v>0.21428571428571427</v>
      </c>
      <c r="M59" s="118">
        <v>7.1428571428571425E-2</v>
      </c>
      <c r="N59" s="118">
        <v>0.14285714285714285</v>
      </c>
    </row>
    <row r="60" spans="1:14" x14ac:dyDescent="0.25">
      <c r="A60" s="113" t="s">
        <v>813</v>
      </c>
      <c r="B60" s="113"/>
      <c r="C60" s="113">
        <v>2</v>
      </c>
      <c r="D60" s="113">
        <v>5</v>
      </c>
      <c r="E60" s="113">
        <v>1</v>
      </c>
      <c r="F60" s="113">
        <v>3</v>
      </c>
      <c r="G60" s="113">
        <v>1</v>
      </c>
      <c r="H60" s="113">
        <v>12</v>
      </c>
      <c r="I60" s="118">
        <v>0</v>
      </c>
      <c r="J60" s="118">
        <v>0.16666666666666666</v>
      </c>
      <c r="K60" s="118">
        <v>0.41666666666666669</v>
      </c>
      <c r="L60" s="118">
        <v>8.3333333333333329E-2</v>
      </c>
      <c r="M60" s="118">
        <v>0.25</v>
      </c>
      <c r="N60" s="118">
        <v>8.3333333333333329E-2</v>
      </c>
    </row>
    <row r="61" spans="1:14" x14ac:dyDescent="0.25">
      <c r="A61" s="119" t="s">
        <v>816</v>
      </c>
      <c r="B61" s="119">
        <v>122</v>
      </c>
      <c r="C61" s="119">
        <v>413</v>
      </c>
      <c r="D61" s="119">
        <v>220</v>
      </c>
      <c r="E61" s="119">
        <v>113</v>
      </c>
      <c r="F61" s="119">
        <v>74</v>
      </c>
      <c r="G61" s="119">
        <v>71</v>
      </c>
      <c r="H61" s="119">
        <v>1013</v>
      </c>
      <c r="I61" s="255">
        <v>0.12043435340572557</v>
      </c>
      <c r="J61" s="255">
        <v>0.4076999012833169</v>
      </c>
      <c r="K61" s="255">
        <v>0.21717670286278382</v>
      </c>
      <c r="L61" s="255">
        <v>0.11154985192497532</v>
      </c>
      <c r="M61" s="255">
        <v>7.3050345508390915E-2</v>
      </c>
      <c r="N61" s="255">
        <v>7.0088845014807499E-2</v>
      </c>
    </row>
    <row r="62" spans="1:14" x14ac:dyDescent="0.25">
      <c r="A62" s="113" t="s">
        <v>799</v>
      </c>
      <c r="B62" s="113">
        <v>5</v>
      </c>
      <c r="C62" s="113">
        <v>29</v>
      </c>
      <c r="D62" s="113">
        <v>15</v>
      </c>
      <c r="E62" s="113">
        <v>8</v>
      </c>
      <c r="F62" s="113">
        <v>9</v>
      </c>
      <c r="G62" s="113">
        <v>6</v>
      </c>
      <c r="H62" s="113">
        <v>72</v>
      </c>
      <c r="I62" s="118">
        <v>6.9444444444444448E-2</v>
      </c>
      <c r="J62" s="118">
        <v>0.40277777777777779</v>
      </c>
      <c r="K62" s="118">
        <v>0.20833333333333334</v>
      </c>
      <c r="L62" s="118">
        <v>0.1111111111111111</v>
      </c>
      <c r="M62" s="118">
        <v>0.125</v>
      </c>
      <c r="N62" s="118">
        <v>8.3333333333333329E-2</v>
      </c>
    </row>
    <row r="63" spans="1:14" x14ac:dyDescent="0.25">
      <c r="A63" s="113" t="s">
        <v>800</v>
      </c>
      <c r="B63" s="113">
        <v>13</v>
      </c>
      <c r="C63" s="113">
        <v>40</v>
      </c>
      <c r="D63" s="113">
        <v>28</v>
      </c>
      <c r="E63" s="113">
        <v>5</v>
      </c>
      <c r="F63" s="113">
        <v>11</v>
      </c>
      <c r="G63" s="113">
        <v>8</v>
      </c>
      <c r="H63" s="113">
        <v>105</v>
      </c>
      <c r="I63" s="118">
        <v>0.12380952380952381</v>
      </c>
      <c r="J63" s="118">
        <v>0.38095238095238093</v>
      </c>
      <c r="K63" s="118">
        <v>0.26666666666666666</v>
      </c>
      <c r="L63" s="118">
        <v>4.7619047619047616E-2</v>
      </c>
      <c r="M63" s="118">
        <v>0.10476190476190476</v>
      </c>
      <c r="N63" s="118">
        <v>7.6190476190476197E-2</v>
      </c>
    </row>
    <row r="64" spans="1:14" x14ac:dyDescent="0.25">
      <c r="A64" s="113" t="s">
        <v>801</v>
      </c>
      <c r="B64" s="113">
        <v>11</v>
      </c>
      <c r="C64" s="113">
        <v>31</v>
      </c>
      <c r="D64" s="113">
        <v>9</v>
      </c>
      <c r="E64" s="113">
        <v>13</v>
      </c>
      <c r="F64" s="113">
        <v>4</v>
      </c>
      <c r="G64" s="113">
        <v>9</v>
      </c>
      <c r="H64" s="113">
        <v>77</v>
      </c>
      <c r="I64" s="118">
        <v>0.14285714285714285</v>
      </c>
      <c r="J64" s="118">
        <v>0.40259740259740262</v>
      </c>
      <c r="K64" s="118">
        <v>0.11688311688311688</v>
      </c>
      <c r="L64" s="118">
        <v>0.16883116883116883</v>
      </c>
      <c r="M64" s="118">
        <v>5.1948051948051951E-2</v>
      </c>
      <c r="N64" s="118">
        <v>0.11688311688311688</v>
      </c>
    </row>
    <row r="65" spans="1:14" x14ac:dyDescent="0.25">
      <c r="A65" s="113" t="s">
        <v>802</v>
      </c>
      <c r="B65" s="113">
        <v>12</v>
      </c>
      <c r="C65" s="113">
        <v>35</v>
      </c>
      <c r="D65" s="113">
        <v>28</v>
      </c>
      <c r="E65" s="113">
        <v>11</v>
      </c>
      <c r="F65" s="113">
        <v>7</v>
      </c>
      <c r="G65" s="113">
        <v>4</v>
      </c>
      <c r="H65" s="113">
        <v>97</v>
      </c>
      <c r="I65" s="118">
        <v>0.12371134020618557</v>
      </c>
      <c r="J65" s="118">
        <v>0.36082474226804123</v>
      </c>
      <c r="K65" s="118">
        <v>0.28865979381443296</v>
      </c>
      <c r="L65" s="118">
        <v>0.1134020618556701</v>
      </c>
      <c r="M65" s="118">
        <v>7.2164948453608241E-2</v>
      </c>
      <c r="N65" s="118">
        <v>4.1237113402061855E-2</v>
      </c>
    </row>
    <row r="66" spans="1:14" x14ac:dyDescent="0.25">
      <c r="A66" s="113" t="s">
        <v>803</v>
      </c>
      <c r="B66" s="113">
        <v>14</v>
      </c>
      <c r="C66" s="113">
        <v>40</v>
      </c>
      <c r="D66" s="113">
        <v>25</v>
      </c>
      <c r="E66" s="113">
        <v>9</v>
      </c>
      <c r="F66" s="113">
        <v>7</v>
      </c>
      <c r="G66" s="113">
        <v>9</v>
      </c>
      <c r="H66" s="113">
        <v>104</v>
      </c>
      <c r="I66" s="118">
        <v>0.13461538461538461</v>
      </c>
      <c r="J66" s="118">
        <v>0.38461538461538464</v>
      </c>
      <c r="K66" s="118">
        <v>0.24038461538461539</v>
      </c>
      <c r="L66" s="118">
        <v>8.6538461538461536E-2</v>
      </c>
      <c r="M66" s="118">
        <v>6.7307692307692304E-2</v>
      </c>
      <c r="N66" s="118">
        <v>8.6538461538461536E-2</v>
      </c>
    </row>
    <row r="67" spans="1:14" x14ac:dyDescent="0.25">
      <c r="A67" s="113" t="s">
        <v>804</v>
      </c>
      <c r="B67" s="113">
        <v>10</v>
      </c>
      <c r="C67" s="113">
        <v>34</v>
      </c>
      <c r="D67" s="113">
        <v>10</v>
      </c>
      <c r="E67" s="113">
        <v>10</v>
      </c>
      <c r="F67" s="113">
        <v>7</v>
      </c>
      <c r="G67" s="113">
        <v>8</v>
      </c>
      <c r="H67" s="113">
        <v>79</v>
      </c>
      <c r="I67" s="118">
        <v>0.12658227848101267</v>
      </c>
      <c r="J67" s="118">
        <v>0.43037974683544306</v>
      </c>
      <c r="K67" s="118">
        <v>0.12658227848101267</v>
      </c>
      <c r="L67" s="118">
        <v>0.12658227848101267</v>
      </c>
      <c r="M67" s="118">
        <v>8.8607594936708861E-2</v>
      </c>
      <c r="N67" s="118">
        <v>0.10126582278481013</v>
      </c>
    </row>
    <row r="68" spans="1:14" x14ac:dyDescent="0.25">
      <c r="A68" s="113" t="s">
        <v>805</v>
      </c>
      <c r="B68" s="113">
        <v>13</v>
      </c>
      <c r="C68" s="113">
        <v>24</v>
      </c>
      <c r="D68" s="113">
        <v>10</v>
      </c>
      <c r="E68" s="113">
        <v>11</v>
      </c>
      <c r="F68" s="113">
        <v>3</v>
      </c>
      <c r="G68" s="113">
        <v>0</v>
      </c>
      <c r="H68" s="113">
        <v>61</v>
      </c>
      <c r="I68" s="118">
        <v>0.21311475409836064</v>
      </c>
      <c r="J68" s="118">
        <v>0.39344262295081966</v>
      </c>
      <c r="K68" s="118">
        <v>0.16393442622950818</v>
      </c>
      <c r="L68" s="118">
        <v>0.18032786885245902</v>
      </c>
      <c r="M68" s="118">
        <v>4.9180327868852458E-2</v>
      </c>
      <c r="N68" s="118">
        <v>0</v>
      </c>
    </row>
    <row r="69" spans="1:14" x14ac:dyDescent="0.25">
      <c r="A69" s="113" t="s">
        <v>806</v>
      </c>
      <c r="B69" s="113">
        <v>7</v>
      </c>
      <c r="C69" s="113">
        <v>23</v>
      </c>
      <c r="D69" s="113">
        <v>7</v>
      </c>
      <c r="E69" s="113">
        <v>5</v>
      </c>
      <c r="F69" s="113">
        <v>2</v>
      </c>
      <c r="G69" s="113">
        <v>0</v>
      </c>
      <c r="H69" s="113">
        <v>44</v>
      </c>
      <c r="I69" s="118">
        <v>0.15909090909090909</v>
      </c>
      <c r="J69" s="118">
        <v>0.52272727272727271</v>
      </c>
      <c r="K69" s="118">
        <v>0.15909090909090909</v>
      </c>
      <c r="L69" s="118">
        <v>0.11363636363636363</v>
      </c>
      <c r="M69" s="118">
        <v>4.5454545454545456E-2</v>
      </c>
      <c r="N69" s="118">
        <v>0</v>
      </c>
    </row>
    <row r="70" spans="1:14" x14ac:dyDescent="0.25">
      <c r="A70" s="113" t="s">
        <v>807</v>
      </c>
      <c r="B70" s="113">
        <v>4</v>
      </c>
      <c r="C70" s="113">
        <v>14</v>
      </c>
      <c r="D70" s="113">
        <v>5</v>
      </c>
      <c r="E70" s="113">
        <v>8</v>
      </c>
      <c r="F70" s="113">
        <v>2</v>
      </c>
      <c r="G70" s="113">
        <v>5</v>
      </c>
      <c r="H70" s="113">
        <v>38</v>
      </c>
      <c r="I70" s="118">
        <v>0.10526315789473684</v>
      </c>
      <c r="J70" s="118">
        <v>0.36842105263157893</v>
      </c>
      <c r="K70" s="118">
        <v>0.13157894736842105</v>
      </c>
      <c r="L70" s="118">
        <v>0.21052631578947367</v>
      </c>
      <c r="M70" s="118">
        <v>5.2631578947368418E-2</v>
      </c>
      <c r="N70" s="118">
        <v>0.13157894736842105</v>
      </c>
    </row>
    <row r="71" spans="1:14" x14ac:dyDescent="0.25">
      <c r="A71" s="113" t="s">
        <v>808</v>
      </c>
      <c r="B71" s="113">
        <v>6</v>
      </c>
      <c r="C71" s="113">
        <v>18</v>
      </c>
      <c r="D71" s="113">
        <v>9</v>
      </c>
      <c r="E71" s="113">
        <v>4</v>
      </c>
      <c r="F71" s="113">
        <v>2</v>
      </c>
      <c r="G71" s="113">
        <v>1</v>
      </c>
      <c r="H71" s="113">
        <v>40</v>
      </c>
      <c r="I71" s="118">
        <v>0.15</v>
      </c>
      <c r="J71" s="118">
        <v>0.45</v>
      </c>
      <c r="K71" s="118">
        <v>0.22500000000000001</v>
      </c>
      <c r="L71" s="118">
        <v>0.1</v>
      </c>
      <c r="M71" s="118">
        <v>0.05</v>
      </c>
      <c r="N71" s="118">
        <v>2.5000000000000001E-2</v>
      </c>
    </row>
    <row r="72" spans="1:14" x14ac:dyDescent="0.25">
      <c r="A72" s="113" t="s">
        <v>809</v>
      </c>
      <c r="B72" s="113">
        <v>6</v>
      </c>
      <c r="C72" s="113">
        <v>26</v>
      </c>
      <c r="D72" s="113">
        <v>10</v>
      </c>
      <c r="E72" s="113">
        <v>3</v>
      </c>
      <c r="F72" s="113">
        <v>3</v>
      </c>
      <c r="G72" s="113">
        <v>2</v>
      </c>
      <c r="H72" s="113">
        <v>50</v>
      </c>
      <c r="I72" s="118">
        <v>0.12</v>
      </c>
      <c r="J72" s="118">
        <v>0.52</v>
      </c>
      <c r="K72" s="118">
        <v>0.2</v>
      </c>
      <c r="L72" s="118">
        <v>0.06</v>
      </c>
      <c r="M72" s="118">
        <v>0.06</v>
      </c>
      <c r="N72" s="118">
        <v>0.04</v>
      </c>
    </row>
    <row r="73" spans="1:14" x14ac:dyDescent="0.25">
      <c r="A73" s="113" t="s">
        <v>810</v>
      </c>
      <c r="B73" s="113">
        <v>5</v>
      </c>
      <c r="C73" s="113">
        <v>30</v>
      </c>
      <c r="D73" s="113">
        <v>13</v>
      </c>
      <c r="E73" s="113">
        <v>5</v>
      </c>
      <c r="F73" s="113">
        <v>2</v>
      </c>
      <c r="G73" s="113">
        <v>8</v>
      </c>
      <c r="H73" s="113">
        <v>63</v>
      </c>
      <c r="I73" s="118">
        <v>7.9365079365079361E-2</v>
      </c>
      <c r="J73" s="118">
        <v>0.47619047619047616</v>
      </c>
      <c r="K73" s="118">
        <v>0.20634920634920634</v>
      </c>
      <c r="L73" s="118">
        <v>7.9365079365079361E-2</v>
      </c>
      <c r="M73" s="118">
        <v>3.1746031746031744E-2</v>
      </c>
      <c r="N73" s="118">
        <v>0.12698412698412698</v>
      </c>
    </row>
    <row r="74" spans="1:14" x14ac:dyDescent="0.25">
      <c r="A74" s="113" t="s">
        <v>811</v>
      </c>
      <c r="B74" s="113">
        <v>5</v>
      </c>
      <c r="C74" s="113">
        <v>30</v>
      </c>
      <c r="D74" s="113">
        <v>20</v>
      </c>
      <c r="E74" s="113">
        <v>8</v>
      </c>
      <c r="F74" s="113">
        <v>7</v>
      </c>
      <c r="G74" s="113">
        <v>7</v>
      </c>
      <c r="H74" s="113">
        <v>77</v>
      </c>
      <c r="I74" s="118">
        <v>6.4935064935064929E-2</v>
      </c>
      <c r="J74" s="118">
        <v>0.38961038961038963</v>
      </c>
      <c r="K74" s="118">
        <v>0.25974025974025972</v>
      </c>
      <c r="L74" s="118">
        <v>0.1038961038961039</v>
      </c>
      <c r="M74" s="118">
        <v>9.0909090909090912E-2</v>
      </c>
      <c r="N74" s="118">
        <v>9.0909090909090912E-2</v>
      </c>
    </row>
    <row r="75" spans="1:14" x14ac:dyDescent="0.25">
      <c r="A75" s="113" t="s">
        <v>812</v>
      </c>
      <c r="B75" s="113">
        <v>6</v>
      </c>
      <c r="C75" s="113">
        <v>19</v>
      </c>
      <c r="D75" s="113">
        <v>18</v>
      </c>
      <c r="E75" s="113">
        <v>6</v>
      </c>
      <c r="F75" s="113">
        <v>3</v>
      </c>
      <c r="G75" s="113">
        <v>1</v>
      </c>
      <c r="H75" s="113">
        <v>53</v>
      </c>
      <c r="I75" s="118">
        <v>0.11320754716981132</v>
      </c>
      <c r="J75" s="118">
        <v>0.35849056603773582</v>
      </c>
      <c r="K75" s="118">
        <v>0.33962264150943394</v>
      </c>
      <c r="L75" s="118">
        <v>0.11320754716981132</v>
      </c>
      <c r="M75" s="118">
        <v>5.6603773584905662E-2</v>
      </c>
      <c r="N75" s="118">
        <v>1.8867924528301886E-2</v>
      </c>
    </row>
    <row r="76" spans="1:14" x14ac:dyDescent="0.25">
      <c r="A76" s="113" t="s">
        <v>813</v>
      </c>
      <c r="B76" s="113">
        <v>5</v>
      </c>
      <c r="C76" s="113">
        <v>20</v>
      </c>
      <c r="D76" s="113">
        <v>13</v>
      </c>
      <c r="E76" s="113">
        <v>7</v>
      </c>
      <c r="F76" s="113">
        <v>5</v>
      </c>
      <c r="G76" s="113">
        <v>3</v>
      </c>
      <c r="H76" s="113">
        <v>53</v>
      </c>
      <c r="I76" s="118">
        <v>9.4339622641509441E-2</v>
      </c>
      <c r="J76" s="118">
        <v>0.37735849056603776</v>
      </c>
      <c r="K76" s="118">
        <v>0.24528301886792453</v>
      </c>
      <c r="L76" s="118">
        <v>0.13207547169811321</v>
      </c>
      <c r="M76" s="118">
        <v>9.4339622641509441E-2</v>
      </c>
      <c r="N76" s="118">
        <v>5.6603773584905662E-2</v>
      </c>
    </row>
    <row r="77" spans="1:14" ht="30" x14ac:dyDescent="0.25">
      <c r="A77" s="196" t="s">
        <v>817</v>
      </c>
      <c r="B77" s="119">
        <v>99</v>
      </c>
      <c r="C77" s="119">
        <v>272</v>
      </c>
      <c r="D77" s="119">
        <v>142</v>
      </c>
      <c r="E77" s="119">
        <v>84</v>
      </c>
      <c r="F77" s="119">
        <v>49</v>
      </c>
      <c r="G77" s="119">
        <v>52</v>
      </c>
      <c r="H77" s="119">
        <v>698</v>
      </c>
      <c r="I77" s="255">
        <v>0.14183381088825214</v>
      </c>
      <c r="J77" s="255">
        <v>0.38968481375358166</v>
      </c>
      <c r="K77" s="255">
        <v>0.20343839541547279</v>
      </c>
      <c r="L77" s="255">
        <v>0.12034383954154727</v>
      </c>
      <c r="M77" s="255">
        <v>7.0200573065902577E-2</v>
      </c>
      <c r="N77" s="255">
        <v>7.4498567335243557E-2</v>
      </c>
    </row>
    <row r="78" spans="1:14" x14ac:dyDescent="0.25">
      <c r="A78" s="113" t="s">
        <v>799</v>
      </c>
      <c r="B78" s="113">
        <v>10</v>
      </c>
      <c r="C78" s="113">
        <v>17</v>
      </c>
      <c r="D78" s="113">
        <v>17</v>
      </c>
      <c r="E78" s="113">
        <v>9</v>
      </c>
      <c r="F78" s="113">
        <v>5</v>
      </c>
      <c r="G78" s="113">
        <v>8</v>
      </c>
      <c r="H78" s="113">
        <v>66</v>
      </c>
      <c r="I78" s="118">
        <v>0.15151515151515152</v>
      </c>
      <c r="J78" s="118">
        <v>0.25757575757575757</v>
      </c>
      <c r="K78" s="118">
        <v>0.25757575757575757</v>
      </c>
      <c r="L78" s="118">
        <v>0.13636363636363635</v>
      </c>
      <c r="M78" s="118">
        <v>7.575757575757576E-2</v>
      </c>
      <c r="N78" s="118">
        <v>0.12121212121212122</v>
      </c>
    </row>
    <row r="79" spans="1:14" x14ac:dyDescent="0.25">
      <c r="A79" s="113" t="s">
        <v>800</v>
      </c>
      <c r="B79" s="113">
        <v>11</v>
      </c>
      <c r="C79" s="113">
        <v>22</v>
      </c>
      <c r="D79" s="113">
        <v>22</v>
      </c>
      <c r="E79" s="113">
        <v>7</v>
      </c>
      <c r="F79" s="113">
        <v>3</v>
      </c>
      <c r="G79" s="113">
        <v>3</v>
      </c>
      <c r="H79" s="113">
        <v>68</v>
      </c>
      <c r="I79" s="118">
        <v>0.16176470588235295</v>
      </c>
      <c r="J79" s="118">
        <v>0.3235294117647059</v>
      </c>
      <c r="K79" s="118">
        <v>0.3235294117647059</v>
      </c>
      <c r="L79" s="118">
        <v>0.10294117647058823</v>
      </c>
      <c r="M79" s="118">
        <v>4.4117647058823532E-2</v>
      </c>
      <c r="N79" s="118">
        <v>4.4117647058823532E-2</v>
      </c>
    </row>
    <row r="80" spans="1:14" x14ac:dyDescent="0.25">
      <c r="A80" s="113" t="s">
        <v>801</v>
      </c>
      <c r="B80" s="113">
        <v>9</v>
      </c>
      <c r="C80" s="113">
        <v>19</v>
      </c>
      <c r="D80" s="113">
        <v>14</v>
      </c>
      <c r="E80" s="113">
        <v>10</v>
      </c>
      <c r="F80" s="113">
        <v>5</v>
      </c>
      <c r="G80" s="113">
        <v>3</v>
      </c>
      <c r="H80" s="113">
        <v>60</v>
      </c>
      <c r="I80" s="118">
        <v>0.15</v>
      </c>
      <c r="J80" s="118">
        <v>0.31666666666666665</v>
      </c>
      <c r="K80" s="118">
        <v>0.23333333333333334</v>
      </c>
      <c r="L80" s="118">
        <v>0.16666666666666666</v>
      </c>
      <c r="M80" s="118">
        <v>8.3333333333333329E-2</v>
      </c>
      <c r="N80" s="118">
        <v>0.05</v>
      </c>
    </row>
    <row r="81" spans="1:14" x14ac:dyDescent="0.25">
      <c r="A81" s="113" t="s">
        <v>802</v>
      </c>
      <c r="B81" s="113">
        <v>10</v>
      </c>
      <c r="C81" s="113">
        <v>23</v>
      </c>
      <c r="D81" s="113">
        <v>13</v>
      </c>
      <c r="E81" s="113">
        <v>9</v>
      </c>
      <c r="F81" s="113">
        <v>5</v>
      </c>
      <c r="G81" s="113">
        <v>4</v>
      </c>
      <c r="H81" s="113">
        <v>64</v>
      </c>
      <c r="I81" s="118">
        <v>0.15625</v>
      </c>
      <c r="J81" s="118">
        <v>0.359375</v>
      </c>
      <c r="K81" s="118">
        <v>0.203125</v>
      </c>
      <c r="L81" s="118">
        <v>0.140625</v>
      </c>
      <c r="M81" s="118">
        <v>7.8125E-2</v>
      </c>
      <c r="N81" s="118">
        <v>6.25E-2</v>
      </c>
    </row>
    <row r="82" spans="1:14" x14ac:dyDescent="0.25">
      <c r="A82" s="113" t="s">
        <v>803</v>
      </c>
      <c r="B82" s="113">
        <v>11</v>
      </c>
      <c r="C82" s="113">
        <v>18</v>
      </c>
      <c r="D82" s="113">
        <v>16</v>
      </c>
      <c r="E82" s="113">
        <v>9</v>
      </c>
      <c r="F82" s="113">
        <v>9</v>
      </c>
      <c r="G82" s="113">
        <v>12</v>
      </c>
      <c r="H82" s="113">
        <v>75</v>
      </c>
      <c r="I82" s="118">
        <v>0.14666666666666667</v>
      </c>
      <c r="J82" s="118">
        <v>0.24</v>
      </c>
      <c r="K82" s="118">
        <v>0.21333333333333335</v>
      </c>
      <c r="L82" s="118">
        <v>0.12</v>
      </c>
      <c r="M82" s="118">
        <v>0.12</v>
      </c>
      <c r="N82" s="118">
        <v>0.16</v>
      </c>
    </row>
    <row r="83" spans="1:14" x14ac:dyDescent="0.25">
      <c r="A83" s="113" t="s">
        <v>804</v>
      </c>
      <c r="B83" s="113">
        <v>8</v>
      </c>
      <c r="C83" s="113">
        <v>28</v>
      </c>
      <c r="D83" s="113">
        <v>15</v>
      </c>
      <c r="E83" s="113">
        <v>10</v>
      </c>
      <c r="F83" s="113">
        <v>5</v>
      </c>
      <c r="G83" s="113">
        <v>5</v>
      </c>
      <c r="H83" s="113">
        <v>71</v>
      </c>
      <c r="I83" s="118">
        <v>0.11267605633802817</v>
      </c>
      <c r="J83" s="118">
        <v>0.39436619718309857</v>
      </c>
      <c r="K83" s="118">
        <v>0.21126760563380281</v>
      </c>
      <c r="L83" s="118">
        <v>0.14084507042253522</v>
      </c>
      <c r="M83" s="118">
        <v>7.0422535211267609E-2</v>
      </c>
      <c r="N83" s="118">
        <v>7.0422535211267609E-2</v>
      </c>
    </row>
    <row r="84" spans="1:14" x14ac:dyDescent="0.25">
      <c r="A84" s="113" t="s">
        <v>805</v>
      </c>
      <c r="B84" s="113">
        <v>6</v>
      </c>
      <c r="C84" s="113">
        <v>21</v>
      </c>
      <c r="D84" s="113">
        <v>11</v>
      </c>
      <c r="E84" s="113">
        <v>1</v>
      </c>
      <c r="F84" s="113">
        <v>1</v>
      </c>
      <c r="G84" s="113">
        <v>2</v>
      </c>
      <c r="H84" s="113">
        <v>42</v>
      </c>
      <c r="I84" s="118">
        <v>0.14285714285714285</v>
      </c>
      <c r="J84" s="118">
        <v>0.5</v>
      </c>
      <c r="K84" s="118">
        <v>0.26190476190476192</v>
      </c>
      <c r="L84" s="118">
        <v>2.3809523809523808E-2</v>
      </c>
      <c r="M84" s="118">
        <v>2.3809523809523808E-2</v>
      </c>
      <c r="N84" s="118">
        <v>4.7619047619047616E-2</v>
      </c>
    </row>
    <row r="85" spans="1:14" x14ac:dyDescent="0.25">
      <c r="A85" s="113" t="s">
        <v>806</v>
      </c>
      <c r="B85" s="113">
        <v>4</v>
      </c>
      <c r="C85" s="113">
        <v>26</v>
      </c>
      <c r="D85" s="113">
        <v>5</v>
      </c>
      <c r="E85" s="113">
        <v>0</v>
      </c>
      <c r="F85" s="113">
        <v>1</v>
      </c>
      <c r="G85" s="113">
        <v>3</v>
      </c>
      <c r="H85" s="113">
        <v>39</v>
      </c>
      <c r="I85" s="118">
        <v>0.10256410256410256</v>
      </c>
      <c r="J85" s="118">
        <v>0.66666666666666663</v>
      </c>
      <c r="K85" s="118">
        <v>0.12820512820512819</v>
      </c>
      <c r="L85" s="118">
        <v>0</v>
      </c>
      <c r="M85" s="118">
        <v>2.564102564102564E-2</v>
      </c>
      <c r="N85" s="118">
        <v>7.6923076923076927E-2</v>
      </c>
    </row>
    <row r="86" spans="1:14" x14ac:dyDescent="0.25">
      <c r="A86" s="113" t="s">
        <v>807</v>
      </c>
      <c r="B86" s="113">
        <v>6</v>
      </c>
      <c r="C86" s="113">
        <v>16</v>
      </c>
      <c r="D86" s="113">
        <v>5</v>
      </c>
      <c r="E86" s="113">
        <v>7</v>
      </c>
      <c r="F86" s="113">
        <v>4</v>
      </c>
      <c r="G86" s="113">
        <v>2</v>
      </c>
      <c r="H86" s="113">
        <v>40</v>
      </c>
      <c r="I86" s="118">
        <v>0.15</v>
      </c>
      <c r="J86" s="118">
        <v>0.4</v>
      </c>
      <c r="K86" s="118">
        <v>0.125</v>
      </c>
      <c r="L86" s="118">
        <v>0.17499999999999999</v>
      </c>
      <c r="M86" s="118">
        <v>0.1</v>
      </c>
      <c r="N86" s="118">
        <v>0.05</v>
      </c>
    </row>
    <row r="87" spans="1:14" x14ac:dyDescent="0.25">
      <c r="A87" s="113" t="s">
        <v>808</v>
      </c>
      <c r="B87" s="113">
        <v>6</v>
      </c>
      <c r="C87" s="113">
        <v>15</v>
      </c>
      <c r="D87" s="113">
        <v>3</v>
      </c>
      <c r="E87" s="113">
        <v>5</v>
      </c>
      <c r="F87" s="113">
        <v>3</v>
      </c>
      <c r="G87" s="113">
        <v>2</v>
      </c>
      <c r="H87" s="113">
        <v>34</v>
      </c>
      <c r="I87" s="118">
        <v>0.17647058823529413</v>
      </c>
      <c r="J87" s="118">
        <v>0.44117647058823528</v>
      </c>
      <c r="K87" s="118">
        <v>8.8235294117647065E-2</v>
      </c>
      <c r="L87" s="118">
        <v>0.14705882352941177</v>
      </c>
      <c r="M87" s="118">
        <v>8.8235294117647065E-2</v>
      </c>
      <c r="N87" s="118">
        <v>5.8823529411764705E-2</v>
      </c>
    </row>
    <row r="88" spans="1:14" x14ac:dyDescent="0.25">
      <c r="A88" s="113" t="s">
        <v>809</v>
      </c>
      <c r="B88" s="113">
        <v>6</v>
      </c>
      <c r="C88" s="113">
        <v>16</v>
      </c>
      <c r="D88" s="113">
        <v>5</v>
      </c>
      <c r="E88" s="113">
        <v>6</v>
      </c>
      <c r="F88" s="113">
        <v>3</v>
      </c>
      <c r="G88" s="113">
        <v>2</v>
      </c>
      <c r="H88" s="113">
        <v>38</v>
      </c>
      <c r="I88" s="118">
        <v>0.15789473684210525</v>
      </c>
      <c r="J88" s="118">
        <v>0.42105263157894735</v>
      </c>
      <c r="K88" s="118">
        <v>0.13157894736842105</v>
      </c>
      <c r="L88" s="118">
        <v>0.15789473684210525</v>
      </c>
      <c r="M88" s="118">
        <v>7.8947368421052627E-2</v>
      </c>
      <c r="N88" s="118">
        <v>5.2631578947368418E-2</v>
      </c>
    </row>
    <row r="89" spans="1:14" x14ac:dyDescent="0.25">
      <c r="A89" s="113" t="s">
        <v>810</v>
      </c>
      <c r="B89" s="113">
        <v>2</v>
      </c>
      <c r="C89" s="113">
        <v>11</v>
      </c>
      <c r="D89" s="113">
        <v>5</v>
      </c>
      <c r="E89" s="113">
        <v>2</v>
      </c>
      <c r="F89" s="113">
        <v>1</v>
      </c>
      <c r="G89" s="113">
        <v>3</v>
      </c>
      <c r="H89" s="113">
        <v>24</v>
      </c>
      <c r="I89" s="118">
        <v>8.3333333333333329E-2</v>
      </c>
      <c r="J89" s="118">
        <v>0.45833333333333331</v>
      </c>
      <c r="K89" s="118">
        <v>0.20833333333333334</v>
      </c>
      <c r="L89" s="118">
        <v>8.3333333333333329E-2</v>
      </c>
      <c r="M89" s="118">
        <v>4.1666666666666664E-2</v>
      </c>
      <c r="N89" s="118">
        <v>0.125</v>
      </c>
    </row>
    <row r="90" spans="1:14" x14ac:dyDescent="0.25">
      <c r="A90" s="113" t="s">
        <v>811</v>
      </c>
      <c r="B90" s="113">
        <v>3</v>
      </c>
      <c r="C90" s="113">
        <v>18</v>
      </c>
      <c r="D90" s="113">
        <v>5</v>
      </c>
      <c r="E90" s="113">
        <v>4</v>
      </c>
      <c r="F90" s="113">
        <v>0</v>
      </c>
      <c r="G90" s="113">
        <v>0</v>
      </c>
      <c r="H90" s="113">
        <v>30</v>
      </c>
      <c r="I90" s="118">
        <v>0.1</v>
      </c>
      <c r="J90" s="118">
        <v>0.6</v>
      </c>
      <c r="K90" s="118">
        <v>0.16666666666666666</v>
      </c>
      <c r="L90" s="118">
        <v>0.13333333333333333</v>
      </c>
      <c r="M90" s="118">
        <v>0</v>
      </c>
      <c r="N90" s="118">
        <v>0</v>
      </c>
    </row>
    <row r="91" spans="1:14" x14ac:dyDescent="0.25">
      <c r="A91" s="113" t="s">
        <v>812</v>
      </c>
      <c r="B91" s="113">
        <v>3</v>
      </c>
      <c r="C91" s="113">
        <v>9</v>
      </c>
      <c r="D91" s="113">
        <v>4</v>
      </c>
      <c r="E91" s="113">
        <v>2</v>
      </c>
      <c r="F91" s="113">
        <v>1</v>
      </c>
      <c r="G91" s="113">
        <v>1</v>
      </c>
      <c r="H91" s="113">
        <v>20</v>
      </c>
      <c r="I91" s="118">
        <v>0.15</v>
      </c>
      <c r="J91" s="118">
        <v>0.45</v>
      </c>
      <c r="K91" s="118">
        <v>0.2</v>
      </c>
      <c r="L91" s="118">
        <v>0.1</v>
      </c>
      <c r="M91" s="118">
        <v>0.05</v>
      </c>
      <c r="N91" s="118">
        <v>0.05</v>
      </c>
    </row>
    <row r="92" spans="1:14" x14ac:dyDescent="0.25">
      <c r="A92" s="113" t="s">
        <v>813</v>
      </c>
      <c r="B92" s="113">
        <v>4</v>
      </c>
      <c r="C92" s="113">
        <v>13</v>
      </c>
      <c r="D92" s="113">
        <v>2</v>
      </c>
      <c r="E92" s="113">
        <v>3</v>
      </c>
      <c r="F92" s="113">
        <v>3</v>
      </c>
      <c r="G92" s="113">
        <v>2</v>
      </c>
      <c r="H92" s="113">
        <v>27</v>
      </c>
      <c r="I92" s="118">
        <v>0.14814814814814814</v>
      </c>
      <c r="J92" s="118">
        <v>0.48148148148148145</v>
      </c>
      <c r="K92" s="118">
        <v>7.407407407407407E-2</v>
      </c>
      <c r="L92" s="118">
        <v>0.1111111111111111</v>
      </c>
      <c r="M92" s="118">
        <v>0.1111111111111111</v>
      </c>
      <c r="N92" s="118">
        <v>7.407407407407407E-2</v>
      </c>
    </row>
    <row r="93" spans="1:14" x14ac:dyDescent="0.25">
      <c r="A93" s="119" t="s">
        <v>820</v>
      </c>
      <c r="B93" s="119">
        <v>48</v>
      </c>
      <c r="C93" s="119">
        <v>210</v>
      </c>
      <c r="D93" s="119">
        <v>145</v>
      </c>
      <c r="E93" s="119">
        <v>87</v>
      </c>
      <c r="F93" s="119">
        <v>54</v>
      </c>
      <c r="G93" s="119">
        <v>67</v>
      </c>
      <c r="H93" s="119">
        <v>611</v>
      </c>
      <c r="I93" s="255">
        <v>7.855973813420622E-2</v>
      </c>
      <c r="J93" s="255">
        <v>0.34369885433715219</v>
      </c>
      <c r="K93" s="255">
        <v>0.23731587561374795</v>
      </c>
      <c r="L93" s="255">
        <v>0.14238952536824878</v>
      </c>
      <c r="M93" s="255">
        <v>8.8379705400982E-2</v>
      </c>
      <c r="N93" s="255">
        <v>0.10965630114566285</v>
      </c>
    </row>
    <row r="94" spans="1:14" x14ac:dyDescent="0.25">
      <c r="A94" s="113" t="s">
        <v>799</v>
      </c>
      <c r="B94" s="113">
        <v>3</v>
      </c>
      <c r="C94" s="113">
        <v>16</v>
      </c>
      <c r="D94" s="113">
        <v>6</v>
      </c>
      <c r="E94" s="113">
        <v>4</v>
      </c>
      <c r="F94" s="113">
        <v>6</v>
      </c>
      <c r="G94" s="113">
        <v>5</v>
      </c>
      <c r="H94" s="113">
        <v>40</v>
      </c>
      <c r="I94" s="118">
        <v>7.4999999999999997E-2</v>
      </c>
      <c r="J94" s="118">
        <v>0.4</v>
      </c>
      <c r="K94" s="118">
        <v>0.15</v>
      </c>
      <c r="L94" s="118">
        <v>0.1</v>
      </c>
      <c r="M94" s="118">
        <v>0.15</v>
      </c>
      <c r="N94" s="118">
        <v>0.125</v>
      </c>
    </row>
    <row r="95" spans="1:14" x14ac:dyDescent="0.25">
      <c r="A95" s="113" t="s">
        <v>800</v>
      </c>
      <c r="B95" s="113">
        <v>3</v>
      </c>
      <c r="C95" s="113">
        <v>14</v>
      </c>
      <c r="D95" s="113">
        <v>11</v>
      </c>
      <c r="E95" s="113">
        <v>12</v>
      </c>
      <c r="F95" s="113">
        <v>4</v>
      </c>
      <c r="G95" s="113">
        <v>3</v>
      </c>
      <c r="H95" s="113">
        <v>47</v>
      </c>
      <c r="I95" s="118">
        <v>6.3829787234042548E-2</v>
      </c>
      <c r="J95" s="118">
        <v>0.2978723404255319</v>
      </c>
      <c r="K95" s="118">
        <v>0.23404255319148937</v>
      </c>
      <c r="L95" s="118">
        <v>0.25531914893617019</v>
      </c>
      <c r="M95" s="118">
        <v>8.5106382978723402E-2</v>
      </c>
      <c r="N95" s="118">
        <v>6.3829787234042548E-2</v>
      </c>
    </row>
    <row r="96" spans="1:14" x14ac:dyDescent="0.25">
      <c r="A96" s="113" t="s">
        <v>801</v>
      </c>
      <c r="B96" s="113">
        <v>7</v>
      </c>
      <c r="C96" s="113">
        <v>17</v>
      </c>
      <c r="D96" s="113">
        <v>10</v>
      </c>
      <c r="E96" s="113">
        <v>7</v>
      </c>
      <c r="F96" s="113">
        <v>3</v>
      </c>
      <c r="G96" s="113">
        <v>6</v>
      </c>
      <c r="H96" s="113">
        <v>50</v>
      </c>
      <c r="I96" s="118">
        <v>0.14000000000000001</v>
      </c>
      <c r="J96" s="118">
        <v>0.34</v>
      </c>
      <c r="K96" s="118">
        <v>0.2</v>
      </c>
      <c r="L96" s="118">
        <v>0.14000000000000001</v>
      </c>
      <c r="M96" s="118">
        <v>0.06</v>
      </c>
      <c r="N96" s="118">
        <v>0.12</v>
      </c>
    </row>
    <row r="97" spans="1:14" x14ac:dyDescent="0.25">
      <c r="A97" s="113" t="s">
        <v>802</v>
      </c>
      <c r="B97" s="113">
        <v>5</v>
      </c>
      <c r="C97" s="113">
        <v>25</v>
      </c>
      <c r="D97" s="113">
        <v>21</v>
      </c>
      <c r="E97" s="113">
        <v>9</v>
      </c>
      <c r="F97" s="113">
        <v>6</v>
      </c>
      <c r="G97" s="113">
        <v>11</v>
      </c>
      <c r="H97" s="113">
        <v>77</v>
      </c>
      <c r="I97" s="118">
        <v>6.4935064935064929E-2</v>
      </c>
      <c r="J97" s="118">
        <v>0.32467532467532467</v>
      </c>
      <c r="K97" s="118">
        <v>0.27272727272727271</v>
      </c>
      <c r="L97" s="118">
        <v>0.11688311688311688</v>
      </c>
      <c r="M97" s="118">
        <v>7.792207792207792E-2</v>
      </c>
      <c r="N97" s="118">
        <v>0.14285714285714285</v>
      </c>
    </row>
    <row r="98" spans="1:14" x14ac:dyDescent="0.25">
      <c r="A98" s="113" t="s">
        <v>803</v>
      </c>
      <c r="B98" s="113">
        <v>8</v>
      </c>
      <c r="C98" s="113">
        <v>23</v>
      </c>
      <c r="D98" s="113">
        <v>16</v>
      </c>
      <c r="E98" s="113">
        <v>8</v>
      </c>
      <c r="F98" s="113">
        <v>6</v>
      </c>
      <c r="G98" s="113">
        <v>7</v>
      </c>
      <c r="H98" s="113">
        <v>68</v>
      </c>
      <c r="I98" s="118">
        <v>0.11764705882352941</v>
      </c>
      <c r="J98" s="118">
        <v>0.33823529411764708</v>
      </c>
      <c r="K98" s="118">
        <v>0.23529411764705882</v>
      </c>
      <c r="L98" s="118">
        <v>0.11764705882352941</v>
      </c>
      <c r="M98" s="118">
        <v>8.8235294117647065E-2</v>
      </c>
      <c r="N98" s="118">
        <v>0.10294117647058823</v>
      </c>
    </row>
    <row r="99" spans="1:14" x14ac:dyDescent="0.25">
      <c r="A99" s="113" t="s">
        <v>804</v>
      </c>
      <c r="B99" s="113">
        <v>6</v>
      </c>
      <c r="C99" s="113">
        <v>13</v>
      </c>
      <c r="D99" s="113">
        <v>10</v>
      </c>
      <c r="E99" s="113">
        <v>9</v>
      </c>
      <c r="F99" s="113">
        <v>4</v>
      </c>
      <c r="G99" s="113">
        <v>6</v>
      </c>
      <c r="H99" s="113">
        <v>48</v>
      </c>
      <c r="I99" s="118">
        <v>0.125</v>
      </c>
      <c r="J99" s="118">
        <v>0.27083333333333331</v>
      </c>
      <c r="K99" s="118">
        <v>0.20833333333333334</v>
      </c>
      <c r="L99" s="118">
        <v>0.1875</v>
      </c>
      <c r="M99" s="118">
        <v>8.3333333333333329E-2</v>
      </c>
      <c r="N99" s="118">
        <v>0.125</v>
      </c>
    </row>
    <row r="100" spans="1:14" x14ac:dyDescent="0.25">
      <c r="A100" s="113" t="s">
        <v>805</v>
      </c>
      <c r="B100" s="113">
        <v>4</v>
      </c>
      <c r="C100" s="113">
        <v>8</v>
      </c>
      <c r="D100" s="113">
        <v>8</v>
      </c>
      <c r="E100" s="113">
        <v>2</v>
      </c>
      <c r="F100" s="113">
        <v>2</v>
      </c>
      <c r="G100" s="113">
        <v>3</v>
      </c>
      <c r="H100" s="113">
        <v>27</v>
      </c>
      <c r="I100" s="118">
        <v>0.14814814814814814</v>
      </c>
      <c r="J100" s="118">
        <v>0.29629629629629628</v>
      </c>
      <c r="K100" s="118">
        <v>0.29629629629629628</v>
      </c>
      <c r="L100" s="118">
        <v>7.407407407407407E-2</v>
      </c>
      <c r="M100" s="118">
        <v>7.407407407407407E-2</v>
      </c>
      <c r="N100" s="118">
        <v>0.1111111111111111</v>
      </c>
    </row>
    <row r="101" spans="1:14" x14ac:dyDescent="0.25">
      <c r="A101" s="113" t="s">
        <v>806</v>
      </c>
      <c r="B101" s="113">
        <v>4</v>
      </c>
      <c r="C101" s="113">
        <v>15</v>
      </c>
      <c r="D101" s="113">
        <v>8</v>
      </c>
      <c r="E101" s="113">
        <v>7</v>
      </c>
      <c r="F101" s="113">
        <v>2</v>
      </c>
      <c r="G101" s="113">
        <v>2</v>
      </c>
      <c r="H101" s="113">
        <v>38</v>
      </c>
      <c r="I101" s="118">
        <v>0.10526315789473684</v>
      </c>
      <c r="J101" s="118">
        <v>0.39473684210526316</v>
      </c>
      <c r="K101" s="118">
        <v>0.21052631578947367</v>
      </c>
      <c r="L101" s="118">
        <v>0.18421052631578946</v>
      </c>
      <c r="M101" s="118">
        <v>5.2631578947368418E-2</v>
      </c>
      <c r="N101" s="118">
        <v>5.2631578947368418E-2</v>
      </c>
    </row>
    <row r="102" spans="1:14" x14ac:dyDescent="0.25">
      <c r="A102" s="113" t="s">
        <v>807</v>
      </c>
      <c r="B102" s="113">
        <v>1</v>
      </c>
      <c r="C102" s="113">
        <v>9</v>
      </c>
      <c r="D102" s="113">
        <v>12</v>
      </c>
      <c r="E102" s="113">
        <v>7</v>
      </c>
      <c r="F102" s="113">
        <v>2</v>
      </c>
      <c r="G102" s="113">
        <v>2</v>
      </c>
      <c r="H102" s="113">
        <v>33</v>
      </c>
      <c r="I102" s="118">
        <v>3.0303030303030304E-2</v>
      </c>
      <c r="J102" s="118">
        <v>0.27272727272727271</v>
      </c>
      <c r="K102" s="118">
        <v>0.36363636363636365</v>
      </c>
      <c r="L102" s="118">
        <v>0.21212121212121213</v>
      </c>
      <c r="M102" s="118">
        <v>6.0606060606060608E-2</v>
      </c>
      <c r="N102" s="118">
        <v>6.0606060606060608E-2</v>
      </c>
    </row>
    <row r="103" spans="1:14" x14ac:dyDescent="0.25">
      <c r="A103" s="113" t="s">
        <v>808</v>
      </c>
      <c r="B103" s="113"/>
      <c r="C103" s="113">
        <v>17</v>
      </c>
      <c r="D103" s="113">
        <v>12</v>
      </c>
      <c r="E103" s="113">
        <v>4</v>
      </c>
      <c r="F103" s="113">
        <v>5</v>
      </c>
      <c r="G103" s="113">
        <v>3</v>
      </c>
      <c r="H103" s="113">
        <v>41</v>
      </c>
      <c r="I103" s="118">
        <v>0</v>
      </c>
      <c r="J103" s="118">
        <v>0.41463414634146339</v>
      </c>
      <c r="K103" s="118">
        <v>0.29268292682926828</v>
      </c>
      <c r="L103" s="118">
        <v>9.7560975609756101E-2</v>
      </c>
      <c r="M103" s="118">
        <v>0.12195121951219512</v>
      </c>
      <c r="N103" s="118">
        <v>7.3170731707317069E-2</v>
      </c>
    </row>
    <row r="104" spans="1:14" x14ac:dyDescent="0.25">
      <c r="A104" s="113" t="s">
        <v>809</v>
      </c>
      <c r="B104" s="113"/>
      <c r="C104" s="113">
        <v>15</v>
      </c>
      <c r="D104" s="113">
        <v>8</v>
      </c>
      <c r="E104" s="113">
        <v>6</v>
      </c>
      <c r="F104" s="113">
        <v>8</v>
      </c>
      <c r="G104" s="113">
        <v>4</v>
      </c>
      <c r="H104" s="113">
        <v>41</v>
      </c>
      <c r="I104" s="118">
        <v>0</v>
      </c>
      <c r="J104" s="118">
        <v>0.36585365853658536</v>
      </c>
      <c r="K104" s="118">
        <v>0.1951219512195122</v>
      </c>
      <c r="L104" s="118">
        <v>0.14634146341463414</v>
      </c>
      <c r="M104" s="118">
        <v>0.1951219512195122</v>
      </c>
      <c r="N104" s="118">
        <v>9.7560975609756101E-2</v>
      </c>
    </row>
    <row r="105" spans="1:14" x14ac:dyDescent="0.25">
      <c r="A105" s="113" t="s">
        <v>810</v>
      </c>
      <c r="B105" s="113">
        <v>4</v>
      </c>
      <c r="C105" s="113">
        <v>10</v>
      </c>
      <c r="D105" s="113">
        <v>7</v>
      </c>
      <c r="E105" s="113">
        <v>1</v>
      </c>
      <c r="F105" s="113">
        <v>1</v>
      </c>
      <c r="G105" s="113">
        <v>3</v>
      </c>
      <c r="H105" s="113">
        <v>26</v>
      </c>
      <c r="I105" s="118">
        <v>0.15384615384615385</v>
      </c>
      <c r="J105" s="118">
        <v>0.38461538461538464</v>
      </c>
      <c r="K105" s="118">
        <v>0.26923076923076922</v>
      </c>
      <c r="L105" s="118">
        <v>3.8461538461538464E-2</v>
      </c>
      <c r="M105" s="118">
        <v>3.8461538461538464E-2</v>
      </c>
      <c r="N105" s="118">
        <v>0.11538461538461539</v>
      </c>
    </row>
    <row r="106" spans="1:14" x14ac:dyDescent="0.25">
      <c r="A106" s="113" t="s">
        <v>811</v>
      </c>
      <c r="B106" s="113"/>
      <c r="C106" s="113">
        <v>9</v>
      </c>
      <c r="D106" s="113">
        <v>1</v>
      </c>
      <c r="E106" s="113">
        <v>2</v>
      </c>
      <c r="F106" s="113">
        <v>1</v>
      </c>
      <c r="G106" s="113">
        <v>7</v>
      </c>
      <c r="H106" s="113">
        <v>20</v>
      </c>
      <c r="I106" s="118">
        <v>0</v>
      </c>
      <c r="J106" s="118">
        <v>0.45</v>
      </c>
      <c r="K106" s="118">
        <v>0.05</v>
      </c>
      <c r="L106" s="118">
        <v>0.1</v>
      </c>
      <c r="M106" s="118">
        <v>0.05</v>
      </c>
      <c r="N106" s="118">
        <v>0.35</v>
      </c>
    </row>
    <row r="107" spans="1:14" x14ac:dyDescent="0.25">
      <c r="A107" s="113" t="s">
        <v>812</v>
      </c>
      <c r="B107" s="113">
        <v>1</v>
      </c>
      <c r="C107" s="113">
        <v>11</v>
      </c>
      <c r="D107" s="113">
        <v>6</v>
      </c>
      <c r="E107" s="113">
        <v>4</v>
      </c>
      <c r="F107" s="113">
        <v>3</v>
      </c>
      <c r="G107" s="113">
        <v>2</v>
      </c>
      <c r="H107" s="113">
        <v>27</v>
      </c>
      <c r="I107" s="118">
        <v>3.7037037037037035E-2</v>
      </c>
      <c r="J107" s="118">
        <v>0.40740740740740738</v>
      </c>
      <c r="K107" s="118">
        <v>0.22222222222222221</v>
      </c>
      <c r="L107" s="118">
        <v>0.14814814814814814</v>
      </c>
      <c r="M107" s="118">
        <v>0.1111111111111111</v>
      </c>
      <c r="N107" s="118">
        <v>7.407407407407407E-2</v>
      </c>
    </row>
    <row r="108" spans="1:14" x14ac:dyDescent="0.25">
      <c r="A108" s="113" t="s">
        <v>813</v>
      </c>
      <c r="B108" s="113">
        <v>2</v>
      </c>
      <c r="C108" s="113">
        <v>8</v>
      </c>
      <c r="D108" s="113">
        <v>9</v>
      </c>
      <c r="E108" s="113">
        <v>5</v>
      </c>
      <c r="F108" s="113">
        <v>1</v>
      </c>
      <c r="G108" s="113">
        <v>3</v>
      </c>
      <c r="H108" s="113">
        <v>28</v>
      </c>
      <c r="I108" s="118">
        <v>7.1428571428571425E-2</v>
      </c>
      <c r="J108" s="118">
        <v>0.2857142857142857</v>
      </c>
      <c r="K108" s="118">
        <v>0.32142857142857145</v>
      </c>
      <c r="L108" s="118">
        <v>0.17857142857142858</v>
      </c>
      <c r="M108" s="118">
        <v>3.5714285714285712E-2</v>
      </c>
      <c r="N108" s="118">
        <v>0.10714285714285714</v>
      </c>
    </row>
    <row r="109" spans="1:14" ht="30" x14ac:dyDescent="0.25">
      <c r="A109" s="196" t="s">
        <v>821</v>
      </c>
      <c r="B109" s="119">
        <v>580</v>
      </c>
      <c r="C109" s="119">
        <v>749</v>
      </c>
      <c r="D109" s="119">
        <v>129</v>
      </c>
      <c r="E109" s="119">
        <v>54</v>
      </c>
      <c r="F109" s="119">
        <v>41</v>
      </c>
      <c r="G109" s="119">
        <v>46</v>
      </c>
      <c r="H109" s="119">
        <v>1599</v>
      </c>
      <c r="I109" s="255">
        <v>0.36272670419011882</v>
      </c>
      <c r="J109" s="255">
        <v>0.46841776110068795</v>
      </c>
      <c r="K109" s="255">
        <v>8.0675422138836772E-2</v>
      </c>
      <c r="L109" s="255">
        <v>3.3771106941838651E-2</v>
      </c>
      <c r="M109" s="255">
        <v>2.564102564102564E-2</v>
      </c>
      <c r="N109" s="255">
        <v>2.8767979987492184E-2</v>
      </c>
    </row>
    <row r="110" spans="1:14" x14ac:dyDescent="0.25">
      <c r="A110" s="113" t="s">
        <v>799</v>
      </c>
      <c r="B110" s="113">
        <v>61</v>
      </c>
      <c r="C110" s="113">
        <v>56</v>
      </c>
      <c r="D110" s="113">
        <v>8</v>
      </c>
      <c r="E110" s="113">
        <v>3</v>
      </c>
      <c r="F110" s="113">
        <v>2</v>
      </c>
      <c r="G110" s="113">
        <v>3</v>
      </c>
      <c r="H110" s="113">
        <v>133</v>
      </c>
      <c r="I110" s="118">
        <v>0.45864661654135336</v>
      </c>
      <c r="J110" s="118">
        <v>0.42105263157894735</v>
      </c>
      <c r="K110" s="118">
        <v>6.0150375939849621E-2</v>
      </c>
      <c r="L110" s="118">
        <v>2.2556390977443608E-2</v>
      </c>
      <c r="M110" s="118">
        <v>1.5037593984962405E-2</v>
      </c>
      <c r="N110" s="118">
        <v>2.2556390977443608E-2</v>
      </c>
    </row>
    <row r="111" spans="1:14" x14ac:dyDescent="0.25">
      <c r="A111" s="113" t="s">
        <v>800</v>
      </c>
      <c r="B111" s="113">
        <v>59</v>
      </c>
      <c r="C111" s="113">
        <v>61</v>
      </c>
      <c r="D111" s="113">
        <v>9</v>
      </c>
      <c r="E111" s="113">
        <v>1</v>
      </c>
      <c r="F111" s="113">
        <v>5</v>
      </c>
      <c r="G111" s="113">
        <v>7</v>
      </c>
      <c r="H111" s="113">
        <v>142</v>
      </c>
      <c r="I111" s="118">
        <v>0.41549295774647887</v>
      </c>
      <c r="J111" s="118">
        <v>0.42957746478873238</v>
      </c>
      <c r="K111" s="118">
        <v>6.3380281690140844E-2</v>
      </c>
      <c r="L111" s="118">
        <v>7.0422535211267607E-3</v>
      </c>
      <c r="M111" s="118">
        <v>3.5211267605633804E-2</v>
      </c>
      <c r="N111" s="118">
        <v>4.9295774647887321E-2</v>
      </c>
    </row>
    <row r="112" spans="1:14" x14ac:dyDescent="0.25">
      <c r="A112" s="113" t="s">
        <v>801</v>
      </c>
      <c r="B112" s="113">
        <v>55</v>
      </c>
      <c r="C112" s="113">
        <v>47</v>
      </c>
      <c r="D112" s="113">
        <v>5</v>
      </c>
      <c r="E112" s="113">
        <v>2</v>
      </c>
      <c r="F112" s="113">
        <v>3</v>
      </c>
      <c r="G112" s="113">
        <v>4</v>
      </c>
      <c r="H112" s="113">
        <v>116</v>
      </c>
      <c r="I112" s="118">
        <v>0.47413793103448276</v>
      </c>
      <c r="J112" s="118">
        <v>0.40517241379310343</v>
      </c>
      <c r="K112" s="118">
        <v>4.3103448275862072E-2</v>
      </c>
      <c r="L112" s="118">
        <v>1.7241379310344827E-2</v>
      </c>
      <c r="M112" s="118">
        <v>2.5862068965517241E-2</v>
      </c>
      <c r="N112" s="118">
        <v>3.4482758620689655E-2</v>
      </c>
    </row>
    <row r="113" spans="1:14" x14ac:dyDescent="0.25">
      <c r="A113" s="113" t="s">
        <v>802</v>
      </c>
      <c r="B113" s="113">
        <v>57</v>
      </c>
      <c r="C113" s="113">
        <v>45</v>
      </c>
      <c r="D113" s="113">
        <v>5</v>
      </c>
      <c r="E113" s="113">
        <v>4</v>
      </c>
      <c r="F113" s="113">
        <v>3</v>
      </c>
      <c r="G113" s="113">
        <v>0</v>
      </c>
      <c r="H113" s="113">
        <v>114</v>
      </c>
      <c r="I113" s="118">
        <v>0.5</v>
      </c>
      <c r="J113" s="118">
        <v>0.39473684210526316</v>
      </c>
      <c r="K113" s="118">
        <v>4.3859649122807015E-2</v>
      </c>
      <c r="L113" s="118">
        <v>3.5087719298245612E-2</v>
      </c>
      <c r="M113" s="118">
        <v>2.6315789473684209E-2</v>
      </c>
      <c r="N113" s="118">
        <v>0</v>
      </c>
    </row>
    <row r="114" spans="1:14" x14ac:dyDescent="0.25">
      <c r="A114" s="113" t="s">
        <v>803</v>
      </c>
      <c r="B114" s="113">
        <v>54</v>
      </c>
      <c r="C114" s="113">
        <v>52</v>
      </c>
      <c r="D114" s="113">
        <v>14</v>
      </c>
      <c r="E114" s="113">
        <v>6</v>
      </c>
      <c r="F114" s="113">
        <v>5</v>
      </c>
      <c r="G114" s="113">
        <v>5</v>
      </c>
      <c r="H114" s="113">
        <v>136</v>
      </c>
      <c r="I114" s="118">
        <v>0.39705882352941174</v>
      </c>
      <c r="J114" s="118">
        <v>0.38235294117647056</v>
      </c>
      <c r="K114" s="118">
        <v>0.10294117647058823</v>
      </c>
      <c r="L114" s="118">
        <v>4.4117647058823532E-2</v>
      </c>
      <c r="M114" s="118">
        <v>3.6764705882352942E-2</v>
      </c>
      <c r="N114" s="118">
        <v>3.6764705882352942E-2</v>
      </c>
    </row>
    <row r="115" spans="1:14" x14ac:dyDescent="0.25">
      <c r="A115" s="113" t="s">
        <v>804</v>
      </c>
      <c r="B115" s="113">
        <v>49</v>
      </c>
      <c r="C115" s="113">
        <v>66</v>
      </c>
      <c r="D115" s="113">
        <v>8</v>
      </c>
      <c r="E115" s="113">
        <v>3</v>
      </c>
      <c r="F115" s="113">
        <v>7</v>
      </c>
      <c r="G115" s="113">
        <v>5</v>
      </c>
      <c r="H115" s="113">
        <v>138</v>
      </c>
      <c r="I115" s="118">
        <v>0.35507246376811596</v>
      </c>
      <c r="J115" s="118">
        <v>0.47826086956521741</v>
      </c>
      <c r="K115" s="118">
        <v>5.7971014492753624E-2</v>
      </c>
      <c r="L115" s="118">
        <v>2.1739130434782608E-2</v>
      </c>
      <c r="M115" s="118">
        <v>5.0724637681159424E-2</v>
      </c>
      <c r="N115" s="118">
        <v>3.6231884057971016E-2</v>
      </c>
    </row>
    <row r="116" spans="1:14" x14ac:dyDescent="0.25">
      <c r="A116" s="113" t="s">
        <v>805</v>
      </c>
      <c r="B116" s="113">
        <v>40</v>
      </c>
      <c r="C116" s="113">
        <v>49</v>
      </c>
      <c r="D116" s="113">
        <v>7</v>
      </c>
      <c r="E116" s="113">
        <v>4</v>
      </c>
      <c r="F116" s="113">
        <v>1</v>
      </c>
      <c r="G116" s="113">
        <v>2</v>
      </c>
      <c r="H116" s="113">
        <v>103</v>
      </c>
      <c r="I116" s="118">
        <v>0.38834951456310679</v>
      </c>
      <c r="J116" s="118">
        <v>0.47572815533980584</v>
      </c>
      <c r="K116" s="118">
        <v>6.7961165048543687E-2</v>
      </c>
      <c r="L116" s="118">
        <v>3.8834951456310676E-2</v>
      </c>
      <c r="M116" s="118">
        <v>9.7087378640776691E-3</v>
      </c>
      <c r="N116" s="118">
        <v>1.9417475728155338E-2</v>
      </c>
    </row>
    <row r="117" spans="1:14" x14ac:dyDescent="0.25">
      <c r="A117" s="113" t="s">
        <v>806</v>
      </c>
      <c r="B117" s="113">
        <v>36</v>
      </c>
      <c r="C117" s="113">
        <v>40</v>
      </c>
      <c r="D117" s="113">
        <v>9</v>
      </c>
      <c r="E117" s="113">
        <v>4</v>
      </c>
      <c r="F117" s="113">
        <v>3</v>
      </c>
      <c r="G117" s="113">
        <v>8</v>
      </c>
      <c r="H117" s="113">
        <v>100</v>
      </c>
      <c r="I117" s="118">
        <v>0.36</v>
      </c>
      <c r="J117" s="118">
        <v>0.4</v>
      </c>
      <c r="K117" s="118">
        <v>0.09</v>
      </c>
      <c r="L117" s="118">
        <v>0.04</v>
      </c>
      <c r="M117" s="118">
        <v>0.03</v>
      </c>
      <c r="N117" s="118">
        <v>0.08</v>
      </c>
    </row>
    <row r="118" spans="1:14" x14ac:dyDescent="0.25">
      <c r="A118" s="113" t="s">
        <v>807</v>
      </c>
      <c r="B118" s="113">
        <v>33</v>
      </c>
      <c r="C118" s="113">
        <v>46</v>
      </c>
      <c r="D118" s="113">
        <v>8</v>
      </c>
      <c r="E118" s="113">
        <v>2</v>
      </c>
      <c r="F118" s="113">
        <v>2</v>
      </c>
      <c r="G118" s="113">
        <v>2</v>
      </c>
      <c r="H118" s="113">
        <v>93</v>
      </c>
      <c r="I118" s="118">
        <v>0.35483870967741937</v>
      </c>
      <c r="J118" s="118">
        <v>0.4946236559139785</v>
      </c>
      <c r="K118" s="118">
        <v>8.6021505376344093E-2</v>
      </c>
      <c r="L118" s="118">
        <v>2.1505376344086023E-2</v>
      </c>
      <c r="M118" s="118">
        <v>2.1505376344086023E-2</v>
      </c>
      <c r="N118" s="118">
        <v>2.1505376344086023E-2</v>
      </c>
    </row>
    <row r="119" spans="1:14" x14ac:dyDescent="0.25">
      <c r="A119" s="113" t="s">
        <v>808</v>
      </c>
      <c r="B119" s="113">
        <v>31</v>
      </c>
      <c r="C119" s="113">
        <v>56</v>
      </c>
      <c r="D119" s="113">
        <v>9</v>
      </c>
      <c r="E119" s="113">
        <v>3</v>
      </c>
      <c r="F119" s="113">
        <v>2</v>
      </c>
      <c r="G119" s="113">
        <v>4</v>
      </c>
      <c r="H119" s="113">
        <v>105</v>
      </c>
      <c r="I119" s="118">
        <v>0.29523809523809524</v>
      </c>
      <c r="J119" s="118">
        <v>0.53333333333333333</v>
      </c>
      <c r="K119" s="118">
        <v>8.5714285714285715E-2</v>
      </c>
      <c r="L119" s="118">
        <v>2.8571428571428571E-2</v>
      </c>
      <c r="M119" s="118">
        <v>1.9047619047619049E-2</v>
      </c>
      <c r="N119" s="118">
        <v>3.8095238095238099E-2</v>
      </c>
    </row>
    <row r="120" spans="1:14" x14ac:dyDescent="0.25">
      <c r="A120" s="113" t="s">
        <v>809</v>
      </c>
      <c r="B120" s="113">
        <v>26</v>
      </c>
      <c r="C120" s="113">
        <v>43</v>
      </c>
      <c r="D120" s="113">
        <v>10</v>
      </c>
      <c r="E120" s="113">
        <v>5</v>
      </c>
      <c r="F120" s="113">
        <v>1</v>
      </c>
      <c r="G120" s="113">
        <v>1</v>
      </c>
      <c r="H120" s="113">
        <v>86</v>
      </c>
      <c r="I120" s="118">
        <v>0.30232558139534882</v>
      </c>
      <c r="J120" s="118">
        <v>0.5</v>
      </c>
      <c r="K120" s="118">
        <v>0.11627906976744186</v>
      </c>
      <c r="L120" s="118">
        <v>5.8139534883720929E-2</v>
      </c>
      <c r="M120" s="118">
        <v>1.1627906976744186E-2</v>
      </c>
      <c r="N120" s="118">
        <v>1.1627906976744186E-2</v>
      </c>
    </row>
    <row r="121" spans="1:14" x14ac:dyDescent="0.25">
      <c r="A121" s="113" t="s">
        <v>810</v>
      </c>
      <c r="B121" s="113">
        <v>17</v>
      </c>
      <c r="C121" s="113">
        <v>59</v>
      </c>
      <c r="D121" s="113">
        <v>8</v>
      </c>
      <c r="E121" s="113">
        <v>2</v>
      </c>
      <c r="F121" s="113">
        <v>3</v>
      </c>
      <c r="G121" s="113">
        <v>2</v>
      </c>
      <c r="H121" s="113">
        <v>91</v>
      </c>
      <c r="I121" s="118">
        <v>0.18681318681318682</v>
      </c>
      <c r="J121" s="118">
        <v>0.64835164835164838</v>
      </c>
      <c r="K121" s="118">
        <v>8.7912087912087919E-2</v>
      </c>
      <c r="L121" s="118">
        <v>2.197802197802198E-2</v>
      </c>
      <c r="M121" s="118">
        <v>3.2967032967032968E-2</v>
      </c>
      <c r="N121" s="118">
        <v>2.197802197802198E-2</v>
      </c>
    </row>
    <row r="122" spans="1:14" x14ac:dyDescent="0.25">
      <c r="A122" s="113" t="s">
        <v>811</v>
      </c>
      <c r="B122" s="113">
        <v>20</v>
      </c>
      <c r="C122" s="113">
        <v>40</v>
      </c>
      <c r="D122" s="113">
        <v>14</v>
      </c>
      <c r="E122" s="113">
        <v>7</v>
      </c>
      <c r="F122" s="113">
        <v>1</v>
      </c>
      <c r="G122" s="113">
        <v>2</v>
      </c>
      <c r="H122" s="113">
        <v>84</v>
      </c>
      <c r="I122" s="118">
        <v>0.23809523809523808</v>
      </c>
      <c r="J122" s="118">
        <v>0.47619047619047616</v>
      </c>
      <c r="K122" s="118">
        <v>0.16666666666666666</v>
      </c>
      <c r="L122" s="118">
        <v>8.3333333333333329E-2</v>
      </c>
      <c r="M122" s="118">
        <v>1.1904761904761904E-2</v>
      </c>
      <c r="N122" s="118">
        <v>2.3809523809523808E-2</v>
      </c>
    </row>
    <row r="123" spans="1:14" x14ac:dyDescent="0.25">
      <c r="A123" s="113" t="s">
        <v>812</v>
      </c>
      <c r="B123" s="113">
        <v>16</v>
      </c>
      <c r="C123" s="113">
        <v>49</v>
      </c>
      <c r="D123" s="113">
        <v>8</v>
      </c>
      <c r="E123" s="113">
        <v>3</v>
      </c>
      <c r="F123" s="113">
        <v>2</v>
      </c>
      <c r="G123" s="113">
        <v>0</v>
      </c>
      <c r="H123" s="113">
        <v>78</v>
      </c>
      <c r="I123" s="118">
        <v>0.20512820512820512</v>
      </c>
      <c r="J123" s="118">
        <v>0.62820512820512819</v>
      </c>
      <c r="K123" s="118">
        <v>0.10256410256410256</v>
      </c>
      <c r="L123" s="118">
        <v>3.8461538461538464E-2</v>
      </c>
      <c r="M123" s="118">
        <v>2.564102564102564E-2</v>
      </c>
      <c r="N123" s="118">
        <v>0</v>
      </c>
    </row>
    <row r="124" spans="1:14" x14ac:dyDescent="0.25">
      <c r="A124" s="113" t="s">
        <v>813</v>
      </c>
      <c r="B124" s="113">
        <v>26</v>
      </c>
      <c r="C124" s="113">
        <v>40</v>
      </c>
      <c r="D124" s="113">
        <v>7</v>
      </c>
      <c r="E124" s="113">
        <v>5</v>
      </c>
      <c r="F124" s="113">
        <v>1</v>
      </c>
      <c r="G124" s="113">
        <v>1</v>
      </c>
      <c r="H124" s="113">
        <v>80</v>
      </c>
      <c r="I124" s="118">
        <v>0.32500000000000001</v>
      </c>
      <c r="J124" s="118">
        <v>0.5</v>
      </c>
      <c r="K124" s="118">
        <v>8.7499999999999994E-2</v>
      </c>
      <c r="L124" s="118">
        <v>6.25E-2</v>
      </c>
      <c r="M124" s="118">
        <v>1.2500000000000001E-2</v>
      </c>
      <c r="N124" s="118">
        <v>1.2500000000000001E-2</v>
      </c>
    </row>
    <row r="125" spans="1:14" ht="30" x14ac:dyDescent="0.25">
      <c r="A125" s="196" t="s">
        <v>822</v>
      </c>
      <c r="B125" s="119">
        <v>96</v>
      </c>
      <c r="C125" s="119">
        <v>261</v>
      </c>
      <c r="D125" s="119">
        <v>115</v>
      </c>
      <c r="E125" s="119">
        <v>45</v>
      </c>
      <c r="F125" s="119">
        <v>32</v>
      </c>
      <c r="G125" s="119">
        <v>32</v>
      </c>
      <c r="H125" s="119">
        <v>581</v>
      </c>
      <c r="I125" s="255">
        <v>0.16523235800344235</v>
      </c>
      <c r="J125" s="255">
        <v>0.44922547332185886</v>
      </c>
      <c r="K125" s="255">
        <v>0.19793459552495696</v>
      </c>
      <c r="L125" s="255">
        <v>7.7452667814113599E-2</v>
      </c>
      <c r="M125" s="255">
        <v>5.5077452667814115E-2</v>
      </c>
      <c r="N125" s="255">
        <v>5.5077452667814115E-2</v>
      </c>
    </row>
    <row r="126" spans="1:14" x14ac:dyDescent="0.25">
      <c r="A126" s="113" t="s">
        <v>799</v>
      </c>
      <c r="B126" s="113">
        <v>8</v>
      </c>
      <c r="C126" s="113">
        <v>8</v>
      </c>
      <c r="D126" s="113">
        <v>7</v>
      </c>
      <c r="E126" s="113">
        <v>1</v>
      </c>
      <c r="F126" s="113">
        <v>1</v>
      </c>
      <c r="G126" s="113">
        <v>3</v>
      </c>
      <c r="H126" s="113">
        <v>28</v>
      </c>
      <c r="I126" s="118">
        <v>0.2857142857142857</v>
      </c>
      <c r="J126" s="118">
        <v>0.2857142857142857</v>
      </c>
      <c r="K126" s="118">
        <v>0.25</v>
      </c>
      <c r="L126" s="118">
        <v>3.5714285714285712E-2</v>
      </c>
      <c r="M126" s="118">
        <v>3.5714285714285712E-2</v>
      </c>
      <c r="N126" s="118">
        <v>0.10714285714285714</v>
      </c>
    </row>
    <row r="127" spans="1:14" x14ac:dyDescent="0.25">
      <c r="A127" s="113" t="s">
        <v>800</v>
      </c>
      <c r="B127" s="113">
        <v>11</v>
      </c>
      <c r="C127" s="113">
        <v>15</v>
      </c>
      <c r="D127" s="113">
        <v>5</v>
      </c>
      <c r="E127" s="113">
        <v>1</v>
      </c>
      <c r="F127" s="113"/>
      <c r="G127" s="113">
        <v>2</v>
      </c>
      <c r="H127" s="113">
        <v>34</v>
      </c>
      <c r="I127" s="118">
        <v>0.3235294117647059</v>
      </c>
      <c r="J127" s="118">
        <v>0.44117647058823528</v>
      </c>
      <c r="K127" s="118">
        <v>0.14705882352941177</v>
      </c>
      <c r="L127" s="118">
        <v>2.9411764705882353E-2</v>
      </c>
      <c r="M127" s="118">
        <v>0</v>
      </c>
      <c r="N127" s="118">
        <v>5.8823529411764705E-2</v>
      </c>
    </row>
    <row r="128" spans="1:14" x14ac:dyDescent="0.25">
      <c r="A128" s="113" t="s">
        <v>801</v>
      </c>
      <c r="B128" s="113">
        <v>14</v>
      </c>
      <c r="C128" s="113">
        <v>10</v>
      </c>
      <c r="D128" s="113">
        <v>4</v>
      </c>
      <c r="E128" s="113">
        <v>2</v>
      </c>
      <c r="F128" s="113">
        <v>0</v>
      </c>
      <c r="G128" s="113">
        <v>1</v>
      </c>
      <c r="H128" s="113">
        <v>31</v>
      </c>
      <c r="I128" s="118">
        <v>0.45161290322580644</v>
      </c>
      <c r="J128" s="118">
        <v>0.32258064516129031</v>
      </c>
      <c r="K128" s="118">
        <v>0.12903225806451613</v>
      </c>
      <c r="L128" s="118">
        <v>6.4516129032258063E-2</v>
      </c>
      <c r="M128" s="118">
        <v>0</v>
      </c>
      <c r="N128" s="118">
        <v>3.2258064516129031E-2</v>
      </c>
    </row>
    <row r="129" spans="1:14" x14ac:dyDescent="0.25">
      <c r="A129" s="113" t="s">
        <v>802</v>
      </c>
      <c r="B129" s="113">
        <v>11</v>
      </c>
      <c r="C129" s="113">
        <v>16</v>
      </c>
      <c r="D129" s="113">
        <v>4</v>
      </c>
      <c r="E129" s="113">
        <v>2</v>
      </c>
      <c r="F129" s="113">
        <v>0</v>
      </c>
      <c r="G129" s="113">
        <v>1</v>
      </c>
      <c r="H129" s="113">
        <v>34</v>
      </c>
      <c r="I129" s="118">
        <v>0.3235294117647059</v>
      </c>
      <c r="J129" s="118">
        <v>0.47058823529411764</v>
      </c>
      <c r="K129" s="118">
        <v>0.11764705882352941</v>
      </c>
      <c r="L129" s="118">
        <v>5.8823529411764705E-2</v>
      </c>
      <c r="M129" s="118">
        <v>0</v>
      </c>
      <c r="N129" s="118">
        <v>2.9411764705882353E-2</v>
      </c>
    </row>
    <row r="130" spans="1:14" x14ac:dyDescent="0.25">
      <c r="A130" s="113" t="s">
        <v>803</v>
      </c>
      <c r="B130" s="113">
        <v>4</v>
      </c>
      <c r="C130" s="113">
        <v>24</v>
      </c>
      <c r="D130" s="113">
        <v>5</v>
      </c>
      <c r="E130" s="113">
        <v>3</v>
      </c>
      <c r="F130" s="113">
        <v>2</v>
      </c>
      <c r="G130" s="113">
        <v>1</v>
      </c>
      <c r="H130" s="113">
        <v>39</v>
      </c>
      <c r="I130" s="118">
        <v>0.10256410256410256</v>
      </c>
      <c r="J130" s="118">
        <v>0.61538461538461542</v>
      </c>
      <c r="K130" s="118">
        <v>0.12820512820512819</v>
      </c>
      <c r="L130" s="118">
        <v>7.6923076923076927E-2</v>
      </c>
      <c r="M130" s="118">
        <v>5.128205128205128E-2</v>
      </c>
      <c r="N130" s="118">
        <v>2.564102564102564E-2</v>
      </c>
    </row>
    <row r="131" spans="1:14" x14ac:dyDescent="0.25">
      <c r="A131" s="113" t="s">
        <v>804</v>
      </c>
      <c r="B131" s="113">
        <v>6</v>
      </c>
      <c r="C131" s="113">
        <v>17</v>
      </c>
      <c r="D131" s="113">
        <v>15</v>
      </c>
      <c r="E131" s="113">
        <v>2</v>
      </c>
      <c r="F131" s="113">
        <v>2</v>
      </c>
      <c r="G131" s="113">
        <v>3</v>
      </c>
      <c r="H131" s="113">
        <v>45</v>
      </c>
      <c r="I131" s="118">
        <v>0.13333333333333333</v>
      </c>
      <c r="J131" s="118">
        <v>0.37777777777777777</v>
      </c>
      <c r="K131" s="118">
        <v>0.33333333333333331</v>
      </c>
      <c r="L131" s="118">
        <v>4.4444444444444446E-2</v>
      </c>
      <c r="M131" s="118">
        <v>4.4444444444444446E-2</v>
      </c>
      <c r="N131" s="118">
        <v>6.6666666666666666E-2</v>
      </c>
    </row>
    <row r="132" spans="1:14" x14ac:dyDescent="0.25">
      <c r="A132" s="113" t="s">
        <v>805</v>
      </c>
      <c r="B132" s="113">
        <v>5</v>
      </c>
      <c r="C132" s="113">
        <v>18</v>
      </c>
      <c r="D132" s="113">
        <v>5</v>
      </c>
      <c r="E132" s="113">
        <v>3</v>
      </c>
      <c r="F132" s="113">
        <v>3</v>
      </c>
      <c r="G132" s="113">
        <v>1</v>
      </c>
      <c r="H132" s="113">
        <v>35</v>
      </c>
      <c r="I132" s="118">
        <v>0.14285714285714285</v>
      </c>
      <c r="J132" s="118">
        <v>0.51428571428571423</v>
      </c>
      <c r="K132" s="118">
        <v>0.14285714285714285</v>
      </c>
      <c r="L132" s="118">
        <v>8.5714285714285715E-2</v>
      </c>
      <c r="M132" s="118">
        <v>8.5714285714285715E-2</v>
      </c>
      <c r="N132" s="118">
        <v>2.8571428571428571E-2</v>
      </c>
    </row>
    <row r="133" spans="1:14" x14ac:dyDescent="0.25">
      <c r="A133" s="113" t="s">
        <v>806</v>
      </c>
      <c r="B133" s="113">
        <v>3</v>
      </c>
      <c r="C133" s="113">
        <v>14</v>
      </c>
      <c r="D133" s="113">
        <v>9</v>
      </c>
      <c r="E133" s="113">
        <v>4</v>
      </c>
      <c r="F133" s="113">
        <v>4</v>
      </c>
      <c r="G133" s="113">
        <v>2</v>
      </c>
      <c r="H133" s="113">
        <v>36</v>
      </c>
      <c r="I133" s="118">
        <v>8.3333333333333329E-2</v>
      </c>
      <c r="J133" s="118">
        <v>0.3888888888888889</v>
      </c>
      <c r="K133" s="118">
        <v>0.25</v>
      </c>
      <c r="L133" s="118">
        <v>0.1111111111111111</v>
      </c>
      <c r="M133" s="118">
        <v>0.1111111111111111</v>
      </c>
      <c r="N133" s="118">
        <v>5.5555555555555552E-2</v>
      </c>
    </row>
    <row r="134" spans="1:14" x14ac:dyDescent="0.25">
      <c r="A134" s="113" t="s">
        <v>807</v>
      </c>
      <c r="B134" s="113">
        <v>3</v>
      </c>
      <c r="C134" s="113">
        <v>20</v>
      </c>
      <c r="D134" s="113">
        <v>9</v>
      </c>
      <c r="E134" s="113">
        <v>6</v>
      </c>
      <c r="F134" s="113">
        <v>3</v>
      </c>
      <c r="G134" s="113">
        <v>4</v>
      </c>
      <c r="H134" s="113">
        <v>45</v>
      </c>
      <c r="I134" s="118">
        <v>6.6666666666666666E-2</v>
      </c>
      <c r="J134" s="118">
        <v>0.44444444444444442</v>
      </c>
      <c r="K134" s="118">
        <v>0.2</v>
      </c>
      <c r="L134" s="118">
        <v>0.13333333333333333</v>
      </c>
      <c r="M134" s="118">
        <v>6.6666666666666666E-2</v>
      </c>
      <c r="N134" s="118">
        <v>8.8888888888888892E-2</v>
      </c>
    </row>
    <row r="135" spans="1:14" x14ac:dyDescent="0.25">
      <c r="A135" s="113" t="s">
        <v>808</v>
      </c>
      <c r="B135" s="113">
        <v>2</v>
      </c>
      <c r="C135" s="113">
        <v>14</v>
      </c>
      <c r="D135" s="113">
        <v>10</v>
      </c>
      <c r="E135" s="113">
        <v>5</v>
      </c>
      <c r="F135" s="113">
        <v>4</v>
      </c>
      <c r="G135" s="113">
        <v>2</v>
      </c>
      <c r="H135" s="113">
        <v>37</v>
      </c>
      <c r="I135" s="118">
        <v>5.4054054054054057E-2</v>
      </c>
      <c r="J135" s="118">
        <v>0.3783783783783784</v>
      </c>
      <c r="K135" s="118">
        <v>0.27027027027027029</v>
      </c>
      <c r="L135" s="118">
        <v>0.13513513513513514</v>
      </c>
      <c r="M135" s="118">
        <v>0.10810810810810811</v>
      </c>
      <c r="N135" s="118">
        <v>5.4054054054054057E-2</v>
      </c>
    </row>
    <row r="136" spans="1:14" x14ac:dyDescent="0.25">
      <c r="A136" s="113" t="s">
        <v>809</v>
      </c>
      <c r="B136" s="113">
        <v>7</v>
      </c>
      <c r="C136" s="113">
        <v>19</v>
      </c>
      <c r="D136" s="113">
        <v>3</v>
      </c>
      <c r="E136" s="113">
        <v>0</v>
      </c>
      <c r="F136" s="113">
        <v>1</v>
      </c>
      <c r="G136" s="113">
        <v>2</v>
      </c>
      <c r="H136" s="113">
        <v>32</v>
      </c>
      <c r="I136" s="118">
        <v>0.21875</v>
      </c>
      <c r="J136" s="118">
        <v>0.59375</v>
      </c>
      <c r="K136" s="118">
        <v>9.375E-2</v>
      </c>
      <c r="L136" s="118">
        <v>0</v>
      </c>
      <c r="M136" s="118">
        <v>3.125E-2</v>
      </c>
      <c r="N136" s="118">
        <v>6.25E-2</v>
      </c>
    </row>
    <row r="137" spans="1:14" x14ac:dyDescent="0.25">
      <c r="A137" s="113" t="s">
        <v>810</v>
      </c>
      <c r="B137" s="113">
        <v>4</v>
      </c>
      <c r="C137" s="113">
        <v>16</v>
      </c>
      <c r="D137" s="113">
        <v>5</v>
      </c>
      <c r="E137" s="113">
        <v>5</v>
      </c>
      <c r="F137" s="113">
        <v>1</v>
      </c>
      <c r="G137" s="113">
        <v>4</v>
      </c>
      <c r="H137" s="113">
        <v>35</v>
      </c>
      <c r="I137" s="118">
        <v>0.11428571428571428</v>
      </c>
      <c r="J137" s="118">
        <v>0.45714285714285713</v>
      </c>
      <c r="K137" s="118">
        <v>0.14285714285714285</v>
      </c>
      <c r="L137" s="118">
        <v>0.14285714285714285</v>
      </c>
      <c r="M137" s="118">
        <v>2.8571428571428571E-2</v>
      </c>
      <c r="N137" s="118">
        <v>0.11428571428571428</v>
      </c>
    </row>
    <row r="138" spans="1:14" x14ac:dyDescent="0.25">
      <c r="A138" s="113" t="s">
        <v>811</v>
      </c>
      <c r="B138" s="113">
        <v>4</v>
      </c>
      <c r="C138" s="113">
        <v>22</v>
      </c>
      <c r="D138" s="113">
        <v>8</v>
      </c>
      <c r="E138" s="113">
        <v>4</v>
      </c>
      <c r="F138" s="113">
        <v>3</v>
      </c>
      <c r="G138" s="113">
        <v>0</v>
      </c>
      <c r="H138" s="113">
        <v>41</v>
      </c>
      <c r="I138" s="118">
        <v>9.7560975609756101E-2</v>
      </c>
      <c r="J138" s="118">
        <v>0.53658536585365857</v>
      </c>
      <c r="K138" s="118">
        <v>0.1951219512195122</v>
      </c>
      <c r="L138" s="118">
        <v>9.7560975609756101E-2</v>
      </c>
      <c r="M138" s="118">
        <v>7.3170731707317069E-2</v>
      </c>
      <c r="N138" s="118">
        <v>0</v>
      </c>
    </row>
    <row r="139" spans="1:14" x14ac:dyDescent="0.25">
      <c r="A139" s="113" t="s">
        <v>812</v>
      </c>
      <c r="B139" s="113">
        <v>8</v>
      </c>
      <c r="C139" s="113">
        <v>19</v>
      </c>
      <c r="D139" s="113">
        <v>11</v>
      </c>
      <c r="E139" s="113">
        <v>2</v>
      </c>
      <c r="F139" s="113">
        <v>3</v>
      </c>
      <c r="G139" s="113">
        <v>1</v>
      </c>
      <c r="H139" s="113">
        <v>44</v>
      </c>
      <c r="I139" s="118">
        <v>0.18181818181818182</v>
      </c>
      <c r="J139" s="118">
        <v>0.43181818181818182</v>
      </c>
      <c r="K139" s="118">
        <v>0.25</v>
      </c>
      <c r="L139" s="118">
        <v>4.5454545454545456E-2</v>
      </c>
      <c r="M139" s="118">
        <v>6.8181818181818177E-2</v>
      </c>
      <c r="N139" s="118">
        <v>2.2727272727272728E-2</v>
      </c>
    </row>
    <row r="140" spans="1:14" x14ac:dyDescent="0.25">
      <c r="A140" s="113" t="s">
        <v>813</v>
      </c>
      <c r="B140" s="113">
        <v>6</v>
      </c>
      <c r="C140" s="113">
        <v>29</v>
      </c>
      <c r="D140" s="113">
        <v>15</v>
      </c>
      <c r="E140" s="113">
        <v>5</v>
      </c>
      <c r="F140" s="113">
        <v>5</v>
      </c>
      <c r="G140" s="113">
        <v>5</v>
      </c>
      <c r="H140" s="113">
        <v>65</v>
      </c>
      <c r="I140" s="118">
        <v>9.2307692307692313E-2</v>
      </c>
      <c r="J140" s="118">
        <v>0.44615384615384618</v>
      </c>
      <c r="K140" s="118">
        <v>0.23076923076923078</v>
      </c>
      <c r="L140" s="118">
        <v>7.6923076923076927E-2</v>
      </c>
      <c r="M140" s="118">
        <v>7.6923076923076927E-2</v>
      </c>
      <c r="N140" s="118">
        <v>7.6923076923076927E-2</v>
      </c>
    </row>
    <row r="141" spans="1:14" ht="15.75" customHeight="1" x14ac:dyDescent="0.25">
      <c r="A141" s="254" t="s">
        <v>823</v>
      </c>
      <c r="B141" s="119">
        <v>281</v>
      </c>
      <c r="C141" s="119">
        <v>474</v>
      </c>
      <c r="D141" s="119">
        <v>145</v>
      </c>
      <c r="E141" s="119">
        <v>63</v>
      </c>
      <c r="F141" s="119">
        <v>24</v>
      </c>
      <c r="G141" s="119">
        <v>46</v>
      </c>
      <c r="H141" s="119">
        <v>1033</v>
      </c>
      <c r="I141" s="255">
        <v>0.27202323330106487</v>
      </c>
      <c r="J141" s="255">
        <v>0.45885769603097776</v>
      </c>
      <c r="K141" s="255">
        <v>0.1403678606001936</v>
      </c>
      <c r="L141" s="255">
        <v>6.0987415295256538E-2</v>
      </c>
      <c r="M141" s="255">
        <v>2.3233301064859633E-2</v>
      </c>
      <c r="N141" s="255">
        <v>4.4530493707647625E-2</v>
      </c>
    </row>
    <row r="142" spans="1:14" x14ac:dyDescent="0.25">
      <c r="A142" s="113" t="s">
        <v>799</v>
      </c>
      <c r="B142" s="113">
        <v>21</v>
      </c>
      <c r="C142" s="113">
        <v>18</v>
      </c>
      <c r="D142" s="113">
        <v>11</v>
      </c>
      <c r="E142" s="113">
        <v>1</v>
      </c>
      <c r="F142" s="113">
        <v>1</v>
      </c>
      <c r="G142" s="113">
        <v>3</v>
      </c>
      <c r="H142" s="113">
        <v>55</v>
      </c>
      <c r="I142" s="118">
        <v>0.38181818181818183</v>
      </c>
      <c r="J142" s="118">
        <v>0.32727272727272727</v>
      </c>
      <c r="K142" s="118">
        <v>0.2</v>
      </c>
      <c r="L142" s="118">
        <v>1.8181818181818181E-2</v>
      </c>
      <c r="M142" s="118">
        <v>1.8181818181818181E-2</v>
      </c>
      <c r="N142" s="118">
        <v>5.4545454545454543E-2</v>
      </c>
    </row>
    <row r="143" spans="1:14" x14ac:dyDescent="0.25">
      <c r="A143" s="113" t="s">
        <v>800</v>
      </c>
      <c r="B143" s="113">
        <v>25</v>
      </c>
      <c r="C143" s="113">
        <v>39</v>
      </c>
      <c r="D143" s="113">
        <v>10</v>
      </c>
      <c r="E143" s="113">
        <v>3</v>
      </c>
      <c r="F143" s="113">
        <v>2</v>
      </c>
      <c r="G143" s="113">
        <v>7</v>
      </c>
      <c r="H143" s="113">
        <v>86</v>
      </c>
      <c r="I143" s="118">
        <v>0.29069767441860467</v>
      </c>
      <c r="J143" s="118">
        <v>0.45348837209302323</v>
      </c>
      <c r="K143" s="118">
        <v>0.11627906976744186</v>
      </c>
      <c r="L143" s="118">
        <v>3.4883720930232558E-2</v>
      </c>
      <c r="M143" s="118">
        <v>2.3255813953488372E-2</v>
      </c>
      <c r="N143" s="118">
        <v>8.1395348837209308E-2</v>
      </c>
    </row>
    <row r="144" spans="1:14" x14ac:dyDescent="0.25">
      <c r="A144" s="113" t="s">
        <v>801</v>
      </c>
      <c r="B144" s="113">
        <v>22</v>
      </c>
      <c r="C144" s="113">
        <v>40</v>
      </c>
      <c r="D144" s="113">
        <v>4</v>
      </c>
      <c r="E144" s="113">
        <v>5</v>
      </c>
      <c r="F144" s="113">
        <v>1</v>
      </c>
      <c r="G144" s="113">
        <v>3</v>
      </c>
      <c r="H144" s="113">
        <v>75</v>
      </c>
      <c r="I144" s="118">
        <v>0.29333333333333333</v>
      </c>
      <c r="J144" s="118">
        <v>0.53333333333333333</v>
      </c>
      <c r="K144" s="118">
        <v>5.3333333333333337E-2</v>
      </c>
      <c r="L144" s="118">
        <v>6.6666666666666666E-2</v>
      </c>
      <c r="M144" s="118">
        <v>1.3333333333333334E-2</v>
      </c>
      <c r="N144" s="118">
        <v>0.04</v>
      </c>
    </row>
    <row r="145" spans="1:14" x14ac:dyDescent="0.25">
      <c r="A145" s="113" t="s">
        <v>802</v>
      </c>
      <c r="B145" s="113">
        <v>37</v>
      </c>
      <c r="C145" s="113">
        <v>41</v>
      </c>
      <c r="D145" s="113">
        <v>7</v>
      </c>
      <c r="E145" s="113">
        <v>2</v>
      </c>
      <c r="F145" s="113">
        <v>1</v>
      </c>
      <c r="G145" s="113">
        <v>2</v>
      </c>
      <c r="H145" s="113">
        <v>90</v>
      </c>
      <c r="I145" s="118">
        <v>0.41111111111111109</v>
      </c>
      <c r="J145" s="118">
        <v>0.45555555555555555</v>
      </c>
      <c r="K145" s="118">
        <v>7.7777777777777779E-2</v>
      </c>
      <c r="L145" s="118">
        <v>2.2222222222222223E-2</v>
      </c>
      <c r="M145" s="118">
        <v>1.1111111111111112E-2</v>
      </c>
      <c r="N145" s="118">
        <v>2.2222222222222223E-2</v>
      </c>
    </row>
    <row r="146" spans="1:14" x14ac:dyDescent="0.25">
      <c r="A146" s="113" t="s">
        <v>803</v>
      </c>
      <c r="B146" s="113">
        <v>30</v>
      </c>
      <c r="C146" s="113">
        <v>38</v>
      </c>
      <c r="D146" s="113">
        <v>11</v>
      </c>
      <c r="E146" s="113">
        <v>8</v>
      </c>
      <c r="F146" s="113">
        <v>3</v>
      </c>
      <c r="G146" s="113">
        <v>3</v>
      </c>
      <c r="H146" s="113">
        <v>93</v>
      </c>
      <c r="I146" s="118">
        <v>0.32258064516129031</v>
      </c>
      <c r="J146" s="118">
        <v>0.40860215053763443</v>
      </c>
      <c r="K146" s="118">
        <v>0.11827956989247312</v>
      </c>
      <c r="L146" s="118">
        <v>8.6021505376344093E-2</v>
      </c>
      <c r="M146" s="118">
        <v>3.2258064516129031E-2</v>
      </c>
      <c r="N146" s="118">
        <v>3.2258064516129031E-2</v>
      </c>
    </row>
    <row r="147" spans="1:14" x14ac:dyDescent="0.25">
      <c r="A147" s="113" t="s">
        <v>804</v>
      </c>
      <c r="B147" s="113">
        <v>23</v>
      </c>
      <c r="C147" s="113">
        <v>31</v>
      </c>
      <c r="D147" s="113">
        <v>8</v>
      </c>
      <c r="E147" s="113">
        <v>2</v>
      </c>
      <c r="F147" s="113">
        <v>0</v>
      </c>
      <c r="G147" s="113">
        <v>3</v>
      </c>
      <c r="H147" s="113">
        <v>67</v>
      </c>
      <c r="I147" s="118">
        <v>0.34328358208955223</v>
      </c>
      <c r="J147" s="118">
        <v>0.46268656716417911</v>
      </c>
      <c r="K147" s="118">
        <v>0.11940298507462686</v>
      </c>
      <c r="L147" s="118">
        <v>2.9850746268656716E-2</v>
      </c>
      <c r="M147" s="118">
        <v>0</v>
      </c>
      <c r="N147" s="118">
        <v>4.4776119402985072E-2</v>
      </c>
    </row>
    <row r="148" spans="1:14" x14ac:dyDescent="0.25">
      <c r="A148" s="113" t="s">
        <v>805</v>
      </c>
      <c r="B148" s="113">
        <v>20</v>
      </c>
      <c r="C148" s="113">
        <v>36</v>
      </c>
      <c r="D148" s="113">
        <v>12</v>
      </c>
      <c r="E148" s="113">
        <v>7</v>
      </c>
      <c r="F148" s="113">
        <v>1</v>
      </c>
      <c r="G148" s="113">
        <v>2</v>
      </c>
      <c r="H148" s="113">
        <v>78</v>
      </c>
      <c r="I148" s="118">
        <v>0.25641025641025639</v>
      </c>
      <c r="J148" s="118">
        <v>0.46153846153846156</v>
      </c>
      <c r="K148" s="118">
        <v>0.15384615384615385</v>
      </c>
      <c r="L148" s="118">
        <v>8.9743589743589744E-2</v>
      </c>
      <c r="M148" s="118">
        <v>1.282051282051282E-2</v>
      </c>
      <c r="N148" s="118">
        <v>2.564102564102564E-2</v>
      </c>
    </row>
    <row r="149" spans="1:14" x14ac:dyDescent="0.25">
      <c r="A149" s="113" t="s">
        <v>806</v>
      </c>
      <c r="B149" s="113">
        <v>11</v>
      </c>
      <c r="C149" s="113">
        <v>36</v>
      </c>
      <c r="D149" s="113">
        <v>16</v>
      </c>
      <c r="E149" s="113">
        <v>3</v>
      </c>
      <c r="F149" s="113">
        <v>3</v>
      </c>
      <c r="G149" s="113">
        <v>6</v>
      </c>
      <c r="H149" s="113">
        <v>75</v>
      </c>
      <c r="I149" s="118">
        <v>0.14666666666666667</v>
      </c>
      <c r="J149" s="118">
        <v>0.48</v>
      </c>
      <c r="K149" s="118">
        <v>0.21333333333333335</v>
      </c>
      <c r="L149" s="118">
        <v>0.04</v>
      </c>
      <c r="M149" s="118">
        <v>0.04</v>
      </c>
      <c r="N149" s="118">
        <v>0.08</v>
      </c>
    </row>
    <row r="150" spans="1:14" x14ac:dyDescent="0.25">
      <c r="A150" s="113" t="s">
        <v>807</v>
      </c>
      <c r="B150" s="113">
        <v>19</v>
      </c>
      <c r="C150" s="113">
        <v>28</v>
      </c>
      <c r="D150" s="113">
        <v>7</v>
      </c>
      <c r="E150" s="113">
        <v>3</v>
      </c>
      <c r="F150" s="113">
        <v>1</v>
      </c>
      <c r="G150" s="113">
        <v>4</v>
      </c>
      <c r="H150" s="113">
        <v>62</v>
      </c>
      <c r="I150" s="118">
        <v>0.30645161290322581</v>
      </c>
      <c r="J150" s="118">
        <v>0.45161290322580644</v>
      </c>
      <c r="K150" s="118">
        <v>0.11290322580645161</v>
      </c>
      <c r="L150" s="118">
        <v>4.8387096774193547E-2</v>
      </c>
      <c r="M150" s="118">
        <v>1.6129032258064516E-2</v>
      </c>
      <c r="N150" s="118">
        <v>6.4516129032258063E-2</v>
      </c>
    </row>
    <row r="151" spans="1:14" x14ac:dyDescent="0.25">
      <c r="A151" s="113" t="s">
        <v>808</v>
      </c>
      <c r="B151" s="113">
        <v>11</v>
      </c>
      <c r="C151" s="113">
        <v>36</v>
      </c>
      <c r="D151" s="113">
        <v>5</v>
      </c>
      <c r="E151" s="113">
        <v>5</v>
      </c>
      <c r="F151" s="113">
        <v>2</v>
      </c>
      <c r="G151" s="113">
        <v>2</v>
      </c>
      <c r="H151" s="113">
        <v>61</v>
      </c>
      <c r="I151" s="118">
        <v>0.18032786885245902</v>
      </c>
      <c r="J151" s="118">
        <v>0.5901639344262295</v>
      </c>
      <c r="K151" s="118">
        <v>8.1967213114754092E-2</v>
      </c>
      <c r="L151" s="118">
        <v>8.1967213114754092E-2</v>
      </c>
      <c r="M151" s="118">
        <v>3.2786885245901641E-2</v>
      </c>
      <c r="N151" s="118">
        <v>3.2786885245901641E-2</v>
      </c>
    </row>
    <row r="152" spans="1:14" x14ac:dyDescent="0.25">
      <c r="A152" s="113" t="s">
        <v>809</v>
      </c>
      <c r="B152" s="113">
        <v>10</v>
      </c>
      <c r="C152" s="113">
        <v>25</v>
      </c>
      <c r="D152" s="113">
        <v>8</v>
      </c>
      <c r="E152" s="113">
        <v>3</v>
      </c>
      <c r="F152" s="113">
        <v>1</v>
      </c>
      <c r="G152" s="113">
        <v>2</v>
      </c>
      <c r="H152" s="113">
        <v>49</v>
      </c>
      <c r="I152" s="118">
        <v>0.20408163265306123</v>
      </c>
      <c r="J152" s="118">
        <v>0.51020408163265307</v>
      </c>
      <c r="K152" s="118">
        <v>0.16326530612244897</v>
      </c>
      <c r="L152" s="118">
        <v>6.1224489795918366E-2</v>
      </c>
      <c r="M152" s="118">
        <v>2.0408163265306121E-2</v>
      </c>
      <c r="N152" s="118">
        <v>4.0816326530612242E-2</v>
      </c>
    </row>
    <row r="153" spans="1:14" x14ac:dyDescent="0.25">
      <c r="A153" s="113" t="s">
        <v>810</v>
      </c>
      <c r="B153" s="113">
        <v>14</v>
      </c>
      <c r="C153" s="113">
        <v>25</v>
      </c>
      <c r="D153" s="113">
        <v>11</v>
      </c>
      <c r="E153" s="113">
        <v>3</v>
      </c>
      <c r="F153" s="113">
        <v>1</v>
      </c>
      <c r="G153" s="113">
        <v>1</v>
      </c>
      <c r="H153" s="113">
        <v>55</v>
      </c>
      <c r="I153" s="118">
        <v>0.25454545454545452</v>
      </c>
      <c r="J153" s="118">
        <v>0.45454545454545453</v>
      </c>
      <c r="K153" s="118">
        <v>0.2</v>
      </c>
      <c r="L153" s="118">
        <v>5.4545454545454543E-2</v>
      </c>
      <c r="M153" s="118">
        <v>1.8181818181818181E-2</v>
      </c>
      <c r="N153" s="118">
        <v>1.8181818181818181E-2</v>
      </c>
    </row>
    <row r="154" spans="1:14" x14ac:dyDescent="0.25">
      <c r="A154" s="113" t="s">
        <v>811</v>
      </c>
      <c r="B154" s="113">
        <v>14</v>
      </c>
      <c r="C154" s="113">
        <v>30</v>
      </c>
      <c r="D154" s="113">
        <v>12</v>
      </c>
      <c r="E154" s="113">
        <v>6</v>
      </c>
      <c r="F154" s="113">
        <v>2</v>
      </c>
      <c r="G154" s="113">
        <v>2</v>
      </c>
      <c r="H154" s="113">
        <v>66</v>
      </c>
      <c r="I154" s="118">
        <v>0.21212121212121213</v>
      </c>
      <c r="J154" s="118">
        <v>0.45454545454545453</v>
      </c>
      <c r="K154" s="118">
        <v>0.18181818181818182</v>
      </c>
      <c r="L154" s="118">
        <v>9.0909090909090912E-2</v>
      </c>
      <c r="M154" s="118">
        <v>3.0303030303030304E-2</v>
      </c>
      <c r="N154" s="118">
        <v>3.0303030303030304E-2</v>
      </c>
    </row>
    <row r="155" spans="1:14" x14ac:dyDescent="0.25">
      <c r="A155" s="113" t="s">
        <v>812</v>
      </c>
      <c r="B155" s="113">
        <v>11</v>
      </c>
      <c r="C155" s="113">
        <v>20</v>
      </c>
      <c r="D155" s="113">
        <v>10</v>
      </c>
      <c r="E155" s="113">
        <v>8</v>
      </c>
      <c r="F155" s="113">
        <v>2</v>
      </c>
      <c r="G155" s="113">
        <v>2</v>
      </c>
      <c r="H155" s="113">
        <v>53</v>
      </c>
      <c r="I155" s="118">
        <v>0.20754716981132076</v>
      </c>
      <c r="J155" s="118">
        <v>0.37735849056603776</v>
      </c>
      <c r="K155" s="118">
        <v>0.18867924528301888</v>
      </c>
      <c r="L155" s="118">
        <v>0.15094339622641509</v>
      </c>
      <c r="M155" s="118">
        <v>3.7735849056603772E-2</v>
      </c>
      <c r="N155" s="118">
        <v>3.7735849056603772E-2</v>
      </c>
    </row>
    <row r="156" spans="1:14" x14ac:dyDescent="0.25">
      <c r="A156" s="113" t="s">
        <v>813</v>
      </c>
      <c r="B156" s="113">
        <v>13</v>
      </c>
      <c r="C156" s="113">
        <v>31</v>
      </c>
      <c r="D156" s="113">
        <v>13</v>
      </c>
      <c r="E156" s="113">
        <v>4</v>
      </c>
      <c r="F156" s="113">
        <v>3</v>
      </c>
      <c r="G156" s="113">
        <v>4</v>
      </c>
      <c r="H156" s="113">
        <v>68</v>
      </c>
      <c r="I156" s="118">
        <v>0.19117647058823528</v>
      </c>
      <c r="J156" s="118">
        <v>0.45588235294117646</v>
      </c>
      <c r="K156" s="118">
        <v>0.19117647058823528</v>
      </c>
      <c r="L156" s="118">
        <v>5.8823529411764705E-2</v>
      </c>
      <c r="M156" s="118">
        <v>4.4117647058823532E-2</v>
      </c>
      <c r="N156" s="118">
        <v>5.8823529411764705E-2</v>
      </c>
    </row>
    <row r="157" spans="1:14" ht="30" x14ac:dyDescent="0.25">
      <c r="A157" s="196" t="s">
        <v>824</v>
      </c>
      <c r="B157" s="119">
        <v>60</v>
      </c>
      <c r="C157" s="119">
        <v>121</v>
      </c>
      <c r="D157" s="119">
        <v>47</v>
      </c>
      <c r="E157" s="119">
        <v>20</v>
      </c>
      <c r="F157" s="119">
        <v>14</v>
      </c>
      <c r="G157" s="119">
        <v>20</v>
      </c>
      <c r="H157" s="119">
        <v>282</v>
      </c>
      <c r="I157" s="255">
        <v>0.21276595744680851</v>
      </c>
      <c r="J157" s="255">
        <v>0.42907801418439717</v>
      </c>
      <c r="K157" s="255">
        <v>0.16666666666666666</v>
      </c>
      <c r="L157" s="255">
        <v>7.0921985815602842E-2</v>
      </c>
      <c r="M157" s="255">
        <v>4.9645390070921988E-2</v>
      </c>
      <c r="N157" s="255">
        <v>7.0921985815602842E-2</v>
      </c>
    </row>
    <row r="158" spans="1:14" x14ac:dyDescent="0.25">
      <c r="A158" s="113" t="s">
        <v>799</v>
      </c>
      <c r="B158" s="113">
        <v>8</v>
      </c>
      <c r="C158" s="113">
        <v>9</v>
      </c>
      <c r="D158" s="113">
        <v>1</v>
      </c>
      <c r="E158" s="113">
        <v>0</v>
      </c>
      <c r="F158" s="113">
        <v>1</v>
      </c>
      <c r="G158" s="113">
        <v>0</v>
      </c>
      <c r="H158" s="113">
        <v>19</v>
      </c>
      <c r="I158" s="118">
        <v>0.42105263157894735</v>
      </c>
      <c r="J158" s="118">
        <v>0.47368421052631576</v>
      </c>
      <c r="K158" s="118">
        <v>5.2631578947368418E-2</v>
      </c>
      <c r="L158" s="118">
        <v>0</v>
      </c>
      <c r="M158" s="118">
        <v>5.2631578947368418E-2</v>
      </c>
      <c r="N158" s="118">
        <v>0</v>
      </c>
    </row>
    <row r="159" spans="1:14" x14ac:dyDescent="0.25">
      <c r="A159" s="113" t="s">
        <v>800</v>
      </c>
      <c r="B159" s="113">
        <v>8</v>
      </c>
      <c r="C159" s="113">
        <v>7</v>
      </c>
      <c r="D159" s="113">
        <v>4</v>
      </c>
      <c r="E159" s="113">
        <v>1</v>
      </c>
      <c r="F159" s="113">
        <v>1</v>
      </c>
      <c r="G159" s="113">
        <v>1</v>
      </c>
      <c r="H159" s="113">
        <v>22</v>
      </c>
      <c r="I159" s="118">
        <v>0.36363636363636365</v>
      </c>
      <c r="J159" s="118">
        <v>0.31818181818181818</v>
      </c>
      <c r="K159" s="118">
        <v>0.18181818181818182</v>
      </c>
      <c r="L159" s="118">
        <v>4.5454545454545456E-2</v>
      </c>
      <c r="M159" s="118">
        <v>4.5454545454545456E-2</v>
      </c>
      <c r="N159" s="118">
        <v>4.5454545454545456E-2</v>
      </c>
    </row>
    <row r="160" spans="1:14" x14ac:dyDescent="0.25">
      <c r="A160" s="113" t="s">
        <v>801</v>
      </c>
      <c r="B160" s="113">
        <v>4</v>
      </c>
      <c r="C160" s="113">
        <v>8</v>
      </c>
      <c r="D160" s="113">
        <v>1</v>
      </c>
      <c r="E160" s="113">
        <v>4</v>
      </c>
      <c r="F160" s="113">
        <v>2</v>
      </c>
      <c r="G160" s="113">
        <v>1</v>
      </c>
      <c r="H160" s="113">
        <v>20</v>
      </c>
      <c r="I160" s="118">
        <v>0.2</v>
      </c>
      <c r="J160" s="118">
        <v>0.4</v>
      </c>
      <c r="K160" s="118">
        <v>0.05</v>
      </c>
      <c r="L160" s="118">
        <v>0.2</v>
      </c>
      <c r="M160" s="118">
        <v>0.1</v>
      </c>
      <c r="N160" s="118">
        <v>0.05</v>
      </c>
    </row>
    <row r="161" spans="1:14" x14ac:dyDescent="0.25">
      <c r="A161" s="113" t="s">
        <v>802</v>
      </c>
      <c r="B161" s="113">
        <v>6</v>
      </c>
      <c r="C161" s="113">
        <v>7</v>
      </c>
      <c r="D161" s="113">
        <v>2</v>
      </c>
      <c r="E161" s="113">
        <v>1</v>
      </c>
      <c r="F161" s="113">
        <v>1</v>
      </c>
      <c r="G161" s="113">
        <v>0</v>
      </c>
      <c r="H161" s="113">
        <v>17</v>
      </c>
      <c r="I161" s="118">
        <v>0.35294117647058826</v>
      </c>
      <c r="J161" s="118">
        <v>0.41176470588235292</v>
      </c>
      <c r="K161" s="118">
        <v>0.11764705882352941</v>
      </c>
      <c r="L161" s="118">
        <v>5.8823529411764705E-2</v>
      </c>
      <c r="M161" s="118">
        <v>5.8823529411764705E-2</v>
      </c>
      <c r="N161" s="118">
        <v>0</v>
      </c>
    </row>
    <row r="162" spans="1:14" x14ac:dyDescent="0.25">
      <c r="A162" s="113" t="s">
        <v>803</v>
      </c>
      <c r="B162" s="113">
        <v>8</v>
      </c>
      <c r="C162" s="113">
        <v>6</v>
      </c>
      <c r="D162" s="113">
        <v>2</v>
      </c>
      <c r="E162" s="113">
        <v>1</v>
      </c>
      <c r="F162" s="113">
        <v>1</v>
      </c>
      <c r="G162" s="113">
        <v>1</v>
      </c>
      <c r="H162" s="113">
        <v>19</v>
      </c>
      <c r="I162" s="118">
        <v>0.42105263157894735</v>
      </c>
      <c r="J162" s="118">
        <v>0.31578947368421051</v>
      </c>
      <c r="K162" s="118">
        <v>0.10526315789473684</v>
      </c>
      <c r="L162" s="118">
        <v>5.2631578947368418E-2</v>
      </c>
      <c r="M162" s="118">
        <v>5.2631578947368418E-2</v>
      </c>
      <c r="N162" s="118">
        <v>5.2631578947368418E-2</v>
      </c>
    </row>
    <row r="163" spans="1:14" x14ac:dyDescent="0.25">
      <c r="A163" s="113" t="s">
        <v>804</v>
      </c>
      <c r="B163" s="113">
        <v>5</v>
      </c>
      <c r="C163" s="113">
        <v>10</v>
      </c>
      <c r="D163" s="113">
        <v>3</v>
      </c>
      <c r="E163" s="113">
        <v>2</v>
      </c>
      <c r="F163" s="113">
        <v>1</v>
      </c>
      <c r="G163" s="113">
        <v>0</v>
      </c>
      <c r="H163" s="113">
        <v>21</v>
      </c>
      <c r="I163" s="118">
        <v>0.23809523809523808</v>
      </c>
      <c r="J163" s="118">
        <v>0.47619047619047616</v>
      </c>
      <c r="K163" s="118">
        <v>0.14285714285714285</v>
      </c>
      <c r="L163" s="118">
        <v>9.5238095238095233E-2</v>
      </c>
      <c r="M163" s="118">
        <v>4.7619047619047616E-2</v>
      </c>
      <c r="N163" s="118">
        <v>0</v>
      </c>
    </row>
    <row r="164" spans="1:14" x14ac:dyDescent="0.25">
      <c r="A164" s="113" t="s">
        <v>805</v>
      </c>
      <c r="B164" s="113">
        <v>3</v>
      </c>
      <c r="C164" s="113">
        <v>8</v>
      </c>
      <c r="D164" s="113">
        <v>4</v>
      </c>
      <c r="E164" s="113">
        <v>1</v>
      </c>
      <c r="F164" s="113">
        <v>0</v>
      </c>
      <c r="G164" s="113">
        <v>0</v>
      </c>
      <c r="H164" s="113">
        <v>16</v>
      </c>
      <c r="I164" s="118">
        <v>0.1875</v>
      </c>
      <c r="J164" s="118">
        <v>0.5</v>
      </c>
      <c r="K164" s="118">
        <v>0.25</v>
      </c>
      <c r="L164" s="118">
        <v>6.25E-2</v>
      </c>
      <c r="M164" s="118">
        <v>0</v>
      </c>
      <c r="N164" s="118">
        <v>0</v>
      </c>
    </row>
    <row r="165" spans="1:14" x14ac:dyDescent="0.25">
      <c r="A165" s="113" t="s">
        <v>806</v>
      </c>
      <c r="B165" s="113">
        <v>1</v>
      </c>
      <c r="C165" s="113">
        <v>9</v>
      </c>
      <c r="D165" s="113">
        <v>4</v>
      </c>
      <c r="E165" s="113">
        <v>3</v>
      </c>
      <c r="F165" s="113">
        <v>1</v>
      </c>
      <c r="G165" s="113">
        <v>1</v>
      </c>
      <c r="H165" s="113">
        <v>19</v>
      </c>
      <c r="I165" s="118">
        <v>5.2631578947368418E-2</v>
      </c>
      <c r="J165" s="118">
        <v>0.47368421052631576</v>
      </c>
      <c r="K165" s="118">
        <v>0.21052631578947367</v>
      </c>
      <c r="L165" s="118">
        <v>0.15789473684210525</v>
      </c>
      <c r="M165" s="118">
        <v>5.2631578947368418E-2</v>
      </c>
      <c r="N165" s="118">
        <v>5.2631578947368418E-2</v>
      </c>
    </row>
    <row r="166" spans="1:14" x14ac:dyDescent="0.25">
      <c r="A166" s="113" t="s">
        <v>807</v>
      </c>
      <c r="B166" s="113">
        <v>1</v>
      </c>
      <c r="C166" s="113">
        <v>11</v>
      </c>
      <c r="D166" s="113">
        <v>2</v>
      </c>
      <c r="E166" s="113">
        <v>0</v>
      </c>
      <c r="F166" s="113">
        <v>3</v>
      </c>
      <c r="G166" s="113">
        <v>1</v>
      </c>
      <c r="H166" s="113">
        <v>18</v>
      </c>
      <c r="I166" s="118">
        <v>5.5555555555555552E-2</v>
      </c>
      <c r="J166" s="118">
        <v>0.61111111111111116</v>
      </c>
      <c r="K166" s="118">
        <v>0.1111111111111111</v>
      </c>
      <c r="L166" s="118">
        <v>0</v>
      </c>
      <c r="M166" s="118">
        <v>0.16666666666666666</v>
      </c>
      <c r="N166" s="118">
        <v>5.5555555555555552E-2</v>
      </c>
    </row>
    <row r="167" spans="1:14" x14ac:dyDescent="0.25">
      <c r="A167" s="113" t="s">
        <v>808</v>
      </c>
      <c r="B167" s="113">
        <v>2</v>
      </c>
      <c r="C167" s="113">
        <v>9</v>
      </c>
      <c r="D167" s="113">
        <v>1</v>
      </c>
      <c r="E167" s="113">
        <v>0</v>
      </c>
      <c r="F167" s="113">
        <v>1</v>
      </c>
      <c r="G167" s="113">
        <v>3</v>
      </c>
      <c r="H167" s="113">
        <v>16</v>
      </c>
      <c r="I167" s="118">
        <v>0.125</v>
      </c>
      <c r="J167" s="118">
        <v>0.5625</v>
      </c>
      <c r="K167" s="118">
        <v>6.25E-2</v>
      </c>
      <c r="L167" s="118">
        <v>0</v>
      </c>
      <c r="M167" s="118">
        <v>6.25E-2</v>
      </c>
      <c r="N167" s="118">
        <v>0.1875</v>
      </c>
    </row>
    <row r="168" spans="1:14" x14ac:dyDescent="0.25">
      <c r="A168" s="113" t="s">
        <v>809</v>
      </c>
      <c r="B168" s="113">
        <v>5</v>
      </c>
      <c r="C168" s="113">
        <v>5</v>
      </c>
      <c r="D168" s="113">
        <v>3</v>
      </c>
      <c r="E168" s="113">
        <v>3</v>
      </c>
      <c r="F168" s="113">
        <v>0</v>
      </c>
      <c r="G168" s="113">
        <v>3</v>
      </c>
      <c r="H168" s="113">
        <v>19</v>
      </c>
      <c r="I168" s="118">
        <v>0.26315789473684209</v>
      </c>
      <c r="J168" s="118">
        <v>0.26315789473684209</v>
      </c>
      <c r="K168" s="118">
        <v>0.15789473684210525</v>
      </c>
      <c r="L168" s="118">
        <v>0.15789473684210525</v>
      </c>
      <c r="M168" s="118">
        <v>0</v>
      </c>
      <c r="N168" s="118">
        <v>0.15789473684210525</v>
      </c>
    </row>
    <row r="169" spans="1:14" x14ac:dyDescent="0.25">
      <c r="A169" s="113" t="s">
        <v>810</v>
      </c>
      <c r="B169" s="113">
        <v>3</v>
      </c>
      <c r="C169" s="113">
        <v>7</v>
      </c>
      <c r="D169" s="113">
        <v>7</v>
      </c>
      <c r="E169" s="113">
        <v>1</v>
      </c>
      <c r="F169" s="113">
        <v>0</v>
      </c>
      <c r="G169" s="113">
        <v>1</v>
      </c>
      <c r="H169" s="113">
        <v>19</v>
      </c>
      <c r="I169" s="118">
        <v>0.15789473684210525</v>
      </c>
      <c r="J169" s="118">
        <v>0.36842105263157893</v>
      </c>
      <c r="K169" s="118">
        <v>0.36842105263157893</v>
      </c>
      <c r="L169" s="118">
        <v>5.2631578947368418E-2</v>
      </c>
      <c r="M169" s="118">
        <v>0</v>
      </c>
      <c r="N169" s="118">
        <v>5.2631578947368418E-2</v>
      </c>
    </row>
    <row r="170" spans="1:14" x14ac:dyDescent="0.25">
      <c r="A170" s="113" t="s">
        <v>811</v>
      </c>
      <c r="B170" s="113">
        <v>3</v>
      </c>
      <c r="C170" s="113">
        <v>9</v>
      </c>
      <c r="D170" s="113">
        <v>4</v>
      </c>
      <c r="E170" s="113">
        <v>1</v>
      </c>
      <c r="F170" s="113">
        <v>1</v>
      </c>
      <c r="G170" s="113">
        <v>1</v>
      </c>
      <c r="H170" s="113">
        <v>19</v>
      </c>
      <c r="I170" s="118">
        <v>0.15789473684210525</v>
      </c>
      <c r="J170" s="118">
        <v>0.47368421052631576</v>
      </c>
      <c r="K170" s="118">
        <v>0.21052631578947367</v>
      </c>
      <c r="L170" s="118">
        <v>5.2631578947368418E-2</v>
      </c>
      <c r="M170" s="118">
        <v>5.2631578947368418E-2</v>
      </c>
      <c r="N170" s="118">
        <v>5.2631578947368418E-2</v>
      </c>
    </row>
    <row r="171" spans="1:14" x14ac:dyDescent="0.25">
      <c r="A171" s="113" t="s">
        <v>812</v>
      </c>
      <c r="B171" s="113">
        <v>3</v>
      </c>
      <c r="C171" s="113">
        <v>9</v>
      </c>
      <c r="D171" s="113">
        <v>4</v>
      </c>
      <c r="E171" s="113">
        <v>1</v>
      </c>
      <c r="F171" s="113">
        <v>0</v>
      </c>
      <c r="G171" s="113">
        <v>3</v>
      </c>
      <c r="H171" s="113">
        <v>20</v>
      </c>
      <c r="I171" s="118">
        <v>0.15</v>
      </c>
      <c r="J171" s="118">
        <v>0.45</v>
      </c>
      <c r="K171" s="118">
        <v>0.2</v>
      </c>
      <c r="L171" s="118">
        <v>0.05</v>
      </c>
      <c r="M171" s="118">
        <v>0</v>
      </c>
      <c r="N171" s="118">
        <v>0.15</v>
      </c>
    </row>
    <row r="172" spans="1:14" x14ac:dyDescent="0.25">
      <c r="A172" s="113" t="s">
        <v>813</v>
      </c>
      <c r="B172" s="113">
        <v>0</v>
      </c>
      <c r="C172" s="113">
        <v>7</v>
      </c>
      <c r="D172" s="113">
        <v>5</v>
      </c>
      <c r="E172" s="113">
        <v>1</v>
      </c>
      <c r="F172" s="113">
        <v>1</v>
      </c>
      <c r="G172" s="113">
        <v>4</v>
      </c>
      <c r="H172" s="113">
        <v>18</v>
      </c>
      <c r="I172" s="118">
        <v>0</v>
      </c>
      <c r="J172" s="118">
        <v>0.3888888888888889</v>
      </c>
      <c r="K172" s="118">
        <v>0.27777777777777779</v>
      </c>
      <c r="L172" s="118">
        <v>5.5555555555555552E-2</v>
      </c>
      <c r="M172" s="118">
        <v>5.5555555555555552E-2</v>
      </c>
      <c r="N172" s="118">
        <v>0.22222222222222221</v>
      </c>
    </row>
    <row r="173" spans="1:14" x14ac:dyDescent="0.25">
      <c r="A173" s="119" t="s">
        <v>825</v>
      </c>
      <c r="B173" s="119">
        <v>68</v>
      </c>
      <c r="C173" s="119">
        <v>203</v>
      </c>
      <c r="D173" s="119">
        <v>93</v>
      </c>
      <c r="E173" s="119">
        <v>53</v>
      </c>
      <c r="F173" s="119">
        <v>24</v>
      </c>
      <c r="G173" s="119">
        <v>36</v>
      </c>
      <c r="H173" s="119">
        <v>477</v>
      </c>
      <c r="I173" s="255">
        <v>0.14255765199161424</v>
      </c>
      <c r="J173" s="255">
        <v>0.42557651991614254</v>
      </c>
      <c r="K173" s="255">
        <v>0.19496855345911951</v>
      </c>
      <c r="L173" s="255">
        <v>0.1111111111111111</v>
      </c>
      <c r="M173" s="255">
        <v>5.0314465408805034E-2</v>
      </c>
      <c r="N173" s="255">
        <v>7.5471698113207544E-2</v>
      </c>
    </row>
    <row r="174" spans="1:14" x14ac:dyDescent="0.25">
      <c r="A174" s="113" t="s">
        <v>799</v>
      </c>
      <c r="B174" s="113">
        <v>6</v>
      </c>
      <c r="C174" s="113">
        <v>9</v>
      </c>
      <c r="D174" s="113">
        <v>3</v>
      </c>
      <c r="E174" s="113">
        <v>4</v>
      </c>
      <c r="F174" s="113">
        <v>1</v>
      </c>
      <c r="G174" s="113">
        <v>0</v>
      </c>
      <c r="H174" s="113">
        <v>23</v>
      </c>
      <c r="I174" s="118">
        <v>0.2608695652173913</v>
      </c>
      <c r="J174" s="118">
        <v>0.39130434782608697</v>
      </c>
      <c r="K174" s="118">
        <v>0.13043478260869565</v>
      </c>
      <c r="L174" s="118">
        <v>0.17391304347826086</v>
      </c>
      <c r="M174" s="118">
        <v>4.3478260869565216E-2</v>
      </c>
      <c r="N174" s="118">
        <v>0</v>
      </c>
    </row>
    <row r="175" spans="1:14" x14ac:dyDescent="0.25">
      <c r="A175" s="113" t="s">
        <v>800</v>
      </c>
      <c r="B175" s="113">
        <v>5</v>
      </c>
      <c r="C175" s="113">
        <v>7</v>
      </c>
      <c r="D175" s="113">
        <v>2</v>
      </c>
      <c r="E175" s="113">
        <v>3</v>
      </c>
      <c r="F175" s="113">
        <v>2</v>
      </c>
      <c r="G175" s="113">
        <v>4</v>
      </c>
      <c r="H175" s="113">
        <v>23</v>
      </c>
      <c r="I175" s="118">
        <v>0.21739130434782608</v>
      </c>
      <c r="J175" s="118">
        <v>0.30434782608695654</v>
      </c>
      <c r="K175" s="118">
        <v>8.6956521739130432E-2</v>
      </c>
      <c r="L175" s="118">
        <v>0.13043478260869565</v>
      </c>
      <c r="M175" s="118">
        <v>8.6956521739130432E-2</v>
      </c>
      <c r="N175" s="118">
        <v>0.17391304347826086</v>
      </c>
    </row>
    <row r="176" spans="1:14" x14ac:dyDescent="0.25">
      <c r="A176" s="113" t="s">
        <v>801</v>
      </c>
      <c r="B176" s="113">
        <v>9</v>
      </c>
      <c r="C176" s="113">
        <v>9</v>
      </c>
      <c r="D176" s="113">
        <v>2</v>
      </c>
      <c r="E176" s="113">
        <v>6</v>
      </c>
      <c r="F176" s="113">
        <v>2</v>
      </c>
      <c r="G176" s="113">
        <v>1</v>
      </c>
      <c r="H176" s="113">
        <v>29</v>
      </c>
      <c r="I176" s="118">
        <v>0.31034482758620691</v>
      </c>
      <c r="J176" s="118">
        <v>0.31034482758620691</v>
      </c>
      <c r="K176" s="118">
        <v>6.8965517241379309E-2</v>
      </c>
      <c r="L176" s="118">
        <v>0.20689655172413793</v>
      </c>
      <c r="M176" s="118">
        <v>6.8965517241379309E-2</v>
      </c>
      <c r="N176" s="118">
        <v>3.4482758620689655E-2</v>
      </c>
    </row>
    <row r="177" spans="1:14" x14ac:dyDescent="0.25">
      <c r="A177" s="113" t="s">
        <v>802</v>
      </c>
      <c r="B177" s="113">
        <v>5</v>
      </c>
      <c r="C177" s="113">
        <v>11</v>
      </c>
      <c r="D177" s="113">
        <v>3</v>
      </c>
      <c r="E177" s="113">
        <v>7</v>
      </c>
      <c r="F177" s="113">
        <v>1</v>
      </c>
      <c r="G177" s="113">
        <v>6</v>
      </c>
      <c r="H177" s="113">
        <v>33</v>
      </c>
      <c r="I177" s="118">
        <v>0.15151515151515152</v>
      </c>
      <c r="J177" s="118">
        <v>0.33333333333333331</v>
      </c>
      <c r="K177" s="118">
        <v>9.0909090909090912E-2</v>
      </c>
      <c r="L177" s="118">
        <v>0.21212121212121213</v>
      </c>
      <c r="M177" s="118">
        <v>3.0303030303030304E-2</v>
      </c>
      <c r="N177" s="118">
        <v>0.18181818181818182</v>
      </c>
    </row>
    <row r="178" spans="1:14" x14ac:dyDescent="0.25">
      <c r="A178" s="113" t="s">
        <v>803</v>
      </c>
      <c r="B178" s="113">
        <v>3</v>
      </c>
      <c r="C178" s="113">
        <v>13</v>
      </c>
      <c r="D178" s="113">
        <v>8</v>
      </c>
      <c r="E178" s="113">
        <v>5</v>
      </c>
      <c r="F178" s="113">
        <v>6</v>
      </c>
      <c r="G178" s="113">
        <v>2</v>
      </c>
      <c r="H178" s="113">
        <v>37</v>
      </c>
      <c r="I178" s="118">
        <v>8.1081081081081086E-2</v>
      </c>
      <c r="J178" s="118">
        <v>0.35135135135135137</v>
      </c>
      <c r="K178" s="118">
        <v>0.21621621621621623</v>
      </c>
      <c r="L178" s="118">
        <v>0.13513513513513514</v>
      </c>
      <c r="M178" s="118">
        <v>0.16216216216216217</v>
      </c>
      <c r="N178" s="118">
        <v>5.4054054054054057E-2</v>
      </c>
    </row>
    <row r="179" spans="1:14" x14ac:dyDescent="0.25">
      <c r="A179" s="113" t="s">
        <v>804</v>
      </c>
      <c r="B179" s="113">
        <v>6</v>
      </c>
      <c r="C179" s="113">
        <v>18</v>
      </c>
      <c r="D179" s="113">
        <v>8</v>
      </c>
      <c r="E179" s="113">
        <v>2</v>
      </c>
      <c r="F179" s="113">
        <v>0</v>
      </c>
      <c r="G179" s="113">
        <v>5</v>
      </c>
      <c r="H179" s="113">
        <v>39</v>
      </c>
      <c r="I179" s="118">
        <v>0.15384615384615385</v>
      </c>
      <c r="J179" s="118">
        <v>0.46153846153846156</v>
      </c>
      <c r="K179" s="118">
        <v>0.20512820512820512</v>
      </c>
      <c r="L179" s="118">
        <v>5.128205128205128E-2</v>
      </c>
      <c r="M179" s="118">
        <v>0</v>
      </c>
      <c r="N179" s="118">
        <v>0.12820512820512819</v>
      </c>
    </row>
    <row r="180" spans="1:14" x14ac:dyDescent="0.25">
      <c r="A180" s="113" t="s">
        <v>805</v>
      </c>
      <c r="B180" s="113">
        <v>8</v>
      </c>
      <c r="C180" s="113">
        <v>15</v>
      </c>
      <c r="D180" s="113">
        <v>8</v>
      </c>
      <c r="E180" s="113">
        <v>0</v>
      </c>
      <c r="F180" s="113">
        <v>0</v>
      </c>
      <c r="G180" s="113">
        <v>0</v>
      </c>
      <c r="H180" s="113">
        <v>31</v>
      </c>
      <c r="I180" s="118">
        <v>0.25806451612903225</v>
      </c>
      <c r="J180" s="118">
        <v>0.4838709677419355</v>
      </c>
      <c r="K180" s="118">
        <v>0.25806451612903225</v>
      </c>
      <c r="L180" s="118">
        <v>0</v>
      </c>
      <c r="M180" s="118">
        <v>0</v>
      </c>
      <c r="N180" s="118">
        <v>0</v>
      </c>
    </row>
    <row r="181" spans="1:14" x14ac:dyDescent="0.25">
      <c r="A181" s="113" t="s">
        <v>806</v>
      </c>
      <c r="B181" s="113">
        <v>5</v>
      </c>
      <c r="C181" s="113">
        <v>14</v>
      </c>
      <c r="D181" s="113">
        <v>10</v>
      </c>
      <c r="E181" s="113">
        <v>2</v>
      </c>
      <c r="F181" s="113">
        <v>0</v>
      </c>
      <c r="G181" s="113">
        <v>1</v>
      </c>
      <c r="H181" s="113">
        <v>32</v>
      </c>
      <c r="I181" s="118">
        <v>0.15625</v>
      </c>
      <c r="J181" s="118">
        <v>0.4375</v>
      </c>
      <c r="K181" s="118">
        <v>0.3125</v>
      </c>
      <c r="L181" s="118">
        <v>6.25E-2</v>
      </c>
      <c r="M181" s="118">
        <v>0</v>
      </c>
      <c r="N181" s="118">
        <v>3.125E-2</v>
      </c>
    </row>
    <row r="182" spans="1:14" x14ac:dyDescent="0.25">
      <c r="A182" s="113" t="s">
        <v>807</v>
      </c>
      <c r="B182" s="113">
        <v>4</v>
      </c>
      <c r="C182" s="113">
        <v>16</v>
      </c>
      <c r="D182" s="113">
        <v>6</v>
      </c>
      <c r="E182" s="113">
        <v>2</v>
      </c>
      <c r="F182" s="113">
        <v>1</v>
      </c>
      <c r="G182" s="113">
        <v>1</v>
      </c>
      <c r="H182" s="113">
        <v>30</v>
      </c>
      <c r="I182" s="118">
        <v>0.13333333333333333</v>
      </c>
      <c r="J182" s="118">
        <v>0.53333333333333333</v>
      </c>
      <c r="K182" s="118">
        <v>0.2</v>
      </c>
      <c r="L182" s="118">
        <v>6.6666666666666666E-2</v>
      </c>
      <c r="M182" s="118">
        <v>3.3333333333333333E-2</v>
      </c>
      <c r="N182" s="118">
        <v>3.3333333333333333E-2</v>
      </c>
    </row>
    <row r="183" spans="1:14" x14ac:dyDescent="0.25">
      <c r="A183" s="113" t="s">
        <v>808</v>
      </c>
      <c r="B183" s="113"/>
      <c r="C183" s="113">
        <v>22</v>
      </c>
      <c r="D183" s="113">
        <v>4</v>
      </c>
      <c r="E183" s="113">
        <v>2</v>
      </c>
      <c r="F183" s="113">
        <v>1</v>
      </c>
      <c r="G183" s="113">
        <v>1</v>
      </c>
      <c r="H183" s="113">
        <v>30</v>
      </c>
      <c r="I183" s="118">
        <v>0</v>
      </c>
      <c r="J183" s="118">
        <v>0.73333333333333328</v>
      </c>
      <c r="K183" s="118">
        <v>0.13333333333333333</v>
      </c>
      <c r="L183" s="118">
        <v>6.6666666666666666E-2</v>
      </c>
      <c r="M183" s="118">
        <v>3.3333333333333333E-2</v>
      </c>
      <c r="N183" s="118">
        <v>3.3333333333333333E-2</v>
      </c>
    </row>
    <row r="184" spans="1:14" x14ac:dyDescent="0.25">
      <c r="A184" s="113" t="s">
        <v>809</v>
      </c>
      <c r="B184" s="113">
        <v>1</v>
      </c>
      <c r="C184" s="113">
        <v>13</v>
      </c>
      <c r="D184" s="113">
        <v>12</v>
      </c>
      <c r="E184" s="113">
        <v>4</v>
      </c>
      <c r="F184" s="113">
        <v>2</v>
      </c>
      <c r="G184" s="113">
        <v>1</v>
      </c>
      <c r="H184" s="113">
        <v>33</v>
      </c>
      <c r="I184" s="118">
        <v>3.0303030303030304E-2</v>
      </c>
      <c r="J184" s="118">
        <v>0.39393939393939392</v>
      </c>
      <c r="K184" s="118">
        <v>0.36363636363636365</v>
      </c>
      <c r="L184" s="118">
        <v>0.12121212121212122</v>
      </c>
      <c r="M184" s="118">
        <v>6.0606060606060608E-2</v>
      </c>
      <c r="N184" s="118">
        <v>3.0303030303030304E-2</v>
      </c>
    </row>
    <row r="185" spans="1:14" x14ac:dyDescent="0.25">
      <c r="A185" s="113" t="s">
        <v>810</v>
      </c>
      <c r="B185" s="113">
        <v>5</v>
      </c>
      <c r="C185" s="113">
        <v>15</v>
      </c>
      <c r="D185" s="113">
        <v>4</v>
      </c>
      <c r="E185" s="113">
        <v>2</v>
      </c>
      <c r="F185" s="113">
        <v>3</v>
      </c>
      <c r="G185" s="113">
        <v>3</v>
      </c>
      <c r="H185" s="113">
        <v>32</v>
      </c>
      <c r="I185" s="118">
        <v>0.15625</v>
      </c>
      <c r="J185" s="118">
        <v>0.46875</v>
      </c>
      <c r="K185" s="118">
        <v>0.125</v>
      </c>
      <c r="L185" s="118">
        <v>6.25E-2</v>
      </c>
      <c r="M185" s="118">
        <v>9.375E-2</v>
      </c>
      <c r="N185" s="118">
        <v>9.375E-2</v>
      </c>
    </row>
    <row r="186" spans="1:14" x14ac:dyDescent="0.25">
      <c r="A186" s="113" t="s">
        <v>811</v>
      </c>
      <c r="B186" s="113">
        <v>2</v>
      </c>
      <c r="C186" s="113">
        <v>17</v>
      </c>
      <c r="D186" s="113">
        <v>7</v>
      </c>
      <c r="E186" s="113">
        <v>7</v>
      </c>
      <c r="F186" s="113">
        <v>1</v>
      </c>
      <c r="G186" s="113">
        <v>6</v>
      </c>
      <c r="H186" s="113">
        <v>40</v>
      </c>
      <c r="I186" s="118">
        <v>0.05</v>
      </c>
      <c r="J186" s="118">
        <v>0.42499999999999999</v>
      </c>
      <c r="K186" s="118">
        <v>0.17499999999999999</v>
      </c>
      <c r="L186" s="118">
        <v>0.17499999999999999</v>
      </c>
      <c r="M186" s="118">
        <v>2.5000000000000001E-2</v>
      </c>
      <c r="N186" s="118">
        <v>0.15</v>
      </c>
    </row>
    <row r="187" spans="1:14" x14ac:dyDescent="0.25">
      <c r="A187" s="113" t="s">
        <v>812</v>
      </c>
      <c r="B187" s="113">
        <v>6</v>
      </c>
      <c r="C187" s="113">
        <v>12</v>
      </c>
      <c r="D187" s="113">
        <v>7</v>
      </c>
      <c r="E187" s="113">
        <v>5</v>
      </c>
      <c r="F187" s="113">
        <v>2</v>
      </c>
      <c r="G187" s="113">
        <v>0</v>
      </c>
      <c r="H187" s="113">
        <v>32</v>
      </c>
      <c r="I187" s="118">
        <v>0.1875</v>
      </c>
      <c r="J187" s="118">
        <v>0.375</v>
      </c>
      <c r="K187" s="118">
        <v>0.21875</v>
      </c>
      <c r="L187" s="118">
        <v>0.15625</v>
      </c>
      <c r="M187" s="118">
        <v>6.25E-2</v>
      </c>
      <c r="N187" s="118">
        <v>0</v>
      </c>
    </row>
    <row r="188" spans="1:14" x14ac:dyDescent="0.25">
      <c r="A188" s="113" t="s">
        <v>813</v>
      </c>
      <c r="B188" s="113">
        <v>3</v>
      </c>
      <c r="C188" s="113">
        <v>12</v>
      </c>
      <c r="D188" s="113">
        <v>9</v>
      </c>
      <c r="E188" s="113">
        <v>2</v>
      </c>
      <c r="F188" s="113">
        <v>2</v>
      </c>
      <c r="G188" s="113">
        <v>5</v>
      </c>
      <c r="H188" s="113">
        <v>33</v>
      </c>
      <c r="I188" s="118">
        <v>9.0909090909090912E-2</v>
      </c>
      <c r="J188" s="118">
        <v>0.36363636363636365</v>
      </c>
      <c r="K188" s="118">
        <v>0.27272727272727271</v>
      </c>
      <c r="L188" s="118">
        <v>6.0606060606060608E-2</v>
      </c>
      <c r="M188" s="118">
        <v>6.0606060606060608E-2</v>
      </c>
      <c r="N188" s="118">
        <v>0.15151515151515152</v>
      </c>
    </row>
    <row r="189" spans="1:14" x14ac:dyDescent="0.25">
      <c r="A189" s="119" t="s">
        <v>826</v>
      </c>
      <c r="B189" s="119">
        <v>13</v>
      </c>
      <c r="C189" s="119">
        <v>38</v>
      </c>
      <c r="D189" s="119">
        <v>11</v>
      </c>
      <c r="E189" s="119">
        <v>3</v>
      </c>
      <c r="F189" s="119">
        <v>1</v>
      </c>
      <c r="G189" s="119">
        <v>4</v>
      </c>
      <c r="H189" s="119">
        <v>70</v>
      </c>
      <c r="I189" s="255">
        <v>0.18571428571428572</v>
      </c>
      <c r="J189" s="255">
        <v>0.54285714285714282</v>
      </c>
      <c r="K189" s="255">
        <v>0.15714285714285714</v>
      </c>
      <c r="L189" s="255">
        <v>4.2857142857142858E-2</v>
      </c>
      <c r="M189" s="255">
        <v>1.4285714285714285E-2</v>
      </c>
      <c r="N189" s="255">
        <v>5.7142857142857141E-2</v>
      </c>
    </row>
    <row r="190" spans="1:14" x14ac:dyDescent="0.25">
      <c r="A190" s="113" t="s">
        <v>799</v>
      </c>
      <c r="B190" s="113">
        <v>0</v>
      </c>
      <c r="C190" s="113">
        <v>2</v>
      </c>
      <c r="D190" s="113">
        <v>2</v>
      </c>
      <c r="E190" s="113">
        <v>1</v>
      </c>
      <c r="F190" s="113">
        <v>0</v>
      </c>
      <c r="G190" s="113">
        <v>0</v>
      </c>
      <c r="H190" s="113">
        <v>5</v>
      </c>
      <c r="I190" s="118">
        <v>0</v>
      </c>
      <c r="J190" s="118">
        <v>0.4</v>
      </c>
      <c r="K190" s="118">
        <v>0.4</v>
      </c>
      <c r="L190" s="118">
        <v>0.2</v>
      </c>
      <c r="M190" s="118">
        <v>0</v>
      </c>
      <c r="N190" s="118">
        <v>0</v>
      </c>
    </row>
    <row r="191" spans="1:14" x14ac:dyDescent="0.25">
      <c r="A191" s="113" t="s">
        <v>800</v>
      </c>
      <c r="B191" s="113">
        <v>3</v>
      </c>
      <c r="C191" s="113">
        <v>0</v>
      </c>
      <c r="D191" s="113">
        <v>0</v>
      </c>
      <c r="E191" s="113">
        <v>0</v>
      </c>
      <c r="F191" s="113">
        <v>0</v>
      </c>
      <c r="G191" s="113">
        <v>2</v>
      </c>
      <c r="H191" s="113">
        <v>5</v>
      </c>
      <c r="I191" s="118">
        <v>0.6</v>
      </c>
      <c r="J191" s="118">
        <v>0</v>
      </c>
      <c r="K191" s="118">
        <v>0</v>
      </c>
      <c r="L191" s="118">
        <v>0</v>
      </c>
      <c r="M191" s="118">
        <v>0</v>
      </c>
      <c r="N191" s="118">
        <v>0.4</v>
      </c>
    </row>
    <row r="192" spans="1:14" x14ac:dyDescent="0.25">
      <c r="A192" s="113" t="s">
        <v>801</v>
      </c>
      <c r="B192" s="113">
        <v>0</v>
      </c>
      <c r="C192" s="113">
        <v>4</v>
      </c>
      <c r="D192" s="113">
        <v>2</v>
      </c>
      <c r="E192" s="113">
        <v>0</v>
      </c>
      <c r="F192" s="113">
        <v>0</v>
      </c>
      <c r="G192" s="113">
        <v>0</v>
      </c>
      <c r="H192" s="113">
        <v>6</v>
      </c>
      <c r="I192" s="118">
        <v>0</v>
      </c>
      <c r="J192" s="118">
        <v>0.66666666666666663</v>
      </c>
      <c r="K192" s="118">
        <v>0.33333333333333331</v>
      </c>
      <c r="L192" s="118">
        <v>0</v>
      </c>
      <c r="M192" s="118">
        <v>0</v>
      </c>
      <c r="N192" s="118">
        <v>0</v>
      </c>
    </row>
    <row r="193" spans="1:14" x14ac:dyDescent="0.25">
      <c r="A193" s="113" t="s">
        <v>802</v>
      </c>
      <c r="B193" s="113">
        <v>6</v>
      </c>
      <c r="C193" s="113">
        <v>3</v>
      </c>
      <c r="D193" s="113">
        <v>2</v>
      </c>
      <c r="E193" s="113">
        <v>0</v>
      </c>
      <c r="F193" s="113">
        <v>0</v>
      </c>
      <c r="G193" s="113">
        <v>1</v>
      </c>
      <c r="H193" s="113">
        <v>12</v>
      </c>
      <c r="I193" s="118">
        <v>0.5</v>
      </c>
      <c r="J193" s="118">
        <v>0.25</v>
      </c>
      <c r="K193" s="118">
        <v>0.16666666666666666</v>
      </c>
      <c r="L193" s="118">
        <v>0</v>
      </c>
      <c r="M193" s="118">
        <v>0</v>
      </c>
      <c r="N193" s="118">
        <v>8.3333333333333329E-2</v>
      </c>
    </row>
    <row r="194" spans="1:14" x14ac:dyDescent="0.25">
      <c r="A194" s="113" t="s">
        <v>803</v>
      </c>
      <c r="B194" s="113">
        <v>3</v>
      </c>
      <c r="C194" s="113">
        <v>2</v>
      </c>
      <c r="D194" s="113">
        <v>2</v>
      </c>
      <c r="E194" s="113">
        <v>0</v>
      </c>
      <c r="F194" s="113">
        <v>0</v>
      </c>
      <c r="G194" s="113">
        <v>0</v>
      </c>
      <c r="H194" s="113">
        <v>7</v>
      </c>
      <c r="I194" s="118">
        <v>0.42857142857142855</v>
      </c>
      <c r="J194" s="118">
        <v>0.2857142857142857</v>
      </c>
      <c r="K194" s="118">
        <v>0.2857142857142857</v>
      </c>
      <c r="L194" s="118">
        <v>0</v>
      </c>
      <c r="M194" s="118">
        <v>0</v>
      </c>
      <c r="N194" s="118">
        <v>0</v>
      </c>
    </row>
    <row r="195" spans="1:14" x14ac:dyDescent="0.25">
      <c r="A195" s="113" t="s">
        <v>804</v>
      </c>
      <c r="B195" s="113">
        <v>1</v>
      </c>
      <c r="C195" s="113">
        <v>5</v>
      </c>
      <c r="D195" s="113">
        <v>1</v>
      </c>
      <c r="E195" s="113">
        <v>0</v>
      </c>
      <c r="F195" s="113">
        <v>0</v>
      </c>
      <c r="G195" s="113">
        <v>0</v>
      </c>
      <c r="H195" s="113">
        <v>7</v>
      </c>
      <c r="I195" s="118">
        <v>0.14285714285714285</v>
      </c>
      <c r="J195" s="118">
        <v>0.7142857142857143</v>
      </c>
      <c r="K195" s="118">
        <v>0.14285714285714285</v>
      </c>
      <c r="L195" s="118">
        <v>0</v>
      </c>
      <c r="M195" s="118">
        <v>0</v>
      </c>
      <c r="N195" s="118">
        <v>0</v>
      </c>
    </row>
    <row r="196" spans="1:14" x14ac:dyDescent="0.25">
      <c r="A196" s="113" t="s">
        <v>805</v>
      </c>
      <c r="B196" s="113"/>
      <c r="C196" s="113">
        <v>3</v>
      </c>
      <c r="D196" s="113">
        <v>0</v>
      </c>
      <c r="E196" s="113">
        <v>0</v>
      </c>
      <c r="F196" s="113">
        <v>0</v>
      </c>
      <c r="G196" s="113">
        <v>0</v>
      </c>
      <c r="H196" s="113">
        <v>3</v>
      </c>
      <c r="I196" s="118">
        <v>0</v>
      </c>
      <c r="J196" s="118">
        <v>1</v>
      </c>
      <c r="K196" s="118">
        <v>0</v>
      </c>
      <c r="L196" s="118">
        <v>0</v>
      </c>
      <c r="M196" s="118">
        <v>0</v>
      </c>
      <c r="N196" s="118">
        <v>0</v>
      </c>
    </row>
    <row r="197" spans="1:14" x14ac:dyDescent="0.25">
      <c r="A197" s="113" t="s">
        <v>806</v>
      </c>
      <c r="B197" s="113"/>
      <c r="C197" s="113">
        <v>2</v>
      </c>
      <c r="D197" s="113">
        <v>0</v>
      </c>
      <c r="E197" s="113">
        <v>0</v>
      </c>
      <c r="F197" s="113">
        <v>0</v>
      </c>
      <c r="G197" s="113">
        <v>1</v>
      </c>
      <c r="H197" s="113">
        <v>3</v>
      </c>
      <c r="I197" s="118">
        <v>0</v>
      </c>
      <c r="J197" s="118">
        <v>0.66666666666666663</v>
      </c>
      <c r="K197" s="118">
        <v>0</v>
      </c>
      <c r="L197" s="118">
        <v>0</v>
      </c>
      <c r="M197" s="118">
        <v>0</v>
      </c>
      <c r="N197" s="118">
        <v>0.33333333333333331</v>
      </c>
    </row>
    <row r="198" spans="1:14" x14ac:dyDescent="0.25">
      <c r="A198" s="113" t="s">
        <v>807</v>
      </c>
      <c r="B198" s="113"/>
      <c r="C198" s="113">
        <v>2</v>
      </c>
      <c r="D198" s="113">
        <v>1</v>
      </c>
      <c r="E198" s="113">
        <v>0</v>
      </c>
      <c r="F198" s="113">
        <v>0</v>
      </c>
      <c r="G198" s="113">
        <v>0</v>
      </c>
      <c r="H198" s="113">
        <v>3</v>
      </c>
      <c r="I198" s="118">
        <v>0</v>
      </c>
      <c r="J198" s="118">
        <v>0.66666666666666663</v>
      </c>
      <c r="K198" s="118">
        <v>0.33333333333333331</v>
      </c>
      <c r="L198" s="118">
        <v>0</v>
      </c>
      <c r="M198" s="118">
        <v>0</v>
      </c>
      <c r="N198" s="118">
        <v>0</v>
      </c>
    </row>
    <row r="199" spans="1:14" x14ac:dyDescent="0.25">
      <c r="A199" s="113" t="s">
        <v>808</v>
      </c>
      <c r="B199" s="113"/>
      <c r="C199" s="113">
        <v>4</v>
      </c>
      <c r="D199" s="113">
        <v>0</v>
      </c>
      <c r="E199" s="113">
        <v>0</v>
      </c>
      <c r="F199" s="113"/>
      <c r="G199" s="113">
        <v>0</v>
      </c>
      <c r="H199" s="113">
        <v>4</v>
      </c>
      <c r="I199" s="118">
        <v>0</v>
      </c>
      <c r="J199" s="118">
        <v>1</v>
      </c>
      <c r="K199" s="118">
        <v>0</v>
      </c>
      <c r="L199" s="118">
        <v>0</v>
      </c>
      <c r="M199" s="118">
        <v>0</v>
      </c>
      <c r="N199" s="118">
        <v>0</v>
      </c>
    </row>
    <row r="200" spans="1:14" x14ac:dyDescent="0.25">
      <c r="A200" s="113" t="s">
        <v>809</v>
      </c>
      <c r="B200" s="113"/>
      <c r="C200" s="113">
        <v>3</v>
      </c>
      <c r="D200" s="113">
        <v>0</v>
      </c>
      <c r="E200" s="113">
        <v>0</v>
      </c>
      <c r="F200" s="113">
        <v>0</v>
      </c>
      <c r="G200" s="113">
        <v>0</v>
      </c>
      <c r="H200" s="113">
        <v>3</v>
      </c>
      <c r="I200" s="118">
        <v>0</v>
      </c>
      <c r="J200" s="118">
        <v>1</v>
      </c>
      <c r="K200" s="118">
        <v>0</v>
      </c>
      <c r="L200" s="118">
        <v>0</v>
      </c>
      <c r="M200" s="118">
        <v>0</v>
      </c>
      <c r="N200" s="118">
        <v>0</v>
      </c>
    </row>
    <row r="201" spans="1:14" x14ac:dyDescent="0.25">
      <c r="A201" s="113" t="s">
        <v>810</v>
      </c>
      <c r="B201" s="113"/>
      <c r="C201" s="113">
        <v>3</v>
      </c>
      <c r="D201" s="113">
        <v>0</v>
      </c>
      <c r="E201" s="113">
        <v>0</v>
      </c>
      <c r="F201" s="113"/>
      <c r="G201" s="113">
        <v>0</v>
      </c>
      <c r="H201" s="113">
        <v>3</v>
      </c>
      <c r="I201" s="118">
        <v>0</v>
      </c>
      <c r="J201" s="118">
        <v>1</v>
      </c>
      <c r="K201" s="118">
        <v>0</v>
      </c>
      <c r="L201" s="118">
        <v>0</v>
      </c>
      <c r="M201" s="118">
        <v>0</v>
      </c>
      <c r="N201" s="118">
        <v>0</v>
      </c>
    </row>
    <row r="202" spans="1:14" x14ac:dyDescent="0.25">
      <c r="A202" s="113" t="s">
        <v>811</v>
      </c>
      <c r="B202" s="113"/>
      <c r="C202" s="113">
        <v>3</v>
      </c>
      <c r="D202" s="113">
        <v>0</v>
      </c>
      <c r="E202" s="113">
        <v>1</v>
      </c>
      <c r="F202" s="113">
        <v>0</v>
      </c>
      <c r="G202" s="113">
        <v>0</v>
      </c>
      <c r="H202" s="113">
        <v>4</v>
      </c>
      <c r="I202" s="118">
        <v>0</v>
      </c>
      <c r="J202" s="118">
        <v>0.75</v>
      </c>
      <c r="K202" s="118">
        <v>0</v>
      </c>
      <c r="L202" s="118">
        <v>0.25</v>
      </c>
      <c r="M202" s="118">
        <v>0</v>
      </c>
      <c r="N202" s="118">
        <v>0</v>
      </c>
    </row>
    <row r="203" spans="1:14" x14ac:dyDescent="0.25">
      <c r="A203" s="113" t="s">
        <v>812</v>
      </c>
      <c r="B203" s="113"/>
      <c r="C203" s="113">
        <v>0</v>
      </c>
      <c r="D203" s="113">
        <v>1</v>
      </c>
      <c r="E203" s="113">
        <v>0</v>
      </c>
      <c r="F203" s="113">
        <v>1</v>
      </c>
      <c r="G203" s="113">
        <v>0</v>
      </c>
      <c r="H203" s="113">
        <v>2</v>
      </c>
      <c r="I203" s="118">
        <v>0</v>
      </c>
      <c r="J203" s="118">
        <v>0</v>
      </c>
      <c r="K203" s="118">
        <v>0.5</v>
      </c>
      <c r="L203" s="118">
        <v>0</v>
      </c>
      <c r="M203" s="118">
        <v>0.5</v>
      </c>
      <c r="N203" s="118">
        <v>0</v>
      </c>
    </row>
    <row r="204" spans="1:14" x14ac:dyDescent="0.25">
      <c r="A204" s="113" t="s">
        <v>813</v>
      </c>
      <c r="B204" s="113"/>
      <c r="C204" s="113">
        <v>2</v>
      </c>
      <c r="D204" s="113">
        <v>0</v>
      </c>
      <c r="E204" s="113">
        <v>1</v>
      </c>
      <c r="F204" s="113">
        <v>0</v>
      </c>
      <c r="G204" s="113"/>
      <c r="H204" s="113">
        <v>3</v>
      </c>
      <c r="I204" s="118">
        <v>0</v>
      </c>
      <c r="J204" s="118">
        <v>0.66666666666666663</v>
      </c>
      <c r="K204" s="118">
        <v>0</v>
      </c>
      <c r="L204" s="118">
        <v>0.33333333333333331</v>
      </c>
      <c r="M204" s="118">
        <v>0</v>
      </c>
      <c r="N204" s="118">
        <v>0</v>
      </c>
    </row>
    <row r="205" spans="1:14" x14ac:dyDescent="0.25">
      <c r="A205" s="185" t="s">
        <v>814</v>
      </c>
      <c r="B205" s="185">
        <v>1380</v>
      </c>
      <c r="C205" s="185">
        <v>2799</v>
      </c>
      <c r="D205" s="185">
        <v>1101</v>
      </c>
      <c r="E205" s="185">
        <v>559</v>
      </c>
      <c r="F205" s="185">
        <v>347</v>
      </c>
      <c r="G205" s="185">
        <v>407</v>
      </c>
      <c r="H205" s="185">
        <v>6593</v>
      </c>
      <c r="I205" s="256">
        <v>0.2093129076293038</v>
      </c>
      <c r="J205" s="256">
        <v>0.42454118003943575</v>
      </c>
      <c r="K205" s="256">
        <v>0.16699529804337934</v>
      </c>
      <c r="L205" s="256">
        <v>8.478689519187016E-2</v>
      </c>
      <c r="M205" s="256">
        <v>5.2631578947368418E-2</v>
      </c>
      <c r="N205" s="256">
        <v>6.1732140148642499E-2</v>
      </c>
    </row>
  </sheetData>
  <conditionalFormatting sqref="B18:Q23">
    <cfRule type="colorScale" priority="2">
      <colorScale>
        <cfvo type="min"/>
        <cfvo type="max"/>
        <color theme="0" tint="-4.9989318521683403E-2"/>
        <color theme="4" tint="-0.499984740745262"/>
      </colorScale>
    </cfRule>
  </conditionalFormatting>
  <conditionalFormatting sqref="I30:N40">
    <cfRule type="colorScale" priority="1">
      <colorScale>
        <cfvo type="min"/>
        <cfvo type="max"/>
        <color theme="0" tint="-4.9989318521683403E-2"/>
        <color theme="9" tint="-0.249977111117893"/>
      </colorScale>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CF31D-4209-4A32-9764-592F5918CA6A}">
  <sheetPr>
    <tabColor rgb="FFFFFF00"/>
  </sheetPr>
  <dimension ref="A1:BM31"/>
  <sheetViews>
    <sheetView zoomScale="90" zoomScaleNormal="90" workbookViewId="0">
      <selection activeCell="N38" sqref="N38"/>
    </sheetView>
  </sheetViews>
  <sheetFormatPr defaultRowHeight="15" x14ac:dyDescent="0.25"/>
  <cols>
    <col min="1" max="1" width="14.42578125" customWidth="1"/>
    <col min="2" max="2" width="14.42578125" style="218" customWidth="1"/>
  </cols>
  <sheetData>
    <row r="1" spans="1:65" x14ac:dyDescent="0.25">
      <c r="A1" s="54" t="s">
        <v>857</v>
      </c>
      <c r="B1" s="54"/>
    </row>
    <row r="2" spans="1:65" x14ac:dyDescent="0.25">
      <c r="A2" s="54" t="s">
        <v>890</v>
      </c>
      <c r="B2" s="54"/>
    </row>
    <row r="3" spans="1:65" x14ac:dyDescent="0.25">
      <c r="A3" s="218" t="s">
        <v>882</v>
      </c>
    </row>
    <row r="4" spans="1:65" ht="15.75" thickBot="1" x14ac:dyDescent="0.3">
      <c r="A4" t="s">
        <v>891</v>
      </c>
    </row>
    <row r="5" spans="1:65" x14ac:dyDescent="0.25">
      <c r="A5" s="292"/>
      <c r="B5" s="292"/>
      <c r="C5" s="282" t="s">
        <v>883</v>
      </c>
      <c r="D5" s="283"/>
      <c r="E5" s="283"/>
      <c r="F5" s="283"/>
      <c r="G5" s="283"/>
      <c r="H5" s="283"/>
      <c r="I5" s="283"/>
      <c r="J5" s="283"/>
      <c r="K5" s="284"/>
      <c r="L5" s="282" t="s">
        <v>884</v>
      </c>
      <c r="M5" s="283"/>
      <c r="N5" s="283"/>
      <c r="O5" s="283"/>
      <c r="P5" s="283"/>
      <c r="Q5" s="283"/>
      <c r="R5" s="283"/>
      <c r="S5" s="283"/>
      <c r="T5" s="284"/>
      <c r="U5" s="282" t="s">
        <v>885</v>
      </c>
      <c r="V5" s="283"/>
      <c r="W5" s="283"/>
      <c r="X5" s="283"/>
      <c r="Y5" s="283"/>
      <c r="Z5" s="283"/>
      <c r="AA5" s="283"/>
      <c r="AB5" s="283"/>
      <c r="AC5" s="284"/>
      <c r="AD5" s="282" t="s">
        <v>886</v>
      </c>
      <c r="AE5" s="283"/>
      <c r="AF5" s="283"/>
      <c r="AG5" s="283"/>
      <c r="AH5" s="283"/>
      <c r="AI5" s="283"/>
      <c r="AJ5" s="283"/>
      <c r="AK5" s="283"/>
      <c r="AL5" s="284"/>
      <c r="AM5" s="282" t="s">
        <v>887</v>
      </c>
      <c r="AN5" s="283"/>
      <c r="AO5" s="283"/>
      <c r="AP5" s="283"/>
      <c r="AQ5" s="283"/>
      <c r="AR5" s="283"/>
      <c r="AS5" s="283"/>
      <c r="AT5" s="283"/>
      <c r="AU5" s="284"/>
      <c r="AV5" s="282" t="s">
        <v>888</v>
      </c>
      <c r="AW5" s="283"/>
      <c r="AX5" s="283"/>
      <c r="AY5" s="283"/>
      <c r="AZ5" s="283"/>
      <c r="BA5" s="283"/>
      <c r="BB5" s="283"/>
      <c r="BC5" s="283"/>
      <c r="BD5" s="284"/>
      <c r="BE5" s="291" t="s">
        <v>889</v>
      </c>
      <c r="BF5" s="289"/>
      <c r="BG5" s="289"/>
      <c r="BH5" s="289"/>
      <c r="BI5" s="289"/>
      <c r="BJ5" s="289"/>
      <c r="BK5" s="289"/>
      <c r="BL5" s="289"/>
      <c r="BM5" s="288"/>
    </row>
    <row r="6" spans="1:65" x14ac:dyDescent="0.25">
      <c r="A6" s="252"/>
      <c r="B6" s="252"/>
      <c r="C6" s="241" t="s">
        <v>82</v>
      </c>
      <c r="D6" s="113" t="s">
        <v>83</v>
      </c>
      <c r="E6" s="113" t="s">
        <v>10</v>
      </c>
      <c r="F6" s="113" t="s">
        <v>12</v>
      </c>
      <c r="G6" s="113" t="s">
        <v>13</v>
      </c>
      <c r="H6" s="113" t="s">
        <v>14</v>
      </c>
      <c r="I6" s="113" t="s">
        <v>15</v>
      </c>
      <c r="J6" s="113" t="s">
        <v>16</v>
      </c>
      <c r="K6" s="242" t="s">
        <v>17</v>
      </c>
      <c r="L6" s="241" t="s">
        <v>82</v>
      </c>
      <c r="M6" s="113" t="s">
        <v>83</v>
      </c>
      <c r="N6" s="113" t="s">
        <v>10</v>
      </c>
      <c r="O6" s="113" t="s">
        <v>12</v>
      </c>
      <c r="P6" s="113" t="s">
        <v>13</v>
      </c>
      <c r="Q6" s="113" t="s">
        <v>14</v>
      </c>
      <c r="R6" s="113" t="s">
        <v>15</v>
      </c>
      <c r="S6" s="113" t="s">
        <v>16</v>
      </c>
      <c r="T6" s="242" t="s">
        <v>17</v>
      </c>
      <c r="U6" s="241" t="s">
        <v>82</v>
      </c>
      <c r="V6" s="113" t="s">
        <v>83</v>
      </c>
      <c r="W6" s="113" t="s">
        <v>10</v>
      </c>
      <c r="X6" s="113" t="s">
        <v>12</v>
      </c>
      <c r="Y6" s="113" t="s">
        <v>13</v>
      </c>
      <c r="Z6" s="113" t="s">
        <v>14</v>
      </c>
      <c r="AA6" s="113" t="s">
        <v>15</v>
      </c>
      <c r="AB6" s="113" t="s">
        <v>16</v>
      </c>
      <c r="AC6" s="242" t="s">
        <v>17</v>
      </c>
      <c r="AD6" s="241" t="s">
        <v>82</v>
      </c>
      <c r="AE6" s="113" t="s">
        <v>83</v>
      </c>
      <c r="AF6" s="113" t="s">
        <v>10</v>
      </c>
      <c r="AG6" s="113" t="s">
        <v>12</v>
      </c>
      <c r="AH6" s="113" t="s">
        <v>13</v>
      </c>
      <c r="AI6" s="113" t="s">
        <v>14</v>
      </c>
      <c r="AJ6" s="113" t="s">
        <v>15</v>
      </c>
      <c r="AK6" s="113" t="s">
        <v>16</v>
      </c>
      <c r="AL6" s="242" t="s">
        <v>17</v>
      </c>
      <c r="AM6" s="241" t="s">
        <v>82</v>
      </c>
      <c r="AN6" s="113" t="s">
        <v>83</v>
      </c>
      <c r="AO6" s="113" t="s">
        <v>10</v>
      </c>
      <c r="AP6" s="113" t="s">
        <v>12</v>
      </c>
      <c r="AQ6" s="113" t="s">
        <v>13</v>
      </c>
      <c r="AR6" s="113" t="s">
        <v>14</v>
      </c>
      <c r="AS6" s="113" t="s">
        <v>15</v>
      </c>
      <c r="AT6" s="113" t="s">
        <v>16</v>
      </c>
      <c r="AU6" s="242" t="s">
        <v>17</v>
      </c>
      <c r="AV6" s="241" t="s">
        <v>82</v>
      </c>
      <c r="AW6" s="113" t="s">
        <v>83</v>
      </c>
      <c r="AX6" s="113" t="s">
        <v>10</v>
      </c>
      <c r="AY6" s="113" t="s">
        <v>12</v>
      </c>
      <c r="AZ6" s="113" t="s">
        <v>13</v>
      </c>
      <c r="BA6" s="113" t="s">
        <v>14</v>
      </c>
      <c r="BB6" s="113" t="s">
        <v>15</v>
      </c>
      <c r="BC6" s="113" t="s">
        <v>16</v>
      </c>
      <c r="BD6" s="242" t="s">
        <v>17</v>
      </c>
      <c r="BE6" s="280">
        <v>2009</v>
      </c>
      <c r="BF6" s="117">
        <v>2010</v>
      </c>
      <c r="BG6" s="117">
        <v>2011</v>
      </c>
      <c r="BH6" s="117">
        <v>2012</v>
      </c>
      <c r="BI6" s="117">
        <v>2013</v>
      </c>
      <c r="BJ6" s="117">
        <v>2014</v>
      </c>
      <c r="BK6" s="117">
        <v>2015</v>
      </c>
      <c r="BL6" s="117">
        <v>2016</v>
      </c>
      <c r="BM6" s="285">
        <v>2017</v>
      </c>
    </row>
    <row r="7" spans="1:65" x14ac:dyDescent="0.25">
      <c r="A7" s="252" t="s">
        <v>48</v>
      </c>
      <c r="B7" s="252" t="s">
        <v>48</v>
      </c>
      <c r="C7" s="241" t="s">
        <v>202</v>
      </c>
      <c r="D7" s="113" t="s">
        <v>202</v>
      </c>
      <c r="E7" s="113" t="s">
        <v>202</v>
      </c>
      <c r="F7" s="113" t="s">
        <v>202</v>
      </c>
      <c r="G7" s="113" t="s">
        <v>202</v>
      </c>
      <c r="H7" s="113" t="s">
        <v>202</v>
      </c>
      <c r="I7" s="113" t="s">
        <v>202</v>
      </c>
      <c r="J7" s="113" t="s">
        <v>202</v>
      </c>
      <c r="K7" s="242" t="s">
        <v>202</v>
      </c>
      <c r="L7" s="241" t="s">
        <v>202</v>
      </c>
      <c r="M7" s="113" t="s">
        <v>202</v>
      </c>
      <c r="N7" s="113" t="s">
        <v>202</v>
      </c>
      <c r="O7" s="113" t="s">
        <v>202</v>
      </c>
      <c r="P7" s="113" t="s">
        <v>202</v>
      </c>
      <c r="Q7" s="113" t="s">
        <v>202</v>
      </c>
      <c r="R7" s="113" t="s">
        <v>202</v>
      </c>
      <c r="S7" s="113" t="s">
        <v>202</v>
      </c>
      <c r="T7" s="242" t="s">
        <v>202</v>
      </c>
      <c r="U7" s="241" t="s">
        <v>202</v>
      </c>
      <c r="V7" s="113" t="s">
        <v>202</v>
      </c>
      <c r="W7" s="113" t="s">
        <v>202</v>
      </c>
      <c r="X7" s="113" t="s">
        <v>202</v>
      </c>
      <c r="Y7" s="113" t="s">
        <v>202</v>
      </c>
      <c r="Z7" s="113" t="s">
        <v>202</v>
      </c>
      <c r="AA7" s="113" t="s">
        <v>202</v>
      </c>
      <c r="AB7" s="113" t="s">
        <v>202</v>
      </c>
      <c r="AC7" s="242" t="s">
        <v>202</v>
      </c>
      <c r="AD7" s="241" t="s">
        <v>202</v>
      </c>
      <c r="AE7" s="113" t="s">
        <v>202</v>
      </c>
      <c r="AF7" s="113" t="s">
        <v>202</v>
      </c>
      <c r="AG7" s="113" t="s">
        <v>202</v>
      </c>
      <c r="AH7" s="113" t="s">
        <v>202</v>
      </c>
      <c r="AI7" s="113" t="s">
        <v>202</v>
      </c>
      <c r="AJ7" s="113" t="s">
        <v>202</v>
      </c>
      <c r="AK7" s="113" t="s">
        <v>202</v>
      </c>
      <c r="AL7" s="242" t="s">
        <v>202</v>
      </c>
      <c r="AM7" s="241" t="s">
        <v>202</v>
      </c>
      <c r="AN7" s="113" t="s">
        <v>202</v>
      </c>
      <c r="AO7" s="113" t="s">
        <v>202</v>
      </c>
      <c r="AP7" s="113" t="s">
        <v>202</v>
      </c>
      <c r="AQ7" s="113" t="s">
        <v>202</v>
      </c>
      <c r="AR7" s="113" t="s">
        <v>202</v>
      </c>
      <c r="AS7" s="113" t="s">
        <v>202</v>
      </c>
      <c r="AT7" s="113" t="s">
        <v>202</v>
      </c>
      <c r="AU7" s="242" t="s">
        <v>202</v>
      </c>
      <c r="AV7" s="241" t="s">
        <v>202</v>
      </c>
      <c r="AW7" s="113" t="s">
        <v>202</v>
      </c>
      <c r="AX7" s="113" t="s">
        <v>202</v>
      </c>
      <c r="AY7" s="113" t="s">
        <v>202</v>
      </c>
      <c r="AZ7" s="113" t="s">
        <v>202</v>
      </c>
      <c r="BA7" s="113" t="s">
        <v>202</v>
      </c>
      <c r="BB7" s="113" t="s">
        <v>202</v>
      </c>
      <c r="BC7" s="113" t="s">
        <v>202</v>
      </c>
      <c r="BD7" s="242" t="s">
        <v>202</v>
      </c>
      <c r="BE7" s="280">
        <v>34664</v>
      </c>
      <c r="BF7" s="117">
        <v>36581</v>
      </c>
      <c r="BG7" s="117">
        <v>37114</v>
      </c>
      <c r="BH7" s="117">
        <v>39701</v>
      </c>
      <c r="BI7" s="117">
        <v>40426</v>
      </c>
      <c r="BJ7" s="117">
        <v>42805</v>
      </c>
      <c r="BK7" s="117">
        <v>43562</v>
      </c>
      <c r="BL7" s="117">
        <v>45699</v>
      </c>
      <c r="BM7" s="285">
        <v>47521</v>
      </c>
    </row>
    <row r="8" spans="1:65" x14ac:dyDescent="0.25">
      <c r="A8" s="252" t="s">
        <v>29</v>
      </c>
      <c r="B8" s="252" t="s">
        <v>129</v>
      </c>
      <c r="C8" s="241" t="s">
        <v>202</v>
      </c>
      <c r="D8" s="113" t="s">
        <v>202</v>
      </c>
      <c r="E8" s="113" t="s">
        <v>202</v>
      </c>
      <c r="F8" s="113" t="s">
        <v>202</v>
      </c>
      <c r="G8" s="113" t="s">
        <v>202</v>
      </c>
      <c r="H8" s="113" t="s">
        <v>202</v>
      </c>
      <c r="I8" s="113" t="s">
        <v>202</v>
      </c>
      <c r="J8" s="113" t="s">
        <v>202</v>
      </c>
      <c r="K8" s="242" t="s">
        <v>202</v>
      </c>
      <c r="L8" s="241" t="s">
        <v>202</v>
      </c>
      <c r="M8" s="113" t="s">
        <v>202</v>
      </c>
      <c r="N8" s="113" t="s">
        <v>202</v>
      </c>
      <c r="O8" s="113" t="s">
        <v>202</v>
      </c>
      <c r="P8" s="113" t="s">
        <v>202</v>
      </c>
      <c r="Q8" s="113" t="s">
        <v>202</v>
      </c>
      <c r="R8" s="113" t="s">
        <v>202</v>
      </c>
      <c r="S8" s="113" t="s">
        <v>202</v>
      </c>
      <c r="T8" s="242" t="s">
        <v>202</v>
      </c>
      <c r="U8" s="241" t="s">
        <v>202</v>
      </c>
      <c r="V8" s="113" t="s">
        <v>202</v>
      </c>
      <c r="W8" s="113" t="s">
        <v>202</v>
      </c>
      <c r="X8" s="113" t="s">
        <v>202</v>
      </c>
      <c r="Y8" s="113" t="s">
        <v>202</v>
      </c>
      <c r="Z8" s="113" t="s">
        <v>202</v>
      </c>
      <c r="AA8" s="113" t="s">
        <v>202</v>
      </c>
      <c r="AB8" s="113" t="s">
        <v>202</v>
      </c>
      <c r="AC8" s="242" t="s">
        <v>202</v>
      </c>
      <c r="AD8" s="241" t="s">
        <v>202</v>
      </c>
      <c r="AE8" s="113" t="s">
        <v>202</v>
      </c>
      <c r="AF8" s="113" t="s">
        <v>202</v>
      </c>
      <c r="AG8" s="113" t="s">
        <v>202</v>
      </c>
      <c r="AH8" s="113" t="s">
        <v>202</v>
      </c>
      <c r="AI8" s="113" t="s">
        <v>202</v>
      </c>
      <c r="AJ8" s="113" t="s">
        <v>202</v>
      </c>
      <c r="AK8" s="113" t="s">
        <v>202</v>
      </c>
      <c r="AL8" s="242" t="s">
        <v>202</v>
      </c>
      <c r="AM8" s="241" t="s">
        <v>202</v>
      </c>
      <c r="AN8" s="113" t="s">
        <v>202</v>
      </c>
      <c r="AO8" s="113" t="s">
        <v>202</v>
      </c>
      <c r="AP8" s="113" t="s">
        <v>202</v>
      </c>
      <c r="AQ8" s="113" t="s">
        <v>202</v>
      </c>
      <c r="AR8" s="113" t="s">
        <v>202</v>
      </c>
      <c r="AS8" s="113" t="s">
        <v>202</v>
      </c>
      <c r="AT8" s="113" t="s">
        <v>202</v>
      </c>
      <c r="AU8" s="242" t="s">
        <v>202</v>
      </c>
      <c r="AV8" s="241" t="s">
        <v>202</v>
      </c>
      <c r="AW8" s="113" t="s">
        <v>202</v>
      </c>
      <c r="AX8" s="113" t="s">
        <v>202</v>
      </c>
      <c r="AY8" s="113" t="s">
        <v>202</v>
      </c>
      <c r="AZ8" s="113" t="s">
        <v>202</v>
      </c>
      <c r="BA8" s="113" t="s">
        <v>202</v>
      </c>
      <c r="BB8" s="113" t="s">
        <v>202</v>
      </c>
      <c r="BC8" s="113" t="s">
        <v>202</v>
      </c>
      <c r="BD8" s="242" t="s">
        <v>202</v>
      </c>
      <c r="BE8" s="280">
        <v>38225</v>
      </c>
      <c r="BF8" s="117">
        <v>40832</v>
      </c>
      <c r="BG8" s="117">
        <v>42686</v>
      </c>
      <c r="BH8" s="117">
        <v>45597</v>
      </c>
      <c r="BI8" s="117">
        <v>46355</v>
      </c>
      <c r="BJ8" s="117">
        <v>50820</v>
      </c>
      <c r="BK8" s="117">
        <v>53178</v>
      </c>
      <c r="BL8" s="117" t="s">
        <v>202</v>
      </c>
      <c r="BM8" s="285" t="s">
        <v>202</v>
      </c>
    </row>
    <row r="9" spans="1:65" x14ac:dyDescent="0.25">
      <c r="A9" s="252" t="s">
        <v>143</v>
      </c>
      <c r="B9" s="252" t="s">
        <v>144</v>
      </c>
      <c r="C9" s="241" t="s">
        <v>202</v>
      </c>
      <c r="D9" s="113" t="s">
        <v>202</v>
      </c>
      <c r="E9" s="113" t="s">
        <v>202</v>
      </c>
      <c r="F9" s="113" t="s">
        <v>202</v>
      </c>
      <c r="G9" s="113" t="s">
        <v>202</v>
      </c>
      <c r="H9" s="113" t="s">
        <v>202</v>
      </c>
      <c r="I9" s="113" t="s">
        <v>202</v>
      </c>
      <c r="J9" s="113" t="s">
        <v>202</v>
      </c>
      <c r="K9" s="242" t="s">
        <v>202</v>
      </c>
      <c r="L9" s="241" t="s">
        <v>202</v>
      </c>
      <c r="M9" s="113" t="s">
        <v>202</v>
      </c>
      <c r="N9" s="113" t="s">
        <v>202</v>
      </c>
      <c r="O9" s="113" t="s">
        <v>202</v>
      </c>
      <c r="P9" s="113" t="s">
        <v>202</v>
      </c>
      <c r="Q9" s="113" t="s">
        <v>202</v>
      </c>
      <c r="R9" s="113" t="s">
        <v>202</v>
      </c>
      <c r="S9" s="113" t="s">
        <v>202</v>
      </c>
      <c r="T9" s="242" t="s">
        <v>202</v>
      </c>
      <c r="U9" s="241" t="s">
        <v>202</v>
      </c>
      <c r="V9" s="113" t="s">
        <v>202</v>
      </c>
      <c r="W9" s="113" t="s">
        <v>202</v>
      </c>
      <c r="X9" s="113" t="s">
        <v>202</v>
      </c>
      <c r="Y9" s="113" t="s">
        <v>202</v>
      </c>
      <c r="Z9" s="113" t="s">
        <v>202</v>
      </c>
      <c r="AA9" s="113" t="s">
        <v>202</v>
      </c>
      <c r="AB9" s="113" t="s">
        <v>202</v>
      </c>
      <c r="AC9" s="242" t="s">
        <v>202</v>
      </c>
      <c r="AD9" s="241" t="s">
        <v>202</v>
      </c>
      <c r="AE9" s="113" t="s">
        <v>202</v>
      </c>
      <c r="AF9" s="113" t="s">
        <v>202</v>
      </c>
      <c r="AG9" s="113" t="s">
        <v>202</v>
      </c>
      <c r="AH9" s="113" t="s">
        <v>202</v>
      </c>
      <c r="AI9" s="113" t="s">
        <v>202</v>
      </c>
      <c r="AJ9" s="113" t="s">
        <v>202</v>
      </c>
      <c r="AK9" s="113" t="s">
        <v>202</v>
      </c>
      <c r="AL9" s="242" t="s">
        <v>202</v>
      </c>
      <c r="AM9" s="241" t="s">
        <v>202</v>
      </c>
      <c r="AN9" s="113" t="s">
        <v>202</v>
      </c>
      <c r="AO9" s="113" t="s">
        <v>202</v>
      </c>
      <c r="AP9" s="113" t="s">
        <v>202</v>
      </c>
      <c r="AQ9" s="113" t="s">
        <v>202</v>
      </c>
      <c r="AR9" s="113" t="s">
        <v>202</v>
      </c>
      <c r="AS9" s="113" t="s">
        <v>202</v>
      </c>
      <c r="AT9" s="113" t="s">
        <v>202</v>
      </c>
      <c r="AU9" s="242" t="s">
        <v>202</v>
      </c>
      <c r="AV9" s="241" t="s">
        <v>202</v>
      </c>
      <c r="AW9" s="113" t="s">
        <v>202</v>
      </c>
      <c r="AX9" s="113" t="s">
        <v>202</v>
      </c>
      <c r="AY9" s="113" t="s">
        <v>202</v>
      </c>
      <c r="AZ9" s="113" t="s">
        <v>202</v>
      </c>
      <c r="BA9" s="113" t="s">
        <v>202</v>
      </c>
      <c r="BB9" s="113" t="s">
        <v>202</v>
      </c>
      <c r="BC9" s="113" t="s">
        <v>202</v>
      </c>
      <c r="BD9" s="242" t="s">
        <v>202</v>
      </c>
      <c r="BE9" s="280">
        <v>150220</v>
      </c>
      <c r="BF9" s="117">
        <v>158660</v>
      </c>
      <c r="BG9" s="117">
        <v>165100</v>
      </c>
      <c r="BH9" s="117">
        <v>161590</v>
      </c>
      <c r="BI9" s="117">
        <v>163180</v>
      </c>
      <c r="BJ9" s="117">
        <v>162090</v>
      </c>
      <c r="BK9" s="117" t="s">
        <v>202</v>
      </c>
      <c r="BL9" s="117">
        <v>155128</v>
      </c>
      <c r="BM9" s="285" t="s">
        <v>202</v>
      </c>
    </row>
    <row r="10" spans="1:65" x14ac:dyDescent="0.25">
      <c r="A10" s="252" t="s">
        <v>154</v>
      </c>
      <c r="B10" s="252" t="s">
        <v>155</v>
      </c>
      <c r="C10" s="280">
        <v>7188</v>
      </c>
      <c r="D10" s="117">
        <v>7583</v>
      </c>
      <c r="E10" s="117">
        <v>8883</v>
      </c>
      <c r="F10" s="117">
        <v>10089</v>
      </c>
      <c r="G10" s="117">
        <v>10927</v>
      </c>
      <c r="H10" s="117">
        <v>12218</v>
      </c>
      <c r="I10" s="117">
        <v>12680.847</v>
      </c>
      <c r="J10" s="117">
        <v>12895.897000000001</v>
      </c>
      <c r="K10" s="285">
        <v>13877.948</v>
      </c>
      <c r="L10" s="280">
        <v>13349</v>
      </c>
      <c r="M10" s="117">
        <v>13209</v>
      </c>
      <c r="N10" s="117">
        <v>13694</v>
      </c>
      <c r="O10" s="117">
        <v>14808</v>
      </c>
      <c r="P10" s="117">
        <v>15316</v>
      </c>
      <c r="Q10" s="117">
        <v>15665</v>
      </c>
      <c r="R10" s="117">
        <v>16693.274000000001</v>
      </c>
      <c r="S10" s="117">
        <v>15851.85</v>
      </c>
      <c r="T10" s="285">
        <v>16647.463</v>
      </c>
      <c r="U10" s="280">
        <v>2753</v>
      </c>
      <c r="V10" s="117">
        <v>2834</v>
      </c>
      <c r="W10" s="117">
        <v>2703</v>
      </c>
      <c r="X10" s="117">
        <v>2469</v>
      </c>
      <c r="Y10" s="117">
        <v>2492</v>
      </c>
      <c r="Z10" s="117">
        <v>2373</v>
      </c>
      <c r="AA10" s="117">
        <v>2616.9279999999999</v>
      </c>
      <c r="AB10" s="117">
        <v>2493.7089999999998</v>
      </c>
      <c r="AC10" s="285">
        <v>2579.5680000000002</v>
      </c>
      <c r="AD10" s="280">
        <v>1448</v>
      </c>
      <c r="AE10" s="117">
        <v>1474</v>
      </c>
      <c r="AF10" s="117">
        <v>1306</v>
      </c>
      <c r="AG10" s="117">
        <v>1197</v>
      </c>
      <c r="AH10" s="117">
        <v>1265</v>
      </c>
      <c r="AI10" s="117">
        <v>1274</v>
      </c>
      <c r="AJ10" s="117">
        <v>1398.6869999999999</v>
      </c>
      <c r="AK10" s="117">
        <v>1431.7370000000001</v>
      </c>
      <c r="AL10" s="285">
        <v>1468.921</v>
      </c>
      <c r="AM10" s="241">
        <v>1947</v>
      </c>
      <c r="AN10" s="113">
        <v>1769</v>
      </c>
      <c r="AO10" s="113">
        <v>2350</v>
      </c>
      <c r="AP10" s="113">
        <v>2395</v>
      </c>
      <c r="AQ10" s="113">
        <v>2449</v>
      </c>
      <c r="AR10" s="113">
        <v>2589</v>
      </c>
      <c r="AS10" s="113">
        <v>2547.2800000000002</v>
      </c>
      <c r="AT10" s="113">
        <v>2698.4470000000001</v>
      </c>
      <c r="AU10" s="242">
        <v>2576.3649999999998</v>
      </c>
      <c r="AV10" s="241">
        <v>2074</v>
      </c>
      <c r="AW10" s="113">
        <v>2359</v>
      </c>
      <c r="AX10" s="113">
        <v>1746</v>
      </c>
      <c r="AY10" s="113">
        <v>2259</v>
      </c>
      <c r="AZ10" s="113">
        <v>1822</v>
      </c>
      <c r="BA10" s="113">
        <v>1920</v>
      </c>
      <c r="BB10" s="113">
        <v>2143.9839999999999</v>
      </c>
      <c r="BC10" s="113">
        <v>1966.085</v>
      </c>
      <c r="BD10" s="242">
        <v>2030.3779999999999</v>
      </c>
      <c r="BE10" s="280">
        <v>28759</v>
      </c>
      <c r="BF10" s="117">
        <v>29228</v>
      </c>
      <c r="BG10" s="117">
        <v>30682</v>
      </c>
      <c r="BH10" s="117">
        <v>33217</v>
      </c>
      <c r="BI10" s="117">
        <v>34271</v>
      </c>
      <c r="BJ10" s="117">
        <v>36040</v>
      </c>
      <c r="BK10" s="117">
        <v>38080.999000000003</v>
      </c>
      <c r="BL10" s="117">
        <v>37337.724999999999</v>
      </c>
      <c r="BM10" s="285">
        <v>39180.644</v>
      </c>
    </row>
    <row r="11" spans="1:65" x14ac:dyDescent="0.25">
      <c r="A11" s="252" t="s">
        <v>32</v>
      </c>
      <c r="B11" s="252" t="s">
        <v>169</v>
      </c>
      <c r="C11" s="280" t="s">
        <v>202</v>
      </c>
      <c r="D11" s="117" t="s">
        <v>202</v>
      </c>
      <c r="E11" s="117" t="s">
        <v>202</v>
      </c>
      <c r="F11" s="117" t="s">
        <v>202</v>
      </c>
      <c r="G11" s="117" t="s">
        <v>202</v>
      </c>
      <c r="H11" s="117" t="s">
        <v>202</v>
      </c>
      <c r="I11" s="117" t="s">
        <v>202</v>
      </c>
      <c r="J11" s="117" t="s">
        <v>202</v>
      </c>
      <c r="K11" s="285" t="s">
        <v>202</v>
      </c>
      <c r="L11" s="280" t="s">
        <v>202</v>
      </c>
      <c r="M11" s="117" t="s">
        <v>202</v>
      </c>
      <c r="N11" s="117" t="s">
        <v>202</v>
      </c>
      <c r="O11" s="117" t="s">
        <v>202</v>
      </c>
      <c r="P11" s="117" t="s">
        <v>202</v>
      </c>
      <c r="Q11" s="117" t="s">
        <v>202</v>
      </c>
      <c r="R11" s="117" t="s">
        <v>202</v>
      </c>
      <c r="S11" s="117" t="s">
        <v>202</v>
      </c>
      <c r="T11" s="285" t="s">
        <v>202</v>
      </c>
      <c r="U11" s="280" t="s">
        <v>202</v>
      </c>
      <c r="V11" s="117" t="s">
        <v>202</v>
      </c>
      <c r="W11" s="117" t="s">
        <v>202</v>
      </c>
      <c r="X11" s="117" t="s">
        <v>202</v>
      </c>
      <c r="Y11" s="117" t="s">
        <v>202</v>
      </c>
      <c r="Z11" s="117" t="s">
        <v>202</v>
      </c>
      <c r="AA11" s="117" t="s">
        <v>202</v>
      </c>
      <c r="AB11" s="117" t="s">
        <v>202</v>
      </c>
      <c r="AC11" s="285" t="s">
        <v>202</v>
      </c>
      <c r="AD11" s="280" t="s">
        <v>202</v>
      </c>
      <c r="AE11" s="117" t="s">
        <v>202</v>
      </c>
      <c r="AF11" s="117" t="s">
        <v>202</v>
      </c>
      <c r="AG11" s="117" t="s">
        <v>202</v>
      </c>
      <c r="AH11" s="117" t="s">
        <v>202</v>
      </c>
      <c r="AI11" s="117" t="s">
        <v>202</v>
      </c>
      <c r="AJ11" s="117" t="s">
        <v>202</v>
      </c>
      <c r="AK11" s="117" t="s">
        <v>202</v>
      </c>
      <c r="AL11" s="285" t="s">
        <v>202</v>
      </c>
      <c r="AM11" s="241" t="s">
        <v>202</v>
      </c>
      <c r="AN11" s="113" t="s">
        <v>202</v>
      </c>
      <c r="AO11" s="113" t="s">
        <v>202</v>
      </c>
      <c r="AP11" s="113" t="s">
        <v>202</v>
      </c>
      <c r="AQ11" s="113" t="s">
        <v>202</v>
      </c>
      <c r="AR11" s="113" t="s">
        <v>202</v>
      </c>
      <c r="AS11" s="113" t="s">
        <v>202</v>
      </c>
      <c r="AT11" s="113" t="s">
        <v>202</v>
      </c>
      <c r="AU11" s="242" t="s">
        <v>202</v>
      </c>
      <c r="AV11" s="241" t="s">
        <v>202</v>
      </c>
      <c r="AW11" s="113" t="s">
        <v>202</v>
      </c>
      <c r="AX11" s="113" t="s">
        <v>202</v>
      </c>
      <c r="AY11" s="113" t="s">
        <v>202</v>
      </c>
      <c r="AZ11" s="113" t="s">
        <v>202</v>
      </c>
      <c r="BA11" s="113" t="s">
        <v>202</v>
      </c>
      <c r="BB11" s="113" t="s">
        <v>202</v>
      </c>
      <c r="BC11" s="113" t="s">
        <v>202</v>
      </c>
      <c r="BD11" s="242" t="s">
        <v>202</v>
      </c>
      <c r="BE11" s="280">
        <v>36789</v>
      </c>
      <c r="BF11" s="117">
        <v>37435</v>
      </c>
      <c r="BG11" s="117">
        <v>39181</v>
      </c>
      <c r="BH11" s="117">
        <v>40080</v>
      </c>
      <c r="BI11" s="117">
        <v>39968</v>
      </c>
      <c r="BJ11" s="117">
        <v>41409</v>
      </c>
      <c r="BK11" s="117">
        <v>42826</v>
      </c>
      <c r="BL11" s="117">
        <v>44599</v>
      </c>
      <c r="BM11" s="285">
        <v>45428</v>
      </c>
    </row>
    <row r="12" spans="1:65" x14ac:dyDescent="0.25">
      <c r="A12" s="252" t="s">
        <v>34</v>
      </c>
      <c r="B12" s="252" t="s">
        <v>176</v>
      </c>
      <c r="C12" s="280" t="s">
        <v>202</v>
      </c>
      <c r="D12" s="117" t="s">
        <v>202</v>
      </c>
      <c r="E12" s="117" t="s">
        <v>202</v>
      </c>
      <c r="F12" s="117" t="s">
        <v>202</v>
      </c>
      <c r="G12" s="117" t="s">
        <v>202</v>
      </c>
      <c r="H12" s="117" t="s">
        <v>202</v>
      </c>
      <c r="I12" s="117" t="s">
        <v>202</v>
      </c>
      <c r="J12" s="117" t="s">
        <v>202</v>
      </c>
      <c r="K12" s="285" t="s">
        <v>202</v>
      </c>
      <c r="L12" s="280" t="s">
        <v>202</v>
      </c>
      <c r="M12" s="117" t="s">
        <v>202</v>
      </c>
      <c r="N12" s="117" t="s">
        <v>202</v>
      </c>
      <c r="O12" s="117" t="s">
        <v>202</v>
      </c>
      <c r="P12" s="117" t="s">
        <v>202</v>
      </c>
      <c r="Q12" s="117" t="s">
        <v>202</v>
      </c>
      <c r="R12" s="117" t="s">
        <v>202</v>
      </c>
      <c r="S12" s="117" t="s">
        <v>202</v>
      </c>
      <c r="T12" s="285" t="s">
        <v>202</v>
      </c>
      <c r="U12" s="280" t="s">
        <v>202</v>
      </c>
      <c r="V12" s="117" t="s">
        <v>202</v>
      </c>
      <c r="W12" s="117" t="s">
        <v>202</v>
      </c>
      <c r="X12" s="117" t="s">
        <v>202</v>
      </c>
      <c r="Y12" s="117" t="s">
        <v>202</v>
      </c>
      <c r="Z12" s="117" t="s">
        <v>202</v>
      </c>
      <c r="AA12" s="117" t="s">
        <v>202</v>
      </c>
      <c r="AB12" s="117" t="s">
        <v>202</v>
      </c>
      <c r="AC12" s="285" t="s">
        <v>202</v>
      </c>
      <c r="AD12" s="280" t="s">
        <v>202</v>
      </c>
      <c r="AE12" s="117" t="s">
        <v>202</v>
      </c>
      <c r="AF12" s="117" t="s">
        <v>202</v>
      </c>
      <c r="AG12" s="117" t="s">
        <v>202</v>
      </c>
      <c r="AH12" s="117" t="s">
        <v>202</v>
      </c>
      <c r="AI12" s="117" t="s">
        <v>202</v>
      </c>
      <c r="AJ12" s="117" t="s">
        <v>202</v>
      </c>
      <c r="AK12" s="117" t="s">
        <v>202</v>
      </c>
      <c r="AL12" s="285" t="s">
        <v>202</v>
      </c>
      <c r="AM12" s="241" t="s">
        <v>202</v>
      </c>
      <c r="AN12" s="113" t="s">
        <v>202</v>
      </c>
      <c r="AO12" s="113" t="s">
        <v>202</v>
      </c>
      <c r="AP12" s="113" t="s">
        <v>202</v>
      </c>
      <c r="AQ12" s="113" t="s">
        <v>202</v>
      </c>
      <c r="AR12" s="113" t="s">
        <v>202</v>
      </c>
      <c r="AS12" s="113" t="s">
        <v>202</v>
      </c>
      <c r="AT12" s="113" t="s">
        <v>202</v>
      </c>
      <c r="AU12" s="242" t="s">
        <v>202</v>
      </c>
      <c r="AV12" s="241" t="s">
        <v>202</v>
      </c>
      <c r="AW12" s="113" t="s">
        <v>202</v>
      </c>
      <c r="AX12" s="113" t="s">
        <v>202</v>
      </c>
      <c r="AY12" s="113" t="s">
        <v>202</v>
      </c>
      <c r="AZ12" s="113" t="s">
        <v>202</v>
      </c>
      <c r="BA12" s="113" t="s">
        <v>202</v>
      </c>
      <c r="BB12" s="113" t="s">
        <v>202</v>
      </c>
      <c r="BC12" s="113" t="s">
        <v>202</v>
      </c>
      <c r="BD12" s="242" t="s">
        <v>202</v>
      </c>
      <c r="BE12" s="280">
        <v>4314</v>
      </c>
      <c r="BF12" s="117">
        <v>4077</v>
      </c>
      <c r="BG12" s="117">
        <v>4511</v>
      </c>
      <c r="BH12" s="117">
        <v>4582</v>
      </c>
      <c r="BI12" s="117">
        <v>4407</v>
      </c>
      <c r="BJ12" s="117">
        <v>4323</v>
      </c>
      <c r="BK12" s="117">
        <v>4187</v>
      </c>
      <c r="BL12" s="117">
        <v>4338</v>
      </c>
      <c r="BM12" s="285">
        <v>4674</v>
      </c>
    </row>
    <row r="13" spans="1:65" x14ac:dyDescent="0.25">
      <c r="A13" s="252" t="s">
        <v>54</v>
      </c>
      <c r="B13" s="252" t="s">
        <v>170</v>
      </c>
      <c r="C13" s="280" t="s">
        <v>202</v>
      </c>
      <c r="D13" s="117" t="s">
        <v>202</v>
      </c>
      <c r="E13" s="117" t="s">
        <v>202</v>
      </c>
      <c r="F13" s="117" t="s">
        <v>202</v>
      </c>
      <c r="G13" s="117" t="s">
        <v>202</v>
      </c>
      <c r="H13" s="117" t="s">
        <v>202</v>
      </c>
      <c r="I13" s="117" t="s">
        <v>202</v>
      </c>
      <c r="J13" s="117" t="s">
        <v>202</v>
      </c>
      <c r="K13" s="285" t="s">
        <v>202</v>
      </c>
      <c r="L13" s="280" t="s">
        <v>202</v>
      </c>
      <c r="M13" s="117" t="s">
        <v>202</v>
      </c>
      <c r="N13" s="117" t="s">
        <v>202</v>
      </c>
      <c r="O13" s="117" t="s">
        <v>202</v>
      </c>
      <c r="P13" s="117" t="s">
        <v>202</v>
      </c>
      <c r="Q13" s="117" t="s">
        <v>202</v>
      </c>
      <c r="R13" s="117" t="s">
        <v>202</v>
      </c>
      <c r="S13" s="117" t="s">
        <v>202</v>
      </c>
      <c r="T13" s="285" t="s">
        <v>202</v>
      </c>
      <c r="U13" s="280" t="s">
        <v>202</v>
      </c>
      <c r="V13" s="117" t="s">
        <v>202</v>
      </c>
      <c r="W13" s="117" t="s">
        <v>202</v>
      </c>
      <c r="X13" s="117" t="s">
        <v>202</v>
      </c>
      <c r="Y13" s="117" t="s">
        <v>202</v>
      </c>
      <c r="Z13" s="117" t="s">
        <v>202</v>
      </c>
      <c r="AA13" s="117" t="s">
        <v>202</v>
      </c>
      <c r="AB13" s="117" t="s">
        <v>202</v>
      </c>
      <c r="AC13" s="285" t="s">
        <v>202</v>
      </c>
      <c r="AD13" s="280" t="s">
        <v>202</v>
      </c>
      <c r="AE13" s="117" t="s">
        <v>202</v>
      </c>
      <c r="AF13" s="117" t="s">
        <v>202</v>
      </c>
      <c r="AG13" s="117" t="s">
        <v>202</v>
      </c>
      <c r="AH13" s="117" t="s">
        <v>202</v>
      </c>
      <c r="AI13" s="117" t="s">
        <v>202</v>
      </c>
      <c r="AJ13" s="117" t="s">
        <v>202</v>
      </c>
      <c r="AK13" s="117" t="s">
        <v>202</v>
      </c>
      <c r="AL13" s="285" t="s">
        <v>202</v>
      </c>
      <c r="AM13" s="241" t="s">
        <v>202</v>
      </c>
      <c r="AN13" s="113" t="s">
        <v>202</v>
      </c>
      <c r="AO13" s="113" t="s">
        <v>202</v>
      </c>
      <c r="AP13" s="113" t="s">
        <v>202</v>
      </c>
      <c r="AQ13" s="113" t="s">
        <v>202</v>
      </c>
      <c r="AR13" s="113" t="s">
        <v>202</v>
      </c>
      <c r="AS13" s="113" t="s">
        <v>202</v>
      </c>
      <c r="AT13" s="113" t="s">
        <v>202</v>
      </c>
      <c r="AU13" s="242" t="s">
        <v>202</v>
      </c>
      <c r="AV13" s="241" t="s">
        <v>202</v>
      </c>
      <c r="AW13" s="113" t="s">
        <v>202</v>
      </c>
      <c r="AX13" s="113" t="s">
        <v>202</v>
      </c>
      <c r="AY13" s="113" t="s">
        <v>202</v>
      </c>
      <c r="AZ13" s="113" t="s">
        <v>202</v>
      </c>
      <c r="BA13" s="113" t="s">
        <v>202</v>
      </c>
      <c r="BB13" s="113" t="s">
        <v>202</v>
      </c>
      <c r="BC13" s="113" t="s">
        <v>202</v>
      </c>
      <c r="BD13" s="242" t="s">
        <v>202</v>
      </c>
      <c r="BE13" s="280">
        <v>40849</v>
      </c>
      <c r="BF13" s="117">
        <v>41425</v>
      </c>
      <c r="BG13" s="117">
        <v>40003</v>
      </c>
      <c r="BH13" s="117">
        <v>40468</v>
      </c>
      <c r="BI13" s="117">
        <v>39196</v>
      </c>
      <c r="BJ13" s="117">
        <v>38281</v>
      </c>
      <c r="BK13" s="117">
        <v>37516</v>
      </c>
      <c r="BL13" s="117">
        <v>35908</v>
      </c>
      <c r="BM13" s="285" t="s">
        <v>202</v>
      </c>
    </row>
    <row r="14" spans="1:65" x14ac:dyDescent="0.25">
      <c r="A14" s="252" t="s">
        <v>38</v>
      </c>
      <c r="B14" s="252" t="s">
        <v>134</v>
      </c>
      <c r="C14" s="280" t="s">
        <v>202</v>
      </c>
      <c r="D14" s="117" t="s">
        <v>202</v>
      </c>
      <c r="E14" s="117" t="s">
        <v>202</v>
      </c>
      <c r="F14" s="117" t="s">
        <v>202</v>
      </c>
      <c r="G14" s="117" t="s">
        <v>202</v>
      </c>
      <c r="H14" s="117" t="s">
        <v>202</v>
      </c>
      <c r="I14" s="117" t="s">
        <v>202</v>
      </c>
      <c r="J14" s="117" t="s">
        <v>202</v>
      </c>
      <c r="K14" s="285" t="s">
        <v>202</v>
      </c>
      <c r="L14" s="280" t="s">
        <v>202</v>
      </c>
      <c r="M14" s="117" t="s">
        <v>202</v>
      </c>
      <c r="N14" s="117" t="s">
        <v>202</v>
      </c>
      <c r="O14" s="117" t="s">
        <v>202</v>
      </c>
      <c r="P14" s="117" t="s">
        <v>202</v>
      </c>
      <c r="Q14" s="117" t="s">
        <v>202</v>
      </c>
      <c r="R14" s="117" t="s">
        <v>202</v>
      </c>
      <c r="S14" s="117" t="s">
        <v>202</v>
      </c>
      <c r="T14" s="285" t="s">
        <v>202</v>
      </c>
      <c r="U14" s="280" t="s">
        <v>202</v>
      </c>
      <c r="V14" s="117" t="s">
        <v>202</v>
      </c>
      <c r="W14" s="117" t="s">
        <v>202</v>
      </c>
      <c r="X14" s="117" t="s">
        <v>202</v>
      </c>
      <c r="Y14" s="117" t="s">
        <v>202</v>
      </c>
      <c r="Z14" s="117" t="s">
        <v>202</v>
      </c>
      <c r="AA14" s="117" t="s">
        <v>202</v>
      </c>
      <c r="AB14" s="117" t="s">
        <v>202</v>
      </c>
      <c r="AC14" s="285" t="s">
        <v>202</v>
      </c>
      <c r="AD14" s="280" t="s">
        <v>202</v>
      </c>
      <c r="AE14" s="117" t="s">
        <v>202</v>
      </c>
      <c r="AF14" s="117" t="s">
        <v>202</v>
      </c>
      <c r="AG14" s="117" t="s">
        <v>202</v>
      </c>
      <c r="AH14" s="117" t="s">
        <v>202</v>
      </c>
      <c r="AI14" s="117" t="s">
        <v>202</v>
      </c>
      <c r="AJ14" s="117" t="s">
        <v>202</v>
      </c>
      <c r="AK14" s="117" t="s">
        <v>202</v>
      </c>
      <c r="AL14" s="285" t="s">
        <v>202</v>
      </c>
      <c r="AM14" s="241" t="s">
        <v>202</v>
      </c>
      <c r="AN14" s="113" t="s">
        <v>202</v>
      </c>
      <c r="AO14" s="113" t="s">
        <v>202</v>
      </c>
      <c r="AP14" s="113" t="s">
        <v>202</v>
      </c>
      <c r="AQ14" s="113" t="s">
        <v>202</v>
      </c>
      <c r="AR14" s="113" t="s">
        <v>202</v>
      </c>
      <c r="AS14" s="113" t="s">
        <v>202</v>
      </c>
      <c r="AT14" s="113" t="s">
        <v>202</v>
      </c>
      <c r="AU14" s="242" t="s">
        <v>202</v>
      </c>
      <c r="AV14" s="241" t="s">
        <v>202</v>
      </c>
      <c r="AW14" s="113" t="s">
        <v>202</v>
      </c>
      <c r="AX14" s="113" t="s">
        <v>202</v>
      </c>
      <c r="AY14" s="113" t="s">
        <v>202</v>
      </c>
      <c r="AZ14" s="113" t="s">
        <v>202</v>
      </c>
      <c r="BA14" s="113" t="s">
        <v>202</v>
      </c>
      <c r="BB14" s="113" t="s">
        <v>202</v>
      </c>
      <c r="BC14" s="113" t="s">
        <v>202</v>
      </c>
      <c r="BD14" s="242" t="s">
        <v>202</v>
      </c>
      <c r="BE14" s="280">
        <v>234366</v>
      </c>
      <c r="BF14" s="117">
        <v>243533</v>
      </c>
      <c r="BG14" s="117">
        <v>249247</v>
      </c>
      <c r="BH14" s="117">
        <v>258913</v>
      </c>
      <c r="BI14" s="117">
        <v>266222</v>
      </c>
      <c r="BJ14" s="117">
        <v>267308</v>
      </c>
      <c r="BK14" s="117">
        <v>277631</v>
      </c>
      <c r="BL14" s="117" t="s">
        <v>202</v>
      </c>
      <c r="BM14" s="285" t="s">
        <v>202</v>
      </c>
    </row>
    <row r="15" spans="1:65" x14ac:dyDescent="0.25">
      <c r="A15" s="252" t="s">
        <v>167</v>
      </c>
      <c r="B15" s="252" t="s">
        <v>168</v>
      </c>
      <c r="C15" s="280" t="s">
        <v>202</v>
      </c>
      <c r="D15" s="117" t="s">
        <v>202</v>
      </c>
      <c r="E15" s="117" t="s">
        <v>202</v>
      </c>
      <c r="F15" s="117" t="s">
        <v>202</v>
      </c>
      <c r="G15" s="117" t="s">
        <v>202</v>
      </c>
      <c r="H15" s="117" t="s">
        <v>202</v>
      </c>
      <c r="I15" s="117" t="s">
        <v>202</v>
      </c>
      <c r="J15" s="117" t="s">
        <v>202</v>
      </c>
      <c r="K15" s="285" t="s">
        <v>202</v>
      </c>
      <c r="L15" s="280" t="s">
        <v>202</v>
      </c>
      <c r="M15" s="117" t="s">
        <v>202</v>
      </c>
      <c r="N15" s="117" t="s">
        <v>202</v>
      </c>
      <c r="O15" s="117" t="s">
        <v>202</v>
      </c>
      <c r="P15" s="117" t="s">
        <v>202</v>
      </c>
      <c r="Q15" s="117" t="s">
        <v>202</v>
      </c>
      <c r="R15" s="117" t="s">
        <v>202</v>
      </c>
      <c r="S15" s="117" t="s">
        <v>202</v>
      </c>
      <c r="T15" s="285" t="s">
        <v>202</v>
      </c>
      <c r="U15" s="280" t="s">
        <v>202</v>
      </c>
      <c r="V15" s="117" t="s">
        <v>202</v>
      </c>
      <c r="W15" s="117" t="s">
        <v>202</v>
      </c>
      <c r="X15" s="117" t="s">
        <v>202</v>
      </c>
      <c r="Y15" s="117" t="s">
        <v>202</v>
      </c>
      <c r="Z15" s="117" t="s">
        <v>202</v>
      </c>
      <c r="AA15" s="117" t="s">
        <v>202</v>
      </c>
      <c r="AB15" s="117" t="s">
        <v>202</v>
      </c>
      <c r="AC15" s="285" t="s">
        <v>202</v>
      </c>
      <c r="AD15" s="280" t="s">
        <v>202</v>
      </c>
      <c r="AE15" s="117" t="s">
        <v>202</v>
      </c>
      <c r="AF15" s="117" t="s">
        <v>202</v>
      </c>
      <c r="AG15" s="117" t="s">
        <v>202</v>
      </c>
      <c r="AH15" s="117" t="s">
        <v>202</v>
      </c>
      <c r="AI15" s="117" t="s">
        <v>202</v>
      </c>
      <c r="AJ15" s="117" t="s">
        <v>202</v>
      </c>
      <c r="AK15" s="117" t="s">
        <v>202</v>
      </c>
      <c r="AL15" s="285" t="s">
        <v>202</v>
      </c>
      <c r="AM15" s="241" t="s">
        <v>202</v>
      </c>
      <c r="AN15" s="113" t="s">
        <v>202</v>
      </c>
      <c r="AO15" s="113" t="s">
        <v>202</v>
      </c>
      <c r="AP15" s="113" t="s">
        <v>202</v>
      </c>
      <c r="AQ15" s="113" t="s">
        <v>202</v>
      </c>
      <c r="AR15" s="113" t="s">
        <v>202</v>
      </c>
      <c r="AS15" s="113" t="s">
        <v>202</v>
      </c>
      <c r="AT15" s="113" t="s">
        <v>202</v>
      </c>
      <c r="AU15" s="242" t="s">
        <v>202</v>
      </c>
      <c r="AV15" s="241" t="s">
        <v>202</v>
      </c>
      <c r="AW15" s="113" t="s">
        <v>202</v>
      </c>
      <c r="AX15" s="113" t="s">
        <v>202</v>
      </c>
      <c r="AY15" s="113" t="s">
        <v>202</v>
      </c>
      <c r="AZ15" s="113" t="s">
        <v>202</v>
      </c>
      <c r="BA15" s="113" t="s">
        <v>202</v>
      </c>
      <c r="BB15" s="113" t="s">
        <v>202</v>
      </c>
      <c r="BC15" s="113" t="s">
        <v>202</v>
      </c>
      <c r="BD15" s="242" t="s">
        <v>202</v>
      </c>
      <c r="BE15" s="280">
        <v>317307</v>
      </c>
      <c r="BF15" s="117">
        <v>327996</v>
      </c>
      <c r="BG15" s="117">
        <v>338689</v>
      </c>
      <c r="BH15" s="117">
        <v>352419</v>
      </c>
      <c r="BI15" s="117">
        <v>354463</v>
      </c>
      <c r="BJ15" s="117">
        <v>351923</v>
      </c>
      <c r="BK15" s="117">
        <v>387982</v>
      </c>
      <c r="BL15" s="117">
        <v>399605.32</v>
      </c>
      <c r="BM15" s="285">
        <v>419616.9</v>
      </c>
    </row>
    <row r="16" spans="1:65" x14ac:dyDescent="0.25">
      <c r="A16" s="252" t="s">
        <v>36</v>
      </c>
      <c r="B16" s="252" t="s">
        <v>172</v>
      </c>
      <c r="C16" s="280" t="s">
        <v>202</v>
      </c>
      <c r="D16" s="117" t="s">
        <v>202</v>
      </c>
      <c r="E16" s="117">
        <v>3965</v>
      </c>
      <c r="F16" s="117" t="s">
        <v>202</v>
      </c>
      <c r="G16" s="117" t="s">
        <v>202</v>
      </c>
      <c r="H16" s="117" t="s">
        <v>202</v>
      </c>
      <c r="I16" s="117" t="s">
        <v>202</v>
      </c>
      <c r="J16" s="117" t="s">
        <v>202</v>
      </c>
      <c r="K16" s="285">
        <v>5307.79</v>
      </c>
      <c r="L16" s="280" t="s">
        <v>202</v>
      </c>
      <c r="M16" s="117" t="s">
        <v>202</v>
      </c>
      <c r="N16" s="117">
        <v>8757</v>
      </c>
      <c r="O16" s="117" t="s">
        <v>202</v>
      </c>
      <c r="P16" s="117" t="s">
        <v>202</v>
      </c>
      <c r="Q16" s="117" t="s">
        <v>202</v>
      </c>
      <c r="R16" s="117" t="s">
        <v>202</v>
      </c>
      <c r="S16" s="117" t="s">
        <v>202</v>
      </c>
      <c r="T16" s="285">
        <v>12516.91</v>
      </c>
      <c r="U16" s="280" t="s">
        <v>202</v>
      </c>
      <c r="V16" s="117" t="s">
        <v>202</v>
      </c>
      <c r="W16" s="117">
        <v>5189</v>
      </c>
      <c r="X16" s="117" t="s">
        <v>202</v>
      </c>
      <c r="Y16" s="117" t="s">
        <v>202</v>
      </c>
      <c r="Z16" s="117" t="s">
        <v>202</v>
      </c>
      <c r="AA16" s="117" t="s">
        <v>202</v>
      </c>
      <c r="AB16" s="117" t="s">
        <v>202</v>
      </c>
      <c r="AC16" s="285">
        <v>6005.03</v>
      </c>
      <c r="AD16" s="280" t="s">
        <v>202</v>
      </c>
      <c r="AE16" s="117" t="s">
        <v>202</v>
      </c>
      <c r="AF16" s="117">
        <v>989</v>
      </c>
      <c r="AG16" s="117" t="s">
        <v>202</v>
      </c>
      <c r="AH16" s="117" t="s">
        <v>202</v>
      </c>
      <c r="AI16" s="117" t="s">
        <v>202</v>
      </c>
      <c r="AJ16" s="117" t="s">
        <v>202</v>
      </c>
      <c r="AK16" s="117" t="s">
        <v>202</v>
      </c>
      <c r="AL16" s="285">
        <v>1518.39</v>
      </c>
      <c r="AM16" s="241" t="s">
        <v>202</v>
      </c>
      <c r="AN16" s="113" t="s">
        <v>202</v>
      </c>
      <c r="AO16" s="113">
        <v>2684</v>
      </c>
      <c r="AP16" s="113" t="s">
        <v>202</v>
      </c>
      <c r="AQ16" s="113" t="s">
        <v>202</v>
      </c>
      <c r="AR16" s="113" t="s">
        <v>202</v>
      </c>
      <c r="AS16" s="113" t="s">
        <v>202</v>
      </c>
      <c r="AT16" s="113" t="s">
        <v>202</v>
      </c>
      <c r="AU16" s="242">
        <v>4732.72</v>
      </c>
      <c r="AV16" s="241" t="s">
        <v>202</v>
      </c>
      <c r="AW16" s="113" t="s">
        <v>202</v>
      </c>
      <c r="AX16" s="113">
        <v>3090</v>
      </c>
      <c r="AY16" s="113" t="s">
        <v>202</v>
      </c>
      <c r="AZ16" s="113" t="s">
        <v>202</v>
      </c>
      <c r="BA16" s="113" t="s">
        <v>202</v>
      </c>
      <c r="BB16" s="113" t="s">
        <v>202</v>
      </c>
      <c r="BC16" s="113" t="s">
        <v>202</v>
      </c>
      <c r="BD16" s="242">
        <v>4919.3500000000004</v>
      </c>
      <c r="BE16" s="280" t="s">
        <v>202</v>
      </c>
      <c r="BF16" s="117" t="s">
        <v>202</v>
      </c>
      <c r="BG16" s="117">
        <v>24674</v>
      </c>
      <c r="BH16" s="117">
        <v>24800</v>
      </c>
      <c r="BI16" s="117">
        <v>29228</v>
      </c>
      <c r="BJ16" s="117">
        <v>29877</v>
      </c>
      <c r="BK16" s="117">
        <v>34708</v>
      </c>
      <c r="BL16" s="117">
        <v>29403</v>
      </c>
      <c r="BM16" s="285">
        <v>35000.19</v>
      </c>
    </row>
    <row r="17" spans="1:65" x14ac:dyDescent="0.25">
      <c r="A17" s="252" t="s">
        <v>45</v>
      </c>
      <c r="B17" s="252" t="s">
        <v>140</v>
      </c>
      <c r="C17" s="280">
        <v>5795</v>
      </c>
      <c r="D17" s="117">
        <v>5899</v>
      </c>
      <c r="E17" s="117">
        <v>6167</v>
      </c>
      <c r="F17" s="117">
        <v>7035</v>
      </c>
      <c r="G17" s="117">
        <v>7899</v>
      </c>
      <c r="H17" s="117">
        <v>8558</v>
      </c>
      <c r="I17" s="117">
        <v>8070</v>
      </c>
      <c r="J17" s="117">
        <v>7284</v>
      </c>
      <c r="K17" s="285">
        <v>7883</v>
      </c>
      <c r="L17" s="280">
        <v>7019</v>
      </c>
      <c r="M17" s="117">
        <v>8057</v>
      </c>
      <c r="N17" s="117">
        <v>9164</v>
      </c>
      <c r="O17" s="117">
        <v>9854</v>
      </c>
      <c r="P17" s="117">
        <v>10206</v>
      </c>
      <c r="Q17" s="117">
        <v>10886</v>
      </c>
      <c r="R17" s="117">
        <v>10396</v>
      </c>
      <c r="S17" s="117">
        <v>11374</v>
      </c>
      <c r="T17" s="285">
        <v>13018</v>
      </c>
      <c r="U17" s="280">
        <v>1798</v>
      </c>
      <c r="V17" s="117">
        <v>1810</v>
      </c>
      <c r="W17" s="117">
        <v>2025</v>
      </c>
      <c r="X17" s="117">
        <v>1931</v>
      </c>
      <c r="Y17" s="117">
        <v>1882</v>
      </c>
      <c r="Z17" s="117">
        <v>2113</v>
      </c>
      <c r="AA17" s="117">
        <v>2164</v>
      </c>
      <c r="AB17" s="117">
        <v>2357</v>
      </c>
      <c r="AC17" s="285">
        <v>2349</v>
      </c>
      <c r="AD17" s="280">
        <v>1300</v>
      </c>
      <c r="AE17" s="117">
        <v>1259</v>
      </c>
      <c r="AF17" s="117">
        <v>1403</v>
      </c>
      <c r="AG17" s="117">
        <v>1267</v>
      </c>
      <c r="AH17" s="117">
        <v>1348</v>
      </c>
      <c r="AI17" s="117">
        <v>957</v>
      </c>
      <c r="AJ17" s="117">
        <v>1140</v>
      </c>
      <c r="AK17" s="117">
        <v>1178</v>
      </c>
      <c r="AL17" s="285">
        <v>1320</v>
      </c>
      <c r="AM17" s="241">
        <v>2233</v>
      </c>
      <c r="AN17" s="113">
        <v>2349</v>
      </c>
      <c r="AO17" s="113">
        <v>2358</v>
      </c>
      <c r="AP17" s="113">
        <v>1892</v>
      </c>
      <c r="AQ17" s="113">
        <v>1946</v>
      </c>
      <c r="AR17" s="113">
        <v>1962</v>
      </c>
      <c r="AS17" s="113">
        <v>1920</v>
      </c>
      <c r="AT17" s="113">
        <v>1935</v>
      </c>
      <c r="AU17" s="242">
        <v>2139</v>
      </c>
      <c r="AV17" s="241">
        <v>1919</v>
      </c>
      <c r="AW17" s="113">
        <v>1968</v>
      </c>
      <c r="AX17" s="113">
        <v>1902</v>
      </c>
      <c r="AY17" s="113">
        <v>1858</v>
      </c>
      <c r="AZ17" s="113">
        <v>1757</v>
      </c>
      <c r="BA17" s="113">
        <v>1737</v>
      </c>
      <c r="BB17" s="113">
        <v>1626</v>
      </c>
      <c r="BC17" s="113">
        <v>1676</v>
      </c>
      <c r="BD17" s="242">
        <v>1717</v>
      </c>
      <c r="BE17" s="280">
        <v>20064</v>
      </c>
      <c r="BF17" s="117">
        <v>21342</v>
      </c>
      <c r="BG17" s="117">
        <v>23019</v>
      </c>
      <c r="BH17" s="117">
        <v>23837</v>
      </c>
      <c r="BI17" s="117">
        <v>25038</v>
      </c>
      <c r="BJ17" s="117">
        <v>26213</v>
      </c>
      <c r="BK17" s="117">
        <v>25316</v>
      </c>
      <c r="BL17" s="117">
        <v>25804</v>
      </c>
      <c r="BM17" s="285">
        <v>28426</v>
      </c>
    </row>
    <row r="18" spans="1:65" x14ac:dyDescent="0.25">
      <c r="A18" s="252" t="s">
        <v>56</v>
      </c>
      <c r="B18" s="252" t="s">
        <v>139</v>
      </c>
      <c r="C18" s="280" t="s">
        <v>202</v>
      </c>
      <c r="D18" s="117" t="s">
        <v>202</v>
      </c>
      <c r="E18" s="117" t="s">
        <v>202</v>
      </c>
      <c r="F18" s="117" t="s">
        <v>202</v>
      </c>
      <c r="G18" s="117" t="s">
        <v>202</v>
      </c>
      <c r="H18" s="117" t="s">
        <v>202</v>
      </c>
      <c r="I18" s="117" t="s">
        <v>202</v>
      </c>
      <c r="J18" s="117" t="s">
        <v>202</v>
      </c>
      <c r="K18" s="285" t="s">
        <v>202</v>
      </c>
      <c r="L18" s="280" t="s">
        <v>202</v>
      </c>
      <c r="M18" s="117" t="s">
        <v>202</v>
      </c>
      <c r="N18" s="117" t="s">
        <v>202</v>
      </c>
      <c r="O18" s="117" t="s">
        <v>202</v>
      </c>
      <c r="P18" s="117" t="s">
        <v>202</v>
      </c>
      <c r="Q18" s="117" t="s">
        <v>202</v>
      </c>
      <c r="R18" s="117" t="s">
        <v>202</v>
      </c>
      <c r="S18" s="117" t="s">
        <v>202</v>
      </c>
      <c r="T18" s="285" t="s">
        <v>202</v>
      </c>
      <c r="U18" s="280" t="s">
        <v>202</v>
      </c>
      <c r="V18" s="117" t="s">
        <v>202</v>
      </c>
      <c r="W18" s="117" t="s">
        <v>202</v>
      </c>
      <c r="X18" s="117" t="s">
        <v>202</v>
      </c>
      <c r="Y18" s="117" t="s">
        <v>202</v>
      </c>
      <c r="Z18" s="117" t="s">
        <v>202</v>
      </c>
      <c r="AA18" s="117" t="s">
        <v>202</v>
      </c>
      <c r="AB18" s="117" t="s">
        <v>202</v>
      </c>
      <c r="AC18" s="285" t="s">
        <v>202</v>
      </c>
      <c r="AD18" s="280" t="s">
        <v>202</v>
      </c>
      <c r="AE18" s="117" t="s">
        <v>202</v>
      </c>
      <c r="AF18" s="117" t="s">
        <v>202</v>
      </c>
      <c r="AG18" s="117" t="s">
        <v>202</v>
      </c>
      <c r="AH18" s="117" t="s">
        <v>202</v>
      </c>
      <c r="AI18" s="117" t="s">
        <v>202</v>
      </c>
      <c r="AJ18" s="117" t="s">
        <v>202</v>
      </c>
      <c r="AK18" s="117" t="s">
        <v>202</v>
      </c>
      <c r="AL18" s="285" t="s">
        <v>202</v>
      </c>
      <c r="AM18" s="241" t="s">
        <v>202</v>
      </c>
      <c r="AN18" s="113" t="s">
        <v>202</v>
      </c>
      <c r="AO18" s="113" t="s">
        <v>202</v>
      </c>
      <c r="AP18" s="113" t="s">
        <v>202</v>
      </c>
      <c r="AQ18" s="113" t="s">
        <v>202</v>
      </c>
      <c r="AR18" s="113" t="s">
        <v>202</v>
      </c>
      <c r="AS18" s="113" t="s">
        <v>202</v>
      </c>
      <c r="AT18" s="113" t="s">
        <v>202</v>
      </c>
      <c r="AU18" s="242" t="s">
        <v>202</v>
      </c>
      <c r="AV18" s="241" t="s">
        <v>202</v>
      </c>
      <c r="AW18" s="113" t="s">
        <v>202</v>
      </c>
      <c r="AX18" s="113" t="s">
        <v>202</v>
      </c>
      <c r="AY18" s="113" t="s">
        <v>202</v>
      </c>
      <c r="AZ18" s="113" t="s">
        <v>202</v>
      </c>
      <c r="BA18" s="113" t="s">
        <v>202</v>
      </c>
      <c r="BB18" s="113" t="s">
        <v>202</v>
      </c>
      <c r="BC18" s="113" t="s">
        <v>202</v>
      </c>
      <c r="BD18" s="242" t="s">
        <v>202</v>
      </c>
      <c r="BE18" s="280">
        <v>2505</v>
      </c>
      <c r="BF18" s="117" t="s">
        <v>202</v>
      </c>
      <c r="BG18" s="117">
        <v>2258</v>
      </c>
      <c r="BH18" s="117" t="s">
        <v>202</v>
      </c>
      <c r="BI18" s="117">
        <v>1848</v>
      </c>
      <c r="BJ18" s="117" t="s">
        <v>202</v>
      </c>
      <c r="BK18" s="117">
        <v>1944</v>
      </c>
      <c r="BL18" s="117">
        <v>2206</v>
      </c>
      <c r="BM18" s="285">
        <v>2050</v>
      </c>
    </row>
    <row r="19" spans="1:65" x14ac:dyDescent="0.25">
      <c r="A19" s="252" t="s">
        <v>35</v>
      </c>
      <c r="B19" s="252" t="s">
        <v>152</v>
      </c>
      <c r="C19" s="280" t="s">
        <v>202</v>
      </c>
      <c r="D19" s="117" t="s">
        <v>202</v>
      </c>
      <c r="E19" s="117" t="s">
        <v>202</v>
      </c>
      <c r="F19" s="117" t="s">
        <v>202</v>
      </c>
      <c r="G19" s="117" t="s">
        <v>202</v>
      </c>
      <c r="H19" s="117" t="s">
        <v>202</v>
      </c>
      <c r="I19" s="117" t="s">
        <v>202</v>
      </c>
      <c r="J19" s="117" t="s">
        <v>202</v>
      </c>
      <c r="K19" s="285" t="s">
        <v>202</v>
      </c>
      <c r="L19" s="280" t="s">
        <v>202</v>
      </c>
      <c r="M19" s="117" t="s">
        <v>202</v>
      </c>
      <c r="N19" s="117" t="s">
        <v>202</v>
      </c>
      <c r="O19" s="117" t="s">
        <v>202</v>
      </c>
      <c r="P19" s="117" t="s">
        <v>202</v>
      </c>
      <c r="Q19" s="117" t="s">
        <v>202</v>
      </c>
      <c r="R19" s="117" t="s">
        <v>202</v>
      </c>
      <c r="S19" s="117" t="s">
        <v>202</v>
      </c>
      <c r="T19" s="285" t="s">
        <v>202</v>
      </c>
      <c r="U19" s="280" t="s">
        <v>202</v>
      </c>
      <c r="V19" s="117" t="s">
        <v>202</v>
      </c>
      <c r="W19" s="117" t="s">
        <v>202</v>
      </c>
      <c r="X19" s="117" t="s">
        <v>202</v>
      </c>
      <c r="Y19" s="117" t="s">
        <v>202</v>
      </c>
      <c r="Z19" s="117" t="s">
        <v>202</v>
      </c>
      <c r="AA19" s="117" t="s">
        <v>202</v>
      </c>
      <c r="AB19" s="117" t="s">
        <v>202</v>
      </c>
      <c r="AC19" s="285" t="s">
        <v>202</v>
      </c>
      <c r="AD19" s="280" t="s">
        <v>202</v>
      </c>
      <c r="AE19" s="117" t="s">
        <v>202</v>
      </c>
      <c r="AF19" s="117" t="s">
        <v>202</v>
      </c>
      <c r="AG19" s="117" t="s">
        <v>202</v>
      </c>
      <c r="AH19" s="117" t="s">
        <v>202</v>
      </c>
      <c r="AI19" s="117" t="s">
        <v>202</v>
      </c>
      <c r="AJ19" s="117" t="s">
        <v>202</v>
      </c>
      <c r="AK19" s="117" t="s">
        <v>202</v>
      </c>
      <c r="AL19" s="285" t="s">
        <v>202</v>
      </c>
      <c r="AM19" s="241" t="s">
        <v>202</v>
      </c>
      <c r="AN19" s="113" t="s">
        <v>202</v>
      </c>
      <c r="AO19" s="113" t="s">
        <v>202</v>
      </c>
      <c r="AP19" s="113" t="s">
        <v>202</v>
      </c>
      <c r="AQ19" s="113" t="s">
        <v>202</v>
      </c>
      <c r="AR19" s="113" t="s">
        <v>202</v>
      </c>
      <c r="AS19" s="113" t="s">
        <v>202</v>
      </c>
      <c r="AT19" s="113" t="s">
        <v>202</v>
      </c>
      <c r="AU19" s="242" t="s">
        <v>202</v>
      </c>
      <c r="AV19" s="241" t="s">
        <v>202</v>
      </c>
      <c r="AW19" s="113" t="s">
        <v>202</v>
      </c>
      <c r="AX19" s="113" t="s">
        <v>202</v>
      </c>
      <c r="AY19" s="113" t="s">
        <v>202</v>
      </c>
      <c r="AZ19" s="113" t="s">
        <v>202</v>
      </c>
      <c r="BA19" s="113" t="s">
        <v>202</v>
      </c>
      <c r="BB19" s="113" t="s">
        <v>202</v>
      </c>
      <c r="BC19" s="113" t="s">
        <v>202</v>
      </c>
      <c r="BD19" s="242" t="s">
        <v>202</v>
      </c>
      <c r="BE19" s="280">
        <v>14189</v>
      </c>
      <c r="BF19" s="117">
        <v>14176</v>
      </c>
      <c r="BG19" s="117">
        <v>15269</v>
      </c>
      <c r="BH19" s="117">
        <v>15973</v>
      </c>
      <c r="BI19" s="117">
        <v>16844</v>
      </c>
      <c r="BJ19" s="117">
        <v>20727</v>
      </c>
      <c r="BK19" s="117">
        <v>25001</v>
      </c>
      <c r="BL19" s="117">
        <v>26293</v>
      </c>
      <c r="BM19" s="285" t="s">
        <v>202</v>
      </c>
    </row>
    <row r="20" spans="1:65" x14ac:dyDescent="0.25">
      <c r="A20" s="252" t="s">
        <v>40</v>
      </c>
      <c r="B20" s="252" t="s">
        <v>141</v>
      </c>
      <c r="C20" s="280" t="s">
        <v>202</v>
      </c>
      <c r="D20" s="117" t="s">
        <v>202</v>
      </c>
      <c r="E20" s="117" t="s">
        <v>202</v>
      </c>
      <c r="F20" s="117" t="s">
        <v>202</v>
      </c>
      <c r="G20" s="117" t="s">
        <v>202</v>
      </c>
      <c r="H20" s="117" t="s">
        <v>202</v>
      </c>
      <c r="I20" s="117" t="s">
        <v>202</v>
      </c>
      <c r="J20" s="117" t="s">
        <v>202</v>
      </c>
      <c r="K20" s="285" t="s">
        <v>202</v>
      </c>
      <c r="L20" s="280" t="s">
        <v>202</v>
      </c>
      <c r="M20" s="117" t="s">
        <v>202</v>
      </c>
      <c r="N20" s="117" t="s">
        <v>202</v>
      </c>
      <c r="O20" s="117" t="s">
        <v>202</v>
      </c>
      <c r="P20" s="117" t="s">
        <v>202</v>
      </c>
      <c r="Q20" s="117" t="s">
        <v>202</v>
      </c>
      <c r="R20" s="117" t="s">
        <v>202</v>
      </c>
      <c r="S20" s="117" t="s">
        <v>202</v>
      </c>
      <c r="T20" s="285" t="s">
        <v>202</v>
      </c>
      <c r="U20" s="280" t="s">
        <v>202</v>
      </c>
      <c r="V20" s="117" t="s">
        <v>202</v>
      </c>
      <c r="W20" s="117" t="s">
        <v>202</v>
      </c>
      <c r="X20" s="117" t="s">
        <v>202</v>
      </c>
      <c r="Y20" s="117" t="s">
        <v>202</v>
      </c>
      <c r="Z20" s="117" t="s">
        <v>202</v>
      </c>
      <c r="AA20" s="117" t="s">
        <v>202</v>
      </c>
      <c r="AB20" s="117" t="s">
        <v>202</v>
      </c>
      <c r="AC20" s="285" t="s">
        <v>202</v>
      </c>
      <c r="AD20" s="280" t="s">
        <v>202</v>
      </c>
      <c r="AE20" s="117" t="s">
        <v>202</v>
      </c>
      <c r="AF20" s="117" t="s">
        <v>202</v>
      </c>
      <c r="AG20" s="117" t="s">
        <v>202</v>
      </c>
      <c r="AH20" s="117" t="s">
        <v>202</v>
      </c>
      <c r="AI20" s="117" t="s">
        <v>202</v>
      </c>
      <c r="AJ20" s="117" t="s">
        <v>202</v>
      </c>
      <c r="AK20" s="117" t="s">
        <v>202</v>
      </c>
      <c r="AL20" s="285" t="s">
        <v>202</v>
      </c>
      <c r="AM20" s="241" t="s">
        <v>202</v>
      </c>
      <c r="AN20" s="113" t="s">
        <v>202</v>
      </c>
      <c r="AO20" s="113" t="s">
        <v>202</v>
      </c>
      <c r="AP20" s="113" t="s">
        <v>202</v>
      </c>
      <c r="AQ20" s="113" t="s">
        <v>202</v>
      </c>
      <c r="AR20" s="113" t="s">
        <v>202</v>
      </c>
      <c r="AS20" s="113" t="s">
        <v>202</v>
      </c>
      <c r="AT20" s="113" t="s">
        <v>202</v>
      </c>
      <c r="AU20" s="242" t="s">
        <v>202</v>
      </c>
      <c r="AV20" s="241" t="s">
        <v>202</v>
      </c>
      <c r="AW20" s="113" t="s">
        <v>202</v>
      </c>
      <c r="AX20" s="113" t="s">
        <v>202</v>
      </c>
      <c r="AY20" s="113" t="s">
        <v>202</v>
      </c>
      <c r="AZ20" s="113" t="s">
        <v>202</v>
      </c>
      <c r="BA20" s="113" t="s">
        <v>202</v>
      </c>
      <c r="BB20" s="113" t="s">
        <v>202</v>
      </c>
      <c r="BC20" s="113" t="s">
        <v>202</v>
      </c>
      <c r="BD20" s="242" t="s">
        <v>202</v>
      </c>
      <c r="BE20" s="280">
        <v>101840</v>
      </c>
      <c r="BF20" s="117">
        <v>103424</v>
      </c>
      <c r="BG20" s="117">
        <v>106151</v>
      </c>
      <c r="BH20" s="117">
        <v>110695</v>
      </c>
      <c r="BI20" s="117">
        <v>116163</v>
      </c>
      <c r="BJ20" s="117">
        <v>118183</v>
      </c>
      <c r="BK20" s="117">
        <v>125875</v>
      </c>
      <c r="BL20" s="117">
        <v>133706</v>
      </c>
      <c r="BM20" s="285">
        <v>140378</v>
      </c>
    </row>
    <row r="21" spans="1:65" x14ac:dyDescent="0.25">
      <c r="A21" s="252" t="s">
        <v>43</v>
      </c>
      <c r="B21" s="252" t="s">
        <v>179</v>
      </c>
      <c r="C21" s="280" t="s">
        <v>202</v>
      </c>
      <c r="D21" s="117" t="s">
        <v>202</v>
      </c>
      <c r="E21" s="117" t="s">
        <v>202</v>
      </c>
      <c r="F21" s="117" t="s">
        <v>202</v>
      </c>
      <c r="G21" s="117" t="s">
        <v>202</v>
      </c>
      <c r="H21" s="117" t="s">
        <v>202</v>
      </c>
      <c r="I21" s="117" t="s">
        <v>202</v>
      </c>
      <c r="J21" s="117" t="s">
        <v>202</v>
      </c>
      <c r="K21" s="285" t="s">
        <v>202</v>
      </c>
      <c r="L21" s="280" t="s">
        <v>202</v>
      </c>
      <c r="M21" s="117" t="s">
        <v>202</v>
      </c>
      <c r="N21" s="117" t="s">
        <v>202</v>
      </c>
      <c r="O21" s="117" t="s">
        <v>202</v>
      </c>
      <c r="P21" s="117" t="s">
        <v>202</v>
      </c>
      <c r="Q21" s="117" t="s">
        <v>202</v>
      </c>
      <c r="R21" s="117" t="s">
        <v>202</v>
      </c>
      <c r="S21" s="117" t="s">
        <v>202</v>
      </c>
      <c r="T21" s="285" t="s">
        <v>202</v>
      </c>
      <c r="U21" s="280" t="s">
        <v>202</v>
      </c>
      <c r="V21" s="117" t="s">
        <v>202</v>
      </c>
      <c r="W21" s="117" t="s">
        <v>202</v>
      </c>
      <c r="X21" s="117" t="s">
        <v>202</v>
      </c>
      <c r="Y21" s="117" t="s">
        <v>202</v>
      </c>
      <c r="Z21" s="117" t="s">
        <v>202</v>
      </c>
      <c r="AA21" s="117" t="s">
        <v>202</v>
      </c>
      <c r="AB21" s="117" t="s">
        <v>202</v>
      </c>
      <c r="AC21" s="285" t="s">
        <v>202</v>
      </c>
      <c r="AD21" s="280" t="s">
        <v>202</v>
      </c>
      <c r="AE21" s="117" t="s">
        <v>202</v>
      </c>
      <c r="AF21" s="117" t="s">
        <v>202</v>
      </c>
      <c r="AG21" s="117" t="s">
        <v>202</v>
      </c>
      <c r="AH21" s="117" t="s">
        <v>202</v>
      </c>
      <c r="AI21" s="117" t="s">
        <v>202</v>
      </c>
      <c r="AJ21" s="117" t="s">
        <v>202</v>
      </c>
      <c r="AK21" s="117" t="s">
        <v>202</v>
      </c>
      <c r="AL21" s="285" t="s">
        <v>202</v>
      </c>
      <c r="AM21" s="241" t="s">
        <v>202</v>
      </c>
      <c r="AN21" s="113" t="s">
        <v>202</v>
      </c>
      <c r="AO21" s="113" t="s">
        <v>202</v>
      </c>
      <c r="AP21" s="113" t="s">
        <v>202</v>
      </c>
      <c r="AQ21" s="113" t="s">
        <v>202</v>
      </c>
      <c r="AR21" s="113" t="s">
        <v>202</v>
      </c>
      <c r="AS21" s="113" t="s">
        <v>202</v>
      </c>
      <c r="AT21" s="113" t="s">
        <v>202</v>
      </c>
      <c r="AU21" s="242" t="s">
        <v>202</v>
      </c>
      <c r="AV21" s="241" t="s">
        <v>202</v>
      </c>
      <c r="AW21" s="113" t="s">
        <v>202</v>
      </c>
      <c r="AX21" s="113" t="s">
        <v>202</v>
      </c>
      <c r="AY21" s="113" t="s">
        <v>202</v>
      </c>
      <c r="AZ21" s="113" t="s">
        <v>202</v>
      </c>
      <c r="BA21" s="113" t="s">
        <v>202</v>
      </c>
      <c r="BB21" s="113" t="s">
        <v>202</v>
      </c>
      <c r="BC21" s="113" t="s">
        <v>202</v>
      </c>
      <c r="BD21" s="242" t="s">
        <v>202</v>
      </c>
      <c r="BE21" s="280">
        <v>8490</v>
      </c>
      <c r="BF21" s="117">
        <v>8599</v>
      </c>
      <c r="BG21" s="117">
        <v>8390</v>
      </c>
      <c r="BH21" s="117">
        <v>8023</v>
      </c>
      <c r="BI21" s="117">
        <v>8557</v>
      </c>
      <c r="BJ21" s="117">
        <v>9075</v>
      </c>
      <c r="BK21" s="117">
        <v>8167</v>
      </c>
      <c r="BL21" s="117">
        <v>8525</v>
      </c>
      <c r="BM21" s="285">
        <v>8741</v>
      </c>
    </row>
    <row r="22" spans="1:65" x14ac:dyDescent="0.25">
      <c r="A22" s="252" t="s">
        <v>42</v>
      </c>
      <c r="B22" s="252" t="s">
        <v>187</v>
      </c>
      <c r="C22" s="280">
        <v>1211</v>
      </c>
      <c r="D22" s="117">
        <v>1349</v>
      </c>
      <c r="E22" s="117">
        <v>1365</v>
      </c>
      <c r="F22" s="117" t="s">
        <v>202</v>
      </c>
      <c r="G22" s="117" t="s">
        <v>202</v>
      </c>
      <c r="H22" s="117" t="s">
        <v>202</v>
      </c>
      <c r="I22" s="117" t="s">
        <v>202</v>
      </c>
      <c r="J22" s="117">
        <v>951</v>
      </c>
      <c r="K22" s="285">
        <v>1143</v>
      </c>
      <c r="L22" s="280">
        <v>851</v>
      </c>
      <c r="M22" s="117">
        <v>1114</v>
      </c>
      <c r="N22" s="117">
        <v>868</v>
      </c>
      <c r="O22" s="117" t="s">
        <v>202</v>
      </c>
      <c r="P22" s="117" t="s">
        <v>202</v>
      </c>
      <c r="Q22" s="117" t="s">
        <v>202</v>
      </c>
      <c r="R22" s="117" t="s">
        <v>202</v>
      </c>
      <c r="S22" s="117">
        <v>1095</v>
      </c>
      <c r="T22" s="285">
        <v>1126</v>
      </c>
      <c r="U22" s="280">
        <v>226</v>
      </c>
      <c r="V22" s="117">
        <v>248</v>
      </c>
      <c r="W22" s="117">
        <v>352</v>
      </c>
      <c r="X22" s="117" t="s">
        <v>202</v>
      </c>
      <c r="Y22" s="117" t="s">
        <v>202</v>
      </c>
      <c r="Z22" s="117" t="s">
        <v>202</v>
      </c>
      <c r="AA22" s="117" t="s">
        <v>202</v>
      </c>
      <c r="AB22" s="117">
        <v>265</v>
      </c>
      <c r="AC22" s="285">
        <v>288</v>
      </c>
      <c r="AD22" s="280">
        <v>301</v>
      </c>
      <c r="AE22" s="117">
        <v>328</v>
      </c>
      <c r="AF22" s="117">
        <v>290</v>
      </c>
      <c r="AG22" s="117" t="s">
        <v>202</v>
      </c>
      <c r="AH22" s="117" t="s">
        <v>202</v>
      </c>
      <c r="AI22" s="117" t="s">
        <v>202</v>
      </c>
      <c r="AJ22" s="117" t="s">
        <v>202</v>
      </c>
      <c r="AK22" s="117">
        <v>266</v>
      </c>
      <c r="AL22" s="285">
        <v>240</v>
      </c>
      <c r="AM22" s="241">
        <v>592</v>
      </c>
      <c r="AN22" s="113">
        <v>518</v>
      </c>
      <c r="AO22" s="113">
        <v>682</v>
      </c>
      <c r="AP22" s="113" t="s">
        <v>202</v>
      </c>
      <c r="AQ22" s="113" t="s">
        <v>202</v>
      </c>
      <c r="AR22" s="113" t="s">
        <v>202</v>
      </c>
      <c r="AS22" s="113" t="s">
        <v>202</v>
      </c>
      <c r="AT22" s="113">
        <v>315</v>
      </c>
      <c r="AU22" s="242">
        <v>379</v>
      </c>
      <c r="AV22" s="241">
        <v>440</v>
      </c>
      <c r="AW22" s="113">
        <v>339</v>
      </c>
      <c r="AX22" s="113">
        <v>390</v>
      </c>
      <c r="AY22" s="113" t="s">
        <v>202</v>
      </c>
      <c r="AZ22" s="113" t="s">
        <v>202</v>
      </c>
      <c r="BA22" s="113" t="s">
        <v>202</v>
      </c>
      <c r="BB22" s="113" t="s">
        <v>202</v>
      </c>
      <c r="BC22" s="113">
        <v>260</v>
      </c>
      <c r="BD22" s="242">
        <v>306</v>
      </c>
      <c r="BE22" s="280">
        <v>3621</v>
      </c>
      <c r="BF22" s="117">
        <v>3896</v>
      </c>
      <c r="BG22" s="117">
        <v>3947</v>
      </c>
      <c r="BH22" s="117">
        <v>3904</v>
      </c>
      <c r="BI22" s="117">
        <v>3625</v>
      </c>
      <c r="BJ22" s="117">
        <v>3748</v>
      </c>
      <c r="BK22" s="117">
        <v>3613</v>
      </c>
      <c r="BL22" s="117">
        <v>3152</v>
      </c>
      <c r="BM22" s="285">
        <v>3482</v>
      </c>
    </row>
    <row r="23" spans="1:65" x14ac:dyDescent="0.25">
      <c r="A23" s="252" t="s">
        <v>58</v>
      </c>
      <c r="B23" s="252" t="s">
        <v>142</v>
      </c>
      <c r="C23" s="280" t="s">
        <v>202</v>
      </c>
      <c r="D23" s="117" t="s">
        <v>202</v>
      </c>
      <c r="E23" s="117" t="s">
        <v>202</v>
      </c>
      <c r="F23" s="117" t="s">
        <v>202</v>
      </c>
      <c r="G23" s="117" t="s">
        <v>202</v>
      </c>
      <c r="H23" s="117" t="s">
        <v>202</v>
      </c>
      <c r="I23" s="117" t="s">
        <v>202</v>
      </c>
      <c r="J23" s="117" t="s">
        <v>202</v>
      </c>
      <c r="K23" s="285" t="s">
        <v>202</v>
      </c>
      <c r="L23" s="280" t="s">
        <v>202</v>
      </c>
      <c r="M23" s="117" t="s">
        <v>202</v>
      </c>
      <c r="N23" s="117" t="s">
        <v>202</v>
      </c>
      <c r="O23" s="117" t="s">
        <v>202</v>
      </c>
      <c r="P23" s="117" t="s">
        <v>202</v>
      </c>
      <c r="Q23" s="117" t="s">
        <v>202</v>
      </c>
      <c r="R23" s="117" t="s">
        <v>202</v>
      </c>
      <c r="S23" s="117" t="s">
        <v>202</v>
      </c>
      <c r="T23" s="285" t="s">
        <v>202</v>
      </c>
      <c r="U23" s="280" t="s">
        <v>202</v>
      </c>
      <c r="V23" s="117" t="s">
        <v>202</v>
      </c>
      <c r="W23" s="117" t="s">
        <v>202</v>
      </c>
      <c r="X23" s="117" t="s">
        <v>202</v>
      </c>
      <c r="Y23" s="117" t="s">
        <v>202</v>
      </c>
      <c r="Z23" s="117" t="s">
        <v>202</v>
      </c>
      <c r="AA23" s="117" t="s">
        <v>202</v>
      </c>
      <c r="AB23" s="117" t="s">
        <v>202</v>
      </c>
      <c r="AC23" s="285" t="s">
        <v>202</v>
      </c>
      <c r="AD23" s="280" t="s">
        <v>202</v>
      </c>
      <c r="AE23" s="117" t="s">
        <v>202</v>
      </c>
      <c r="AF23" s="117" t="s">
        <v>202</v>
      </c>
      <c r="AG23" s="117" t="s">
        <v>202</v>
      </c>
      <c r="AH23" s="117" t="s">
        <v>202</v>
      </c>
      <c r="AI23" s="117" t="s">
        <v>202</v>
      </c>
      <c r="AJ23" s="117" t="s">
        <v>202</v>
      </c>
      <c r="AK23" s="117" t="s">
        <v>202</v>
      </c>
      <c r="AL23" s="285" t="s">
        <v>202</v>
      </c>
      <c r="AM23" s="241" t="s">
        <v>202</v>
      </c>
      <c r="AN23" s="113" t="s">
        <v>202</v>
      </c>
      <c r="AO23" s="113" t="s">
        <v>202</v>
      </c>
      <c r="AP23" s="113" t="s">
        <v>202</v>
      </c>
      <c r="AQ23" s="113" t="s">
        <v>202</v>
      </c>
      <c r="AR23" s="113" t="s">
        <v>202</v>
      </c>
      <c r="AS23" s="113" t="s">
        <v>202</v>
      </c>
      <c r="AT23" s="113" t="s">
        <v>202</v>
      </c>
      <c r="AU23" s="242" t="s">
        <v>202</v>
      </c>
      <c r="AV23" s="241" t="s">
        <v>202</v>
      </c>
      <c r="AW23" s="113" t="s">
        <v>202</v>
      </c>
      <c r="AX23" s="113" t="s">
        <v>202</v>
      </c>
      <c r="AY23" s="113" t="s">
        <v>202</v>
      </c>
      <c r="AZ23" s="113" t="s">
        <v>202</v>
      </c>
      <c r="BA23" s="113" t="s">
        <v>202</v>
      </c>
      <c r="BB23" s="113" t="s">
        <v>202</v>
      </c>
      <c r="BC23" s="113" t="s">
        <v>202</v>
      </c>
      <c r="BD23" s="242" t="s">
        <v>202</v>
      </c>
      <c r="BE23" s="280">
        <v>26273</v>
      </c>
      <c r="BF23" s="117">
        <v>26451</v>
      </c>
      <c r="BG23" s="117">
        <v>27228</v>
      </c>
      <c r="BH23" s="117">
        <v>27841</v>
      </c>
      <c r="BI23" s="117">
        <v>28312</v>
      </c>
      <c r="BJ23" s="117">
        <v>29237</v>
      </c>
      <c r="BK23" s="117">
        <v>30632</v>
      </c>
      <c r="BL23" s="117">
        <v>31913</v>
      </c>
      <c r="BM23" s="285">
        <v>33632</v>
      </c>
    </row>
    <row r="24" spans="1:65" x14ac:dyDescent="0.25">
      <c r="A24" s="252" t="s">
        <v>49</v>
      </c>
      <c r="B24" s="252" t="s">
        <v>159</v>
      </c>
      <c r="C24" s="280">
        <v>13558</v>
      </c>
      <c r="D24" s="117">
        <v>12156</v>
      </c>
      <c r="E24" s="117">
        <v>13268</v>
      </c>
      <c r="F24" s="117">
        <v>13631</v>
      </c>
      <c r="G24" s="117">
        <v>13261</v>
      </c>
      <c r="H24" s="117">
        <v>15003</v>
      </c>
      <c r="I24" s="117">
        <v>15659</v>
      </c>
      <c r="J24" s="117">
        <v>16326</v>
      </c>
      <c r="K24" s="285">
        <v>22622</v>
      </c>
      <c r="L24" s="280">
        <v>19152</v>
      </c>
      <c r="M24" s="117">
        <v>21846</v>
      </c>
      <c r="N24" s="117">
        <v>20172</v>
      </c>
      <c r="O24" s="117">
        <v>23516</v>
      </c>
      <c r="P24" s="117">
        <v>27748</v>
      </c>
      <c r="Q24" s="117">
        <v>31400</v>
      </c>
      <c r="R24" s="117">
        <v>34520</v>
      </c>
      <c r="S24" s="117">
        <v>37813</v>
      </c>
      <c r="T24" s="285">
        <v>49292</v>
      </c>
      <c r="U24" s="280">
        <v>8488</v>
      </c>
      <c r="V24" s="117">
        <v>9449</v>
      </c>
      <c r="W24" s="117">
        <v>9619</v>
      </c>
      <c r="X24" s="117">
        <v>9344</v>
      </c>
      <c r="Y24" s="117">
        <v>9336</v>
      </c>
      <c r="Z24" s="117">
        <v>10409</v>
      </c>
      <c r="AA24" s="117">
        <v>10584</v>
      </c>
      <c r="AB24" s="117">
        <v>11455</v>
      </c>
      <c r="AC24" s="285">
        <v>14110</v>
      </c>
      <c r="AD24" s="280">
        <v>3309</v>
      </c>
      <c r="AE24" s="117">
        <v>4006</v>
      </c>
      <c r="AF24" s="117">
        <v>3734</v>
      </c>
      <c r="AG24" s="117">
        <v>3739</v>
      </c>
      <c r="AH24" s="117">
        <v>3767</v>
      </c>
      <c r="AI24" s="117">
        <v>4018</v>
      </c>
      <c r="AJ24" s="117">
        <v>3953</v>
      </c>
      <c r="AK24" s="117">
        <v>4312</v>
      </c>
      <c r="AL24" s="285">
        <v>5324</v>
      </c>
      <c r="AM24" s="241">
        <v>10956</v>
      </c>
      <c r="AN24" s="113">
        <v>9272</v>
      </c>
      <c r="AO24" s="113">
        <v>9941</v>
      </c>
      <c r="AP24" s="113">
        <v>9633</v>
      </c>
      <c r="AQ24" s="113">
        <v>10007</v>
      </c>
      <c r="AR24" s="113">
        <v>10168</v>
      </c>
      <c r="AS24" s="113">
        <v>10069</v>
      </c>
      <c r="AT24" s="113">
        <v>10190</v>
      </c>
      <c r="AU24" s="242">
        <v>13317</v>
      </c>
      <c r="AV24" s="241">
        <v>5642</v>
      </c>
      <c r="AW24" s="113">
        <v>7782</v>
      </c>
      <c r="AX24" s="113">
        <v>7399</v>
      </c>
      <c r="AY24" s="113">
        <v>7139</v>
      </c>
      <c r="AZ24" s="113">
        <v>7355</v>
      </c>
      <c r="BA24" s="113">
        <v>7625</v>
      </c>
      <c r="BB24" s="113">
        <v>7810</v>
      </c>
      <c r="BC24" s="113">
        <v>8068</v>
      </c>
      <c r="BD24" s="242">
        <v>9920</v>
      </c>
      <c r="BE24" s="280">
        <v>61105</v>
      </c>
      <c r="BF24" s="117">
        <v>64511</v>
      </c>
      <c r="BG24" s="117">
        <v>64133</v>
      </c>
      <c r="BH24" s="117">
        <v>67001</v>
      </c>
      <c r="BI24" s="117">
        <v>71472</v>
      </c>
      <c r="BJ24" s="117">
        <v>78622</v>
      </c>
      <c r="BK24" s="117">
        <v>82594</v>
      </c>
      <c r="BL24" s="117">
        <v>88165</v>
      </c>
      <c r="BM24" s="285">
        <v>114585</v>
      </c>
    </row>
    <row r="25" spans="1:65" x14ac:dyDescent="0.25">
      <c r="A25" s="252" t="s">
        <v>50</v>
      </c>
      <c r="B25" s="252" t="s">
        <v>50</v>
      </c>
      <c r="C25" s="280">
        <v>11584</v>
      </c>
      <c r="D25" s="117">
        <v>12798</v>
      </c>
      <c r="E25" s="117">
        <v>11517</v>
      </c>
      <c r="F25" s="117">
        <v>11607</v>
      </c>
      <c r="G25" s="117">
        <v>9973.4429999999993</v>
      </c>
      <c r="H25" s="117">
        <v>9780.1119999999992</v>
      </c>
      <c r="I25" s="117">
        <v>9520.9779999999992</v>
      </c>
      <c r="J25" s="117">
        <v>10294.723</v>
      </c>
      <c r="K25" s="285">
        <v>11151.156000000001</v>
      </c>
      <c r="L25" s="280">
        <v>11261</v>
      </c>
      <c r="M25" s="117">
        <v>11739</v>
      </c>
      <c r="N25" s="117">
        <v>14547</v>
      </c>
      <c r="O25" s="117">
        <v>14067</v>
      </c>
      <c r="P25" s="117">
        <v>12667.048000000001</v>
      </c>
      <c r="Q25" s="117">
        <v>13454.879000000001</v>
      </c>
      <c r="R25" s="117">
        <v>13887.454</v>
      </c>
      <c r="S25" s="117">
        <v>15125.145</v>
      </c>
      <c r="T25" s="285">
        <v>16911.616000000002</v>
      </c>
      <c r="U25" s="280">
        <v>4841</v>
      </c>
      <c r="V25" s="117">
        <v>4787</v>
      </c>
      <c r="W25" s="117">
        <v>5562</v>
      </c>
      <c r="X25" s="117">
        <v>5268</v>
      </c>
      <c r="Y25" s="117">
        <v>4369.0309999999999</v>
      </c>
      <c r="Z25" s="117">
        <v>4420.665</v>
      </c>
      <c r="AA25" s="117">
        <v>4754.9189999999999</v>
      </c>
      <c r="AB25" s="117">
        <v>5092.68</v>
      </c>
      <c r="AC25" s="285">
        <v>5386.0889999999999</v>
      </c>
      <c r="AD25" s="280">
        <v>1167</v>
      </c>
      <c r="AE25" s="117">
        <v>1242</v>
      </c>
      <c r="AF25" s="117">
        <v>1892</v>
      </c>
      <c r="AG25" s="117">
        <v>1244</v>
      </c>
      <c r="AH25" s="117">
        <v>1080.3019999999999</v>
      </c>
      <c r="AI25" s="117">
        <v>1153.0650000000001</v>
      </c>
      <c r="AJ25" s="117">
        <v>1086.713</v>
      </c>
      <c r="AK25" s="117">
        <v>1151.604</v>
      </c>
      <c r="AL25" s="285">
        <v>1301.175</v>
      </c>
      <c r="AM25" s="241">
        <v>7036</v>
      </c>
      <c r="AN25" s="113">
        <v>6693</v>
      </c>
      <c r="AO25" s="113">
        <v>6771</v>
      </c>
      <c r="AP25" s="113">
        <v>6444</v>
      </c>
      <c r="AQ25" s="113">
        <v>5877.6239999999998</v>
      </c>
      <c r="AR25" s="113">
        <v>5528.6409999999996</v>
      </c>
      <c r="AS25" s="113">
        <v>5643.1009999999997</v>
      </c>
      <c r="AT25" s="113">
        <v>5744.9470000000001</v>
      </c>
      <c r="AU25" s="242">
        <v>6079.0110000000004</v>
      </c>
      <c r="AV25" s="241">
        <v>3945</v>
      </c>
      <c r="AW25" s="113">
        <v>4264</v>
      </c>
      <c r="AX25" s="113">
        <v>3766</v>
      </c>
      <c r="AY25" s="113">
        <v>3868</v>
      </c>
      <c r="AZ25" s="113">
        <v>3845.9540000000002</v>
      </c>
      <c r="BA25" s="113">
        <v>3818.0619999999999</v>
      </c>
      <c r="BB25" s="113">
        <v>3778.431</v>
      </c>
      <c r="BC25" s="113">
        <v>3940.308</v>
      </c>
      <c r="BD25" s="242">
        <v>4108.491</v>
      </c>
      <c r="BE25" s="280">
        <v>39834</v>
      </c>
      <c r="BF25" s="117">
        <v>41523</v>
      </c>
      <c r="BG25" s="117">
        <v>44056</v>
      </c>
      <c r="BH25" s="117">
        <v>42498</v>
      </c>
      <c r="BI25" s="117">
        <v>37813.402999999998</v>
      </c>
      <c r="BJ25" s="117">
        <v>38155.425000000003</v>
      </c>
      <c r="BK25" s="117">
        <v>38671.595999999998</v>
      </c>
      <c r="BL25" s="117">
        <v>41349.406000000003</v>
      </c>
      <c r="BM25" s="285">
        <v>44937.536999999997</v>
      </c>
    </row>
    <row r="26" spans="1:65" x14ac:dyDescent="0.25">
      <c r="A26" s="252" t="s">
        <v>173</v>
      </c>
      <c r="B26" s="252" t="s">
        <v>174</v>
      </c>
      <c r="C26" s="280">
        <v>2465</v>
      </c>
      <c r="D26" s="117">
        <v>2936</v>
      </c>
      <c r="E26" s="117">
        <v>2770</v>
      </c>
      <c r="F26" s="117">
        <v>3052</v>
      </c>
      <c r="G26" s="117">
        <v>2811.4</v>
      </c>
      <c r="H26" s="117">
        <v>2820.5</v>
      </c>
      <c r="I26" s="117">
        <v>2700.7</v>
      </c>
      <c r="J26" s="117">
        <v>2191.89</v>
      </c>
      <c r="K26" s="285">
        <v>2300.7719999999999</v>
      </c>
      <c r="L26" s="280">
        <v>4484</v>
      </c>
      <c r="M26" s="117">
        <v>4927</v>
      </c>
      <c r="N26" s="117">
        <v>5342</v>
      </c>
      <c r="O26" s="117">
        <v>5141</v>
      </c>
      <c r="P26" s="117">
        <v>5279.7</v>
      </c>
      <c r="Q26" s="117">
        <v>5324.5</v>
      </c>
      <c r="R26" s="117">
        <v>5319.8</v>
      </c>
      <c r="S26" s="117">
        <v>4708.0119999999997</v>
      </c>
      <c r="T26" s="285">
        <v>5401.14</v>
      </c>
      <c r="U26" s="280">
        <v>2024</v>
      </c>
      <c r="V26" s="117">
        <v>2224</v>
      </c>
      <c r="W26" s="117">
        <v>1938</v>
      </c>
      <c r="X26" s="117">
        <v>2007</v>
      </c>
      <c r="Y26" s="117">
        <v>1513.4</v>
      </c>
      <c r="Z26" s="117">
        <v>1435</v>
      </c>
      <c r="AA26" s="117">
        <v>1466.7</v>
      </c>
      <c r="AB26" s="117">
        <v>1067.48</v>
      </c>
      <c r="AC26" s="285">
        <v>1140.039</v>
      </c>
      <c r="AD26" s="280">
        <v>802</v>
      </c>
      <c r="AE26" s="117">
        <v>985</v>
      </c>
      <c r="AF26" s="117">
        <v>980</v>
      </c>
      <c r="AG26" s="117">
        <v>947</v>
      </c>
      <c r="AH26" s="117">
        <v>600.79999999999995</v>
      </c>
      <c r="AI26" s="117">
        <v>865.9</v>
      </c>
      <c r="AJ26" s="117">
        <v>984.5</v>
      </c>
      <c r="AK26" s="117">
        <v>827.97500000000002</v>
      </c>
      <c r="AL26" s="285">
        <v>802.41</v>
      </c>
      <c r="AM26" s="241">
        <v>2277</v>
      </c>
      <c r="AN26" s="113">
        <v>2397</v>
      </c>
      <c r="AO26" s="113">
        <v>2411</v>
      </c>
      <c r="AP26" s="113">
        <v>2266</v>
      </c>
      <c r="AQ26" s="113">
        <v>2592.1</v>
      </c>
      <c r="AR26" s="113">
        <v>2302.1</v>
      </c>
      <c r="AS26" s="113">
        <v>2328.4</v>
      </c>
      <c r="AT26" s="113">
        <v>2080.9009999999998</v>
      </c>
      <c r="AU26" s="242">
        <v>2247.9850000000001</v>
      </c>
      <c r="AV26" s="241">
        <v>1239</v>
      </c>
      <c r="AW26" s="113">
        <v>1715</v>
      </c>
      <c r="AX26" s="113">
        <v>1885</v>
      </c>
      <c r="AY26" s="113">
        <v>1858</v>
      </c>
      <c r="AZ26" s="113">
        <v>1930</v>
      </c>
      <c r="BA26" s="113">
        <v>1994.2</v>
      </c>
      <c r="BB26" s="113">
        <v>1605.4</v>
      </c>
      <c r="BC26" s="113">
        <v>1386</v>
      </c>
      <c r="BD26" s="242">
        <v>1271</v>
      </c>
      <c r="BE26" s="280">
        <v>13290</v>
      </c>
      <c r="BF26" s="117">
        <v>15183</v>
      </c>
      <c r="BG26" s="117">
        <v>15326</v>
      </c>
      <c r="BH26" s="117">
        <v>15271</v>
      </c>
      <c r="BI26" s="117">
        <v>14727.4</v>
      </c>
      <c r="BJ26" s="117">
        <v>14742.2</v>
      </c>
      <c r="BK26" s="117">
        <v>14405.5</v>
      </c>
      <c r="BL26" s="117">
        <v>12262.257</v>
      </c>
      <c r="BM26" s="285">
        <v>13163.344999999999</v>
      </c>
    </row>
    <row r="27" spans="1:65" x14ac:dyDescent="0.25">
      <c r="A27" s="252" t="s">
        <v>52</v>
      </c>
      <c r="B27" s="252" t="s">
        <v>131</v>
      </c>
      <c r="C27" s="280">
        <v>2198</v>
      </c>
      <c r="D27" s="117">
        <v>2125</v>
      </c>
      <c r="E27" s="117">
        <v>2626</v>
      </c>
      <c r="F27" s="117">
        <v>2499</v>
      </c>
      <c r="G27" s="117">
        <v>2445</v>
      </c>
      <c r="H27" s="117" t="s">
        <v>202</v>
      </c>
      <c r="I27" s="117">
        <v>2211</v>
      </c>
      <c r="J27" s="117">
        <v>2197</v>
      </c>
      <c r="K27" s="285">
        <v>2810</v>
      </c>
      <c r="L27" s="280">
        <v>3360</v>
      </c>
      <c r="M27" s="117">
        <v>3494</v>
      </c>
      <c r="N27" s="117">
        <v>3745</v>
      </c>
      <c r="O27" s="117">
        <v>4036</v>
      </c>
      <c r="P27" s="117">
        <v>4068</v>
      </c>
      <c r="Q27" s="117" t="s">
        <v>202</v>
      </c>
      <c r="R27" s="117">
        <v>3507</v>
      </c>
      <c r="S27" s="117">
        <v>3714</v>
      </c>
      <c r="T27" s="285">
        <v>4477.6000000000004</v>
      </c>
      <c r="U27" s="280">
        <v>569</v>
      </c>
      <c r="V27" s="117">
        <v>644</v>
      </c>
      <c r="W27" s="117">
        <v>729</v>
      </c>
      <c r="X27" s="117">
        <v>708</v>
      </c>
      <c r="Y27" s="117">
        <v>768</v>
      </c>
      <c r="Z27" s="117" t="s">
        <v>202</v>
      </c>
      <c r="AA27" s="117">
        <v>1007</v>
      </c>
      <c r="AB27" s="117">
        <v>948</v>
      </c>
      <c r="AC27" s="285">
        <v>587.6</v>
      </c>
      <c r="AD27" s="280">
        <v>171</v>
      </c>
      <c r="AE27" s="117">
        <v>217</v>
      </c>
      <c r="AF27" s="117">
        <v>339</v>
      </c>
      <c r="AG27" s="117">
        <v>413</v>
      </c>
      <c r="AH27" s="117">
        <v>289</v>
      </c>
      <c r="AI27" s="117" t="s">
        <v>202</v>
      </c>
      <c r="AJ27" s="117">
        <v>236</v>
      </c>
      <c r="AK27" s="117">
        <v>341</v>
      </c>
      <c r="AL27" s="285">
        <v>489.3</v>
      </c>
      <c r="AM27" s="241">
        <v>670</v>
      </c>
      <c r="AN27" s="113">
        <v>729</v>
      </c>
      <c r="AO27" s="113">
        <v>771</v>
      </c>
      <c r="AP27" s="113">
        <v>704</v>
      </c>
      <c r="AQ27" s="113">
        <v>706</v>
      </c>
      <c r="AR27" s="113" t="s">
        <v>202</v>
      </c>
      <c r="AS27" s="113">
        <v>528</v>
      </c>
      <c r="AT27" s="113">
        <v>525</v>
      </c>
      <c r="AU27" s="242">
        <v>488.7</v>
      </c>
      <c r="AV27" s="241">
        <v>479</v>
      </c>
      <c r="AW27" s="113">
        <v>494</v>
      </c>
      <c r="AX27" s="113">
        <v>563</v>
      </c>
      <c r="AY27" s="113">
        <v>523</v>
      </c>
      <c r="AZ27" s="113">
        <v>431</v>
      </c>
      <c r="BA27" s="113" t="s">
        <v>202</v>
      </c>
      <c r="BB27" s="113">
        <v>409</v>
      </c>
      <c r="BC27" s="113">
        <v>395</v>
      </c>
      <c r="BD27" s="242">
        <v>448.1</v>
      </c>
      <c r="BE27" s="280">
        <v>7446</v>
      </c>
      <c r="BF27" s="117">
        <v>7703</v>
      </c>
      <c r="BG27" s="117">
        <v>8774</v>
      </c>
      <c r="BH27" s="117">
        <v>8884</v>
      </c>
      <c r="BI27" s="117">
        <v>8707</v>
      </c>
      <c r="BJ27" s="117">
        <v>8574</v>
      </c>
      <c r="BK27" s="117">
        <v>7900</v>
      </c>
      <c r="BL27" s="117">
        <v>8119</v>
      </c>
      <c r="BM27" s="285">
        <v>9301.2999999999993</v>
      </c>
    </row>
    <row r="28" spans="1:65" x14ac:dyDescent="0.25">
      <c r="A28" s="252" t="s">
        <v>37</v>
      </c>
      <c r="B28" s="252" t="s">
        <v>166</v>
      </c>
      <c r="C28" s="280" t="s">
        <v>202</v>
      </c>
      <c r="D28" s="117" t="s">
        <v>202</v>
      </c>
      <c r="E28" s="117" t="s">
        <v>202</v>
      </c>
      <c r="F28" s="117" t="s">
        <v>202</v>
      </c>
      <c r="G28" s="117" t="s">
        <v>202</v>
      </c>
      <c r="H28" s="117" t="s">
        <v>202</v>
      </c>
      <c r="I28" s="117" t="s">
        <v>202</v>
      </c>
      <c r="J28" s="117" t="s">
        <v>202</v>
      </c>
      <c r="K28" s="285" t="s">
        <v>202</v>
      </c>
      <c r="L28" s="280" t="s">
        <v>202</v>
      </c>
      <c r="M28" s="117" t="s">
        <v>202</v>
      </c>
      <c r="N28" s="117" t="s">
        <v>202</v>
      </c>
      <c r="O28" s="117" t="s">
        <v>202</v>
      </c>
      <c r="P28" s="117" t="s">
        <v>202</v>
      </c>
      <c r="Q28" s="117" t="s">
        <v>202</v>
      </c>
      <c r="R28" s="117" t="s">
        <v>202</v>
      </c>
      <c r="S28" s="117" t="s">
        <v>202</v>
      </c>
      <c r="T28" s="285" t="s">
        <v>202</v>
      </c>
      <c r="U28" s="280" t="s">
        <v>202</v>
      </c>
      <c r="V28" s="117" t="s">
        <v>202</v>
      </c>
      <c r="W28" s="117" t="s">
        <v>202</v>
      </c>
      <c r="X28" s="117" t="s">
        <v>202</v>
      </c>
      <c r="Y28" s="117" t="s">
        <v>202</v>
      </c>
      <c r="Z28" s="117" t="s">
        <v>202</v>
      </c>
      <c r="AA28" s="117" t="s">
        <v>202</v>
      </c>
      <c r="AB28" s="117" t="s">
        <v>202</v>
      </c>
      <c r="AC28" s="285" t="s">
        <v>202</v>
      </c>
      <c r="AD28" s="280" t="s">
        <v>202</v>
      </c>
      <c r="AE28" s="117" t="s">
        <v>202</v>
      </c>
      <c r="AF28" s="117" t="s">
        <v>202</v>
      </c>
      <c r="AG28" s="117" t="s">
        <v>202</v>
      </c>
      <c r="AH28" s="117" t="s">
        <v>202</v>
      </c>
      <c r="AI28" s="117" t="s">
        <v>202</v>
      </c>
      <c r="AJ28" s="117" t="s">
        <v>202</v>
      </c>
      <c r="AK28" s="117" t="s">
        <v>202</v>
      </c>
      <c r="AL28" s="285" t="s">
        <v>202</v>
      </c>
      <c r="AM28" s="241" t="s">
        <v>202</v>
      </c>
      <c r="AN28" s="113" t="s">
        <v>202</v>
      </c>
      <c r="AO28" s="113" t="s">
        <v>202</v>
      </c>
      <c r="AP28" s="113" t="s">
        <v>202</v>
      </c>
      <c r="AQ28" s="113" t="s">
        <v>202</v>
      </c>
      <c r="AR28" s="113" t="s">
        <v>202</v>
      </c>
      <c r="AS28" s="113" t="s">
        <v>202</v>
      </c>
      <c r="AT28" s="113" t="s">
        <v>202</v>
      </c>
      <c r="AU28" s="242" t="s">
        <v>202</v>
      </c>
      <c r="AV28" s="241" t="s">
        <v>202</v>
      </c>
      <c r="AW28" s="113" t="s">
        <v>202</v>
      </c>
      <c r="AX28" s="113" t="s">
        <v>202</v>
      </c>
      <c r="AY28" s="113" t="s">
        <v>202</v>
      </c>
      <c r="AZ28" s="113" t="s">
        <v>202</v>
      </c>
      <c r="BA28" s="113" t="s">
        <v>202</v>
      </c>
      <c r="BB28" s="113" t="s">
        <v>202</v>
      </c>
      <c r="BC28" s="113" t="s">
        <v>202</v>
      </c>
      <c r="BD28" s="242" t="s">
        <v>202</v>
      </c>
      <c r="BE28" s="280">
        <v>133803</v>
      </c>
      <c r="BF28" s="117">
        <v>134653</v>
      </c>
      <c r="BG28" s="117">
        <v>130235</v>
      </c>
      <c r="BH28" s="117">
        <v>126778</v>
      </c>
      <c r="BI28" s="117">
        <v>123225</v>
      </c>
      <c r="BJ28" s="117">
        <v>122235</v>
      </c>
      <c r="BK28" s="117">
        <v>122437</v>
      </c>
      <c r="BL28" s="117">
        <v>126633</v>
      </c>
      <c r="BM28" s="285">
        <v>133213.19</v>
      </c>
    </row>
    <row r="29" spans="1:65" x14ac:dyDescent="0.25">
      <c r="A29" s="252" t="s">
        <v>55</v>
      </c>
      <c r="B29" s="252" t="s">
        <v>158</v>
      </c>
      <c r="C29" s="280" t="s">
        <v>202</v>
      </c>
      <c r="D29" s="117" t="s">
        <v>202</v>
      </c>
      <c r="E29" s="117" t="s">
        <v>202</v>
      </c>
      <c r="F29" s="117" t="s">
        <v>202</v>
      </c>
      <c r="G29" s="117" t="s">
        <v>202</v>
      </c>
      <c r="H29" s="117" t="s">
        <v>202</v>
      </c>
      <c r="I29" s="117" t="s">
        <v>202</v>
      </c>
      <c r="J29" s="117" t="s">
        <v>202</v>
      </c>
      <c r="K29" s="285" t="s">
        <v>202</v>
      </c>
      <c r="L29" s="280" t="s">
        <v>202</v>
      </c>
      <c r="M29" s="117" t="s">
        <v>202</v>
      </c>
      <c r="N29" s="117" t="s">
        <v>202</v>
      </c>
      <c r="O29" s="117" t="s">
        <v>202</v>
      </c>
      <c r="P29" s="117" t="s">
        <v>202</v>
      </c>
      <c r="Q29" s="117" t="s">
        <v>202</v>
      </c>
      <c r="R29" s="117" t="s">
        <v>202</v>
      </c>
      <c r="S29" s="117" t="s">
        <v>202</v>
      </c>
      <c r="T29" s="285" t="s">
        <v>202</v>
      </c>
      <c r="U29" s="280" t="s">
        <v>202</v>
      </c>
      <c r="V29" s="117" t="s">
        <v>202</v>
      </c>
      <c r="W29" s="117" t="s">
        <v>202</v>
      </c>
      <c r="X29" s="117" t="s">
        <v>202</v>
      </c>
      <c r="Y29" s="117" t="s">
        <v>202</v>
      </c>
      <c r="Z29" s="117" t="s">
        <v>202</v>
      </c>
      <c r="AA29" s="117" t="s">
        <v>202</v>
      </c>
      <c r="AB29" s="117" t="s">
        <v>202</v>
      </c>
      <c r="AC29" s="285" t="s">
        <v>202</v>
      </c>
      <c r="AD29" s="280" t="s">
        <v>202</v>
      </c>
      <c r="AE29" s="117" t="s">
        <v>202</v>
      </c>
      <c r="AF29" s="117" t="s">
        <v>202</v>
      </c>
      <c r="AG29" s="117" t="s">
        <v>202</v>
      </c>
      <c r="AH29" s="117" t="s">
        <v>202</v>
      </c>
      <c r="AI29" s="117" t="s">
        <v>202</v>
      </c>
      <c r="AJ29" s="117" t="s">
        <v>202</v>
      </c>
      <c r="AK29" s="117" t="s">
        <v>202</v>
      </c>
      <c r="AL29" s="285" t="s">
        <v>202</v>
      </c>
      <c r="AM29" s="241" t="s">
        <v>202</v>
      </c>
      <c r="AN29" s="113" t="s">
        <v>202</v>
      </c>
      <c r="AO29" s="113" t="s">
        <v>202</v>
      </c>
      <c r="AP29" s="113" t="s">
        <v>202</v>
      </c>
      <c r="AQ29" s="113" t="s">
        <v>202</v>
      </c>
      <c r="AR29" s="113" t="s">
        <v>202</v>
      </c>
      <c r="AS29" s="113" t="s">
        <v>202</v>
      </c>
      <c r="AT29" s="113" t="s">
        <v>202</v>
      </c>
      <c r="AU29" s="242" t="s">
        <v>202</v>
      </c>
      <c r="AV29" s="241" t="s">
        <v>202</v>
      </c>
      <c r="AW29" s="113" t="s">
        <v>202</v>
      </c>
      <c r="AX29" s="113" t="s">
        <v>202</v>
      </c>
      <c r="AY29" s="113" t="s">
        <v>202</v>
      </c>
      <c r="AZ29" s="113" t="s">
        <v>202</v>
      </c>
      <c r="BA29" s="113" t="s">
        <v>202</v>
      </c>
      <c r="BB29" s="113" t="s">
        <v>202</v>
      </c>
      <c r="BC29" s="113" t="s">
        <v>202</v>
      </c>
      <c r="BD29" s="242" t="s">
        <v>202</v>
      </c>
      <c r="BE29" s="280">
        <v>47308</v>
      </c>
      <c r="BF29" s="117">
        <v>49312</v>
      </c>
      <c r="BG29" s="117">
        <v>48702</v>
      </c>
      <c r="BH29" s="117">
        <v>49280</v>
      </c>
      <c r="BI29" s="117">
        <v>64194</v>
      </c>
      <c r="BJ29" s="117">
        <v>66643</v>
      </c>
      <c r="BK29" s="117">
        <v>66734</v>
      </c>
      <c r="BL29" s="117">
        <v>70372</v>
      </c>
      <c r="BM29" s="285">
        <v>73132</v>
      </c>
    </row>
    <row r="30" spans="1:65" x14ac:dyDescent="0.25">
      <c r="A30" s="252" t="s">
        <v>59</v>
      </c>
      <c r="B30" s="252" t="s">
        <v>180</v>
      </c>
      <c r="C30" s="280" t="s">
        <v>202</v>
      </c>
      <c r="D30" s="117" t="s">
        <v>202</v>
      </c>
      <c r="E30" s="117" t="s">
        <v>202</v>
      </c>
      <c r="F30" s="117" t="s">
        <v>202</v>
      </c>
      <c r="G30" s="117" t="s">
        <v>202</v>
      </c>
      <c r="H30" s="117" t="s">
        <v>202</v>
      </c>
      <c r="I30" s="117" t="s">
        <v>202</v>
      </c>
      <c r="J30" s="117" t="s">
        <v>202</v>
      </c>
      <c r="K30" s="285" t="s">
        <v>202</v>
      </c>
      <c r="L30" s="280" t="s">
        <v>202</v>
      </c>
      <c r="M30" s="117" t="s">
        <v>202</v>
      </c>
      <c r="N30" s="117" t="s">
        <v>202</v>
      </c>
      <c r="O30" s="117" t="s">
        <v>202</v>
      </c>
      <c r="P30" s="117" t="s">
        <v>202</v>
      </c>
      <c r="Q30" s="117" t="s">
        <v>202</v>
      </c>
      <c r="R30" s="117" t="s">
        <v>202</v>
      </c>
      <c r="S30" s="117" t="s">
        <v>202</v>
      </c>
      <c r="T30" s="285" t="s">
        <v>202</v>
      </c>
      <c r="U30" s="280" t="s">
        <v>202</v>
      </c>
      <c r="V30" s="117" t="s">
        <v>202</v>
      </c>
      <c r="W30" s="117" t="s">
        <v>202</v>
      </c>
      <c r="X30" s="117" t="s">
        <v>202</v>
      </c>
      <c r="Y30" s="117" t="s">
        <v>202</v>
      </c>
      <c r="Z30" s="117" t="s">
        <v>202</v>
      </c>
      <c r="AA30" s="117" t="s">
        <v>202</v>
      </c>
      <c r="AB30" s="117" t="s">
        <v>202</v>
      </c>
      <c r="AC30" s="285" t="s">
        <v>202</v>
      </c>
      <c r="AD30" s="280" t="s">
        <v>202</v>
      </c>
      <c r="AE30" s="117" t="s">
        <v>202</v>
      </c>
      <c r="AF30" s="117" t="s">
        <v>202</v>
      </c>
      <c r="AG30" s="117" t="s">
        <v>202</v>
      </c>
      <c r="AH30" s="117" t="s">
        <v>202</v>
      </c>
      <c r="AI30" s="117" t="s">
        <v>202</v>
      </c>
      <c r="AJ30" s="117" t="s">
        <v>202</v>
      </c>
      <c r="AK30" s="117" t="s">
        <v>202</v>
      </c>
      <c r="AL30" s="285" t="s">
        <v>202</v>
      </c>
      <c r="AM30" s="241" t="s">
        <v>202</v>
      </c>
      <c r="AN30" s="113" t="s">
        <v>202</v>
      </c>
      <c r="AO30" s="113" t="s">
        <v>202</v>
      </c>
      <c r="AP30" s="113" t="s">
        <v>202</v>
      </c>
      <c r="AQ30" s="113" t="s">
        <v>202</v>
      </c>
      <c r="AR30" s="113" t="s">
        <v>202</v>
      </c>
      <c r="AS30" s="113" t="s">
        <v>202</v>
      </c>
      <c r="AT30" s="113" t="s">
        <v>202</v>
      </c>
      <c r="AU30" s="242" t="s">
        <v>202</v>
      </c>
      <c r="AV30" s="241" t="s">
        <v>202</v>
      </c>
      <c r="AW30" s="113" t="s">
        <v>202</v>
      </c>
      <c r="AX30" s="113" t="s">
        <v>202</v>
      </c>
      <c r="AY30" s="113" t="s">
        <v>202</v>
      </c>
      <c r="AZ30" s="113" t="s">
        <v>202</v>
      </c>
      <c r="BA30" s="113" t="s">
        <v>202</v>
      </c>
      <c r="BB30" s="113" t="s">
        <v>202</v>
      </c>
      <c r="BC30" s="113" t="s">
        <v>202</v>
      </c>
      <c r="BD30" s="242" t="s">
        <v>202</v>
      </c>
      <c r="BE30" s="280" t="s">
        <v>202</v>
      </c>
      <c r="BF30" s="117" t="s">
        <v>202</v>
      </c>
      <c r="BG30" s="117" t="s">
        <v>202</v>
      </c>
      <c r="BH30" s="117">
        <v>35785</v>
      </c>
      <c r="BI30" s="117" t="s">
        <v>202</v>
      </c>
      <c r="BJ30" s="117" t="s">
        <v>202</v>
      </c>
      <c r="BK30" s="117">
        <v>43740</v>
      </c>
      <c r="BL30" s="117" t="s">
        <v>202</v>
      </c>
      <c r="BM30" s="285">
        <v>46088</v>
      </c>
    </row>
    <row r="31" spans="1:65" ht="15.75" thickBot="1" x14ac:dyDescent="0.3">
      <c r="A31" s="253" t="s">
        <v>65</v>
      </c>
      <c r="B31" s="253" t="s">
        <v>151</v>
      </c>
      <c r="C31" s="224">
        <v>7227</v>
      </c>
      <c r="D31" s="279">
        <v>8347</v>
      </c>
      <c r="E31" s="279">
        <v>9425</v>
      </c>
      <c r="F31" s="279">
        <v>10597</v>
      </c>
      <c r="G31" s="279">
        <v>10936</v>
      </c>
      <c r="H31" s="279">
        <v>10921</v>
      </c>
      <c r="I31" s="279">
        <v>10974</v>
      </c>
      <c r="J31" s="279">
        <v>7345.9920000000002</v>
      </c>
      <c r="K31" s="286">
        <v>8168</v>
      </c>
      <c r="L31" s="224">
        <v>25498</v>
      </c>
      <c r="M31" s="279">
        <v>29566</v>
      </c>
      <c r="N31" s="279">
        <v>34014</v>
      </c>
      <c r="O31" s="279">
        <v>38649</v>
      </c>
      <c r="P31" s="279">
        <v>43573</v>
      </c>
      <c r="Q31" s="279">
        <v>45074</v>
      </c>
      <c r="R31" s="279">
        <v>48561</v>
      </c>
      <c r="S31" s="279">
        <v>58936.612000000001</v>
      </c>
      <c r="T31" s="286">
        <v>67882</v>
      </c>
      <c r="U31" s="224">
        <v>9792</v>
      </c>
      <c r="V31" s="279">
        <v>9779</v>
      </c>
      <c r="W31" s="279">
        <v>10380</v>
      </c>
      <c r="X31" s="279">
        <v>11574</v>
      </c>
      <c r="Y31" s="279">
        <v>12301</v>
      </c>
      <c r="Z31" s="279">
        <v>10894</v>
      </c>
      <c r="AA31" s="279">
        <v>11709</v>
      </c>
      <c r="AB31" s="279">
        <v>11107.477000000001</v>
      </c>
      <c r="AC31" s="286">
        <v>13016</v>
      </c>
      <c r="AD31" s="224">
        <v>3893</v>
      </c>
      <c r="AE31" s="279">
        <v>3990</v>
      </c>
      <c r="AF31" s="279">
        <v>4135</v>
      </c>
      <c r="AG31" s="279">
        <v>4662</v>
      </c>
      <c r="AH31" s="279">
        <v>4591</v>
      </c>
      <c r="AI31" s="279">
        <v>4729</v>
      </c>
      <c r="AJ31" s="279">
        <v>4693</v>
      </c>
      <c r="AK31" s="279">
        <v>4963.4459999999999</v>
      </c>
      <c r="AL31" s="286">
        <v>4811</v>
      </c>
      <c r="AM31" s="243">
        <v>7559</v>
      </c>
      <c r="AN31" s="244">
        <v>8417</v>
      </c>
      <c r="AO31" s="244">
        <v>9337</v>
      </c>
      <c r="AP31" s="244">
        <v>10462</v>
      </c>
      <c r="AQ31" s="244">
        <v>11804</v>
      </c>
      <c r="AR31" s="244">
        <v>12028</v>
      </c>
      <c r="AS31" s="244">
        <v>12516</v>
      </c>
      <c r="AT31" s="244">
        <v>11730.357</v>
      </c>
      <c r="AU31" s="245">
        <v>11793</v>
      </c>
      <c r="AV31" s="243">
        <v>3789</v>
      </c>
      <c r="AW31" s="244">
        <v>4242</v>
      </c>
      <c r="AX31" s="244">
        <v>4817</v>
      </c>
      <c r="AY31" s="244">
        <v>6177</v>
      </c>
      <c r="AZ31" s="244">
        <v>5870</v>
      </c>
      <c r="BA31" s="244">
        <v>6013</v>
      </c>
      <c r="BB31" s="244">
        <v>6707</v>
      </c>
      <c r="BC31" s="244">
        <v>6074.2650000000003</v>
      </c>
      <c r="BD31" s="245">
        <v>6223</v>
      </c>
      <c r="BE31" s="224">
        <v>57759</v>
      </c>
      <c r="BF31" s="279">
        <v>64341</v>
      </c>
      <c r="BG31" s="279">
        <v>72109</v>
      </c>
      <c r="BH31" s="279">
        <v>82122</v>
      </c>
      <c r="BI31" s="279">
        <v>89075</v>
      </c>
      <c r="BJ31" s="279">
        <v>89657</v>
      </c>
      <c r="BK31" s="279">
        <v>95161</v>
      </c>
      <c r="BL31" s="279">
        <v>100158.15</v>
      </c>
      <c r="BM31" s="286">
        <v>111893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AE5EE-71A1-4D3F-B5CE-71467937A429}">
  <sheetPr>
    <tabColor theme="2"/>
  </sheetPr>
  <dimension ref="A1:AA15"/>
  <sheetViews>
    <sheetView zoomScaleNormal="100" workbookViewId="0">
      <selection activeCell="A2" sqref="A2"/>
    </sheetView>
  </sheetViews>
  <sheetFormatPr defaultRowHeight="15" x14ac:dyDescent="0.25"/>
  <cols>
    <col min="3" max="3" width="13" customWidth="1"/>
    <col min="6" max="6" width="12.140625" customWidth="1"/>
    <col min="7" max="7" width="12.28515625" customWidth="1"/>
    <col min="8" max="8" width="12.140625" customWidth="1"/>
    <col min="11" max="11" width="9.85546875" customWidth="1"/>
  </cols>
  <sheetData>
    <row r="1" spans="1:27" x14ac:dyDescent="0.25">
      <c r="A1" s="374" t="s">
        <v>1845</v>
      </c>
    </row>
    <row r="2" spans="1:27" s="437" customFormat="1" x14ac:dyDescent="0.25">
      <c r="A2" s="387" t="s">
        <v>1846</v>
      </c>
    </row>
    <row r="4" spans="1:27" s="437" customFormat="1" ht="75" x14ac:dyDescent="0.25">
      <c r="A4" s="385"/>
      <c r="B4" s="738" t="s">
        <v>1722</v>
      </c>
      <c r="C4" s="726" t="s">
        <v>1723</v>
      </c>
      <c r="D4" s="726" t="s">
        <v>1724</v>
      </c>
      <c r="E4" s="730" t="s">
        <v>1725</v>
      </c>
      <c r="F4" s="726" t="s">
        <v>1726</v>
      </c>
      <c r="G4" s="726" t="s">
        <v>1727</v>
      </c>
      <c r="H4" s="730" t="s">
        <v>1728</v>
      </c>
      <c r="I4" s="730" t="s">
        <v>1729</v>
      </c>
    </row>
    <row r="5" spans="1:27" s="437" customFormat="1" x14ac:dyDescent="0.25">
      <c r="A5" s="376" t="s">
        <v>10</v>
      </c>
      <c r="B5" s="117">
        <v>138104.29999999999</v>
      </c>
      <c r="C5" s="117">
        <v>4337.6000000000004</v>
      </c>
      <c r="D5" s="117">
        <v>24817.599999999999</v>
      </c>
      <c r="E5" s="117">
        <v>108949.09999999999</v>
      </c>
      <c r="F5" s="181">
        <v>3.1408145872358795E-2</v>
      </c>
      <c r="G5" s="181">
        <v>0.17970186301223062</v>
      </c>
      <c r="H5" s="181">
        <v>0.78888999111541058</v>
      </c>
      <c r="I5" s="469">
        <v>0.21111000888458942</v>
      </c>
      <c r="X5" s="275"/>
      <c r="Y5" s="275"/>
      <c r="Z5" s="275"/>
      <c r="AA5" s="275"/>
    </row>
    <row r="6" spans="1:27" s="437" customFormat="1" x14ac:dyDescent="0.25">
      <c r="A6" s="376" t="s">
        <v>12</v>
      </c>
      <c r="B6" s="117">
        <v>157685.79999999999</v>
      </c>
      <c r="C6" s="117">
        <v>4783.7</v>
      </c>
      <c r="D6" s="117">
        <v>28138.6</v>
      </c>
      <c r="E6" s="117">
        <v>124763.40000000001</v>
      </c>
      <c r="F6" s="181">
        <v>3.0336910489086526E-2</v>
      </c>
      <c r="G6" s="181">
        <v>0.1784472666530531</v>
      </c>
      <c r="H6" s="181">
        <v>0.79121518868534779</v>
      </c>
      <c r="I6" s="469">
        <v>0.20878417714213962</v>
      </c>
      <c r="X6" s="275"/>
      <c r="Y6" s="275"/>
      <c r="Z6" s="275"/>
      <c r="AA6" s="275"/>
    </row>
    <row r="7" spans="1:27" s="437" customFormat="1" x14ac:dyDescent="0.25">
      <c r="A7" s="376" t="s">
        <v>13</v>
      </c>
      <c r="B7" s="117">
        <v>167044</v>
      </c>
      <c r="C7" s="117">
        <v>6482.2</v>
      </c>
      <c r="D7" s="117">
        <v>23516</v>
      </c>
      <c r="E7" s="117">
        <v>137045.9</v>
      </c>
      <c r="F7" s="181">
        <v>3.8805344699600106E-2</v>
      </c>
      <c r="G7" s="181">
        <v>0.14077728023754221</v>
      </c>
      <c r="H7" s="181">
        <v>0.82041797370752612</v>
      </c>
      <c r="I7" s="469">
        <v>0.17958262493714233</v>
      </c>
      <c r="X7" s="275"/>
      <c r="Y7" s="275"/>
      <c r="Z7" s="275"/>
      <c r="AA7" s="275"/>
    </row>
    <row r="8" spans="1:27" s="437" customFormat="1" x14ac:dyDescent="0.25">
      <c r="A8" s="376" t="s">
        <v>14</v>
      </c>
      <c r="B8" s="117">
        <v>158482.79999999999</v>
      </c>
      <c r="C8" s="117">
        <v>6118.7999999999993</v>
      </c>
      <c r="D8" s="117">
        <v>22792.6</v>
      </c>
      <c r="E8" s="117">
        <v>129571.30000000002</v>
      </c>
      <c r="F8" s="181">
        <v>3.8608606107413547E-2</v>
      </c>
      <c r="G8" s="181">
        <v>0.14381749943842487</v>
      </c>
      <c r="H8" s="181">
        <v>0.81757326347086268</v>
      </c>
      <c r="I8" s="469">
        <v>0.18242610554583841</v>
      </c>
      <c r="X8" s="275"/>
      <c r="Y8" s="275"/>
      <c r="Z8" s="275"/>
      <c r="AA8" s="275"/>
    </row>
    <row r="9" spans="1:27" s="437" customFormat="1" x14ac:dyDescent="0.25">
      <c r="A9" s="376" t="s">
        <v>15</v>
      </c>
      <c r="B9" s="117">
        <v>157929.60000000001</v>
      </c>
      <c r="C9" s="117">
        <v>7404.5</v>
      </c>
      <c r="D9" s="117">
        <v>24060.6</v>
      </c>
      <c r="E9" s="117">
        <v>126464.59999999999</v>
      </c>
      <c r="F9" s="181">
        <v>4.6884814499625151E-2</v>
      </c>
      <c r="G9" s="181">
        <v>0.15235016108443256</v>
      </c>
      <c r="H9" s="181">
        <v>0.80076565760946639</v>
      </c>
      <c r="I9" s="469">
        <v>0.1992349755840577</v>
      </c>
      <c r="X9" s="275"/>
      <c r="Y9" s="275"/>
      <c r="Z9" s="275"/>
      <c r="AA9" s="275"/>
    </row>
    <row r="10" spans="1:27" s="437" customFormat="1" x14ac:dyDescent="0.25">
      <c r="A10" s="376" t="s">
        <v>16</v>
      </c>
      <c r="B10" s="117">
        <v>126955</v>
      </c>
      <c r="C10" s="117">
        <v>8262.7999999999993</v>
      </c>
      <c r="D10" s="117">
        <v>24363.200000000001</v>
      </c>
      <c r="E10" s="117">
        <v>94329</v>
      </c>
      <c r="F10" s="181">
        <v>6.508447875231381E-2</v>
      </c>
      <c r="G10" s="181">
        <v>0.19190421803001065</v>
      </c>
      <c r="H10" s="181">
        <v>0.7430113032176755</v>
      </c>
      <c r="I10" s="469">
        <v>0.25698869678232444</v>
      </c>
      <c r="X10" s="275"/>
      <c r="Y10" s="275"/>
      <c r="Z10" s="275"/>
      <c r="AA10" s="275"/>
    </row>
    <row r="11" spans="1:27" s="437" customFormat="1" x14ac:dyDescent="0.25">
      <c r="A11" s="376" t="s">
        <v>17</v>
      </c>
      <c r="B11" s="117">
        <v>156404.4</v>
      </c>
      <c r="C11" s="117">
        <v>7978.4999999999991</v>
      </c>
      <c r="D11" s="117">
        <v>31147.5</v>
      </c>
      <c r="E11" s="117">
        <v>117278.3</v>
      </c>
      <c r="F11" s="181">
        <v>5.1011991989995162E-2</v>
      </c>
      <c r="G11" s="181">
        <v>0.19914721069228233</v>
      </c>
      <c r="H11" s="181">
        <v>0.74984015794952064</v>
      </c>
      <c r="I11" s="469">
        <v>0.25015920268227748</v>
      </c>
      <c r="X11" s="275"/>
      <c r="Y11" s="275"/>
      <c r="Z11" s="275"/>
      <c r="AA11" s="275"/>
    </row>
    <row r="12" spans="1:27" s="437" customFormat="1" x14ac:dyDescent="0.25">
      <c r="A12" s="376" t="s">
        <v>18</v>
      </c>
      <c r="B12" s="117">
        <v>204658.19999999998</v>
      </c>
      <c r="C12" s="117">
        <v>12625.199999999999</v>
      </c>
      <c r="D12" s="117">
        <v>42703.700000000004</v>
      </c>
      <c r="E12" s="117">
        <v>149329.40000000002</v>
      </c>
      <c r="F12" s="181">
        <v>6.1689196914660641E-2</v>
      </c>
      <c r="G12" s="181">
        <v>0.20865863180659269</v>
      </c>
      <c r="H12" s="181">
        <v>0.72965265989830863</v>
      </c>
      <c r="I12" s="469">
        <v>0.27034782872125335</v>
      </c>
      <c r="X12" s="275"/>
      <c r="Y12" s="275"/>
      <c r="Z12" s="275"/>
      <c r="AA12" s="275"/>
    </row>
    <row r="13" spans="1:27" s="437" customFormat="1" x14ac:dyDescent="0.25">
      <c r="A13" s="376" t="s">
        <v>19</v>
      </c>
      <c r="B13" s="117">
        <v>206211</v>
      </c>
      <c r="C13" s="117">
        <v>14217.5</v>
      </c>
      <c r="D13" s="117">
        <v>38111.299999999996</v>
      </c>
      <c r="E13" s="117">
        <v>153882.19999999998</v>
      </c>
      <c r="F13" s="181">
        <v>6.8946370465203119E-2</v>
      </c>
      <c r="G13" s="181">
        <v>0.18481700782208513</v>
      </c>
      <c r="H13" s="181">
        <v>0.74623662171271166</v>
      </c>
      <c r="I13" s="469">
        <v>0.25376337828728823</v>
      </c>
      <c r="X13" s="275"/>
      <c r="Y13" s="275"/>
      <c r="Z13" s="275"/>
      <c r="AA13" s="275"/>
    </row>
    <row r="14" spans="1:27" s="437" customFormat="1" x14ac:dyDescent="0.25">
      <c r="A14" s="376" t="s">
        <v>20</v>
      </c>
      <c r="B14" s="117">
        <v>208737.30000000002</v>
      </c>
      <c r="C14" s="117">
        <v>14670.399999999998</v>
      </c>
      <c r="D14" s="117">
        <v>35000.6</v>
      </c>
      <c r="E14" s="117">
        <v>159066.19999999998</v>
      </c>
      <c r="F14" s="181">
        <v>7.028164108666729E-2</v>
      </c>
      <c r="G14" s="181">
        <v>0.16767774614311862</v>
      </c>
      <c r="H14" s="181">
        <v>0.7620401336991518</v>
      </c>
      <c r="I14" s="469">
        <v>0.23795938722978591</v>
      </c>
      <c r="X14" s="275"/>
      <c r="Y14" s="275"/>
      <c r="Z14" s="275"/>
      <c r="AA14" s="275"/>
    </row>
    <row r="15" spans="1:27" s="437" customFormat="1" x14ac:dyDescent="0.25"/>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DE5C-F96F-4B2E-97D0-2ABF4A59D601}">
  <sheetPr>
    <tabColor rgb="FFFFC000"/>
  </sheetPr>
  <dimension ref="A1:AQ43"/>
  <sheetViews>
    <sheetView workbookViewId="0">
      <selection activeCell="M7" sqref="M7"/>
    </sheetView>
  </sheetViews>
  <sheetFormatPr defaultRowHeight="15" x14ac:dyDescent="0.25"/>
  <cols>
    <col min="1" max="1" width="24.5703125" customWidth="1"/>
    <col min="2" max="8" width="11" style="437" customWidth="1"/>
    <col min="9" max="9" width="8.140625" customWidth="1"/>
  </cols>
  <sheetData>
    <row r="1" spans="1:43" x14ac:dyDescent="0.25">
      <c r="A1" s="387" t="s">
        <v>1209</v>
      </c>
      <c r="B1" s="387"/>
      <c r="C1" s="387"/>
      <c r="D1" s="387"/>
      <c r="E1" s="387"/>
      <c r="F1" s="387"/>
      <c r="G1" s="387"/>
      <c r="H1" s="387"/>
    </row>
    <row r="6" spans="1:43" x14ac:dyDescent="0.25">
      <c r="A6" s="387" t="s">
        <v>882</v>
      </c>
      <c r="B6" s="387"/>
      <c r="C6" s="387"/>
      <c r="D6" s="387"/>
      <c r="E6" s="38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row>
    <row r="7" spans="1:43" x14ac:dyDescent="0.25">
      <c r="A7" s="437" t="s">
        <v>1206</v>
      </c>
      <c r="B7" s="387" t="s">
        <v>1207</v>
      </c>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row>
    <row r="8" spans="1:43" x14ac:dyDescent="0.25">
      <c r="A8" s="437" t="s">
        <v>1208</v>
      </c>
      <c r="B8" s="387" t="s">
        <v>105</v>
      </c>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row>
    <row r="9" spans="1:43" x14ac:dyDescent="0.25">
      <c r="A9" s="437" t="s">
        <v>639</v>
      </c>
      <c r="B9" s="387" t="s">
        <v>879</v>
      </c>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row>
    <row r="10" spans="1:43" x14ac:dyDescent="0.25">
      <c r="A10" s="437" t="s">
        <v>631</v>
      </c>
      <c r="B10" s="387" t="s">
        <v>879</v>
      </c>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row>
    <row r="11" spans="1:43" x14ac:dyDescent="0.25">
      <c r="A11" s="437" t="s">
        <v>633</v>
      </c>
      <c r="B11" s="387">
        <v>2017</v>
      </c>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37"/>
      <c r="AI11" s="437"/>
      <c r="AJ11" s="437"/>
      <c r="AK11" s="437"/>
      <c r="AL11" s="437"/>
      <c r="AM11" s="437"/>
      <c r="AN11" s="437"/>
      <c r="AO11" s="437"/>
      <c r="AP11" s="437"/>
      <c r="AQ11" s="437"/>
    </row>
    <row r="12" spans="1:43" x14ac:dyDescent="0.25">
      <c r="A12" s="437" t="s">
        <v>1204</v>
      </c>
      <c r="B12" s="387" t="s">
        <v>1205</v>
      </c>
      <c r="J12" s="437"/>
      <c r="K12" s="437"/>
      <c r="L12" s="437"/>
      <c r="M12" s="437"/>
      <c r="N12" s="437"/>
      <c r="O12" s="437"/>
      <c r="P12" s="437" t="s">
        <v>1205</v>
      </c>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row>
    <row r="13" spans="1:43" x14ac:dyDescent="0.25">
      <c r="A13" s="437"/>
      <c r="B13" s="274" t="s">
        <v>1215</v>
      </c>
      <c r="C13" s="274"/>
      <c r="D13" s="274"/>
      <c r="E13" s="274"/>
      <c r="F13" s="274"/>
      <c r="G13" s="274"/>
      <c r="H13" s="274"/>
      <c r="I13" s="437"/>
      <c r="J13" s="437"/>
      <c r="K13" s="437"/>
      <c r="L13" s="437"/>
      <c r="M13" s="437"/>
      <c r="N13" s="437"/>
      <c r="O13" s="437"/>
      <c r="P13" s="437" t="s">
        <v>1210</v>
      </c>
      <c r="Q13" s="437"/>
      <c r="R13" s="437"/>
      <c r="S13" s="437"/>
      <c r="T13" s="437"/>
      <c r="U13" s="437"/>
      <c r="V13" s="437"/>
      <c r="W13" s="437" t="s">
        <v>1211</v>
      </c>
      <c r="X13" s="437"/>
      <c r="Y13" s="437"/>
      <c r="Z13" s="437"/>
      <c r="AA13" s="437"/>
      <c r="AB13" s="437"/>
      <c r="AC13" s="437"/>
      <c r="AD13" s="437" t="s">
        <v>1212</v>
      </c>
      <c r="AE13" s="437"/>
      <c r="AF13" s="437"/>
      <c r="AG13" s="437"/>
      <c r="AH13" s="437"/>
      <c r="AI13" s="437"/>
      <c r="AJ13" s="437"/>
      <c r="AK13" s="437" t="s">
        <v>1213</v>
      </c>
      <c r="AL13" s="437"/>
      <c r="AM13" s="437"/>
      <c r="AN13" s="437"/>
      <c r="AO13" s="437"/>
      <c r="AP13" s="437"/>
      <c r="AQ13" s="437"/>
    </row>
    <row r="14" spans="1:43" x14ac:dyDescent="0.25">
      <c r="A14" s="437" t="s">
        <v>1012</v>
      </c>
      <c r="B14" s="437" t="s">
        <v>105</v>
      </c>
      <c r="C14" s="437" t="s">
        <v>105</v>
      </c>
      <c r="I14" s="437" t="s">
        <v>105</v>
      </c>
      <c r="J14" s="437" t="s">
        <v>105</v>
      </c>
      <c r="K14" s="437"/>
      <c r="L14" s="437"/>
      <c r="M14" s="437"/>
      <c r="N14" s="437"/>
      <c r="O14" s="437"/>
      <c r="P14" s="437" t="s">
        <v>105</v>
      </c>
      <c r="Q14" s="437" t="s">
        <v>105</v>
      </c>
      <c r="R14" s="437"/>
      <c r="S14" s="437"/>
      <c r="T14" s="437"/>
      <c r="U14" s="437"/>
      <c r="V14" s="437"/>
      <c r="W14" s="437" t="s">
        <v>105</v>
      </c>
      <c r="X14" s="437" t="s">
        <v>105</v>
      </c>
      <c r="Y14" s="437"/>
      <c r="Z14" s="437"/>
      <c r="AA14" s="437"/>
      <c r="AB14" s="437"/>
      <c r="AC14" s="437"/>
      <c r="AD14" s="437" t="s">
        <v>105</v>
      </c>
      <c r="AE14" s="437" t="s">
        <v>105</v>
      </c>
      <c r="AF14" s="437"/>
      <c r="AG14" s="437"/>
      <c r="AH14" s="437"/>
      <c r="AI14" s="437"/>
      <c r="AJ14" s="437"/>
      <c r="AK14" s="437" t="s">
        <v>105</v>
      </c>
      <c r="AL14" s="437" t="s">
        <v>105</v>
      </c>
      <c r="AM14" s="437"/>
      <c r="AN14" s="437"/>
      <c r="AO14" s="437"/>
      <c r="AP14" s="437"/>
      <c r="AQ14" s="437"/>
    </row>
    <row r="15" spans="1:43" ht="90" x14ac:dyDescent="0.25">
      <c r="A15" s="376"/>
      <c r="B15" s="377" t="s">
        <v>1216</v>
      </c>
      <c r="C15" s="170" t="s">
        <v>1013</v>
      </c>
      <c r="D15" s="170" t="s">
        <v>1014</v>
      </c>
      <c r="E15" s="170" t="s">
        <v>1015</v>
      </c>
      <c r="F15" s="170" t="s">
        <v>1016</v>
      </c>
      <c r="G15" s="170" t="s">
        <v>1017</v>
      </c>
      <c r="H15" s="170" t="s">
        <v>1018</v>
      </c>
      <c r="I15" s="376"/>
      <c r="J15" s="143" t="s">
        <v>1013</v>
      </c>
      <c r="K15" s="143" t="s">
        <v>1014</v>
      </c>
      <c r="L15" s="143" t="s">
        <v>1015</v>
      </c>
      <c r="M15" s="143" t="s">
        <v>1016</v>
      </c>
      <c r="N15" s="143" t="s">
        <v>1017</v>
      </c>
      <c r="O15" s="143" t="s">
        <v>1018</v>
      </c>
      <c r="P15" s="143"/>
      <c r="Q15" s="143" t="s">
        <v>1013</v>
      </c>
      <c r="R15" s="143" t="s">
        <v>1014</v>
      </c>
      <c r="S15" s="143" t="s">
        <v>1015</v>
      </c>
      <c r="T15" s="143" t="s">
        <v>1016</v>
      </c>
      <c r="U15" s="143" t="s">
        <v>1017</v>
      </c>
      <c r="V15" s="143" t="s">
        <v>1018</v>
      </c>
      <c r="W15" s="143"/>
      <c r="X15" s="143" t="s">
        <v>1013</v>
      </c>
      <c r="Y15" s="143" t="s">
        <v>1014</v>
      </c>
      <c r="Z15" s="143" t="s">
        <v>1015</v>
      </c>
      <c r="AA15" s="143" t="s">
        <v>1016</v>
      </c>
      <c r="AB15" s="143" t="s">
        <v>1017</v>
      </c>
      <c r="AC15" s="143" t="s">
        <v>1018</v>
      </c>
      <c r="AD15" s="143"/>
      <c r="AE15" s="143" t="s">
        <v>1013</v>
      </c>
      <c r="AF15" s="143" t="s">
        <v>1014</v>
      </c>
      <c r="AG15" s="143" t="s">
        <v>1015</v>
      </c>
      <c r="AH15" s="143" t="s">
        <v>1016</v>
      </c>
      <c r="AI15" s="143" t="s">
        <v>1017</v>
      </c>
      <c r="AJ15" s="143" t="s">
        <v>1018</v>
      </c>
      <c r="AK15" s="143"/>
      <c r="AL15" s="143" t="s">
        <v>1013</v>
      </c>
      <c r="AM15" s="143" t="s">
        <v>1014</v>
      </c>
      <c r="AN15" s="143" t="s">
        <v>1015</v>
      </c>
      <c r="AO15" s="143" t="s">
        <v>1016</v>
      </c>
      <c r="AP15" s="143" t="s">
        <v>1017</v>
      </c>
      <c r="AQ15" s="143" t="s">
        <v>1018</v>
      </c>
    </row>
    <row r="16" spans="1:43" x14ac:dyDescent="0.25">
      <c r="A16" s="376" t="s">
        <v>198</v>
      </c>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row>
    <row r="17" spans="1:43" x14ac:dyDescent="0.25">
      <c r="A17" s="376" t="s">
        <v>154</v>
      </c>
      <c r="B17" s="117">
        <f>W17+AD17</f>
        <v>18782.796999999999</v>
      </c>
      <c r="C17" s="117">
        <f t="shared" ref="C17:H17" si="0">X17+AE17</f>
        <v>7642.72</v>
      </c>
      <c r="D17" s="117">
        <f t="shared" si="0"/>
        <v>3724.1169999999997</v>
      </c>
      <c r="E17" s="117">
        <f t="shared" si="0"/>
        <v>2057.078</v>
      </c>
      <c r="F17" s="117">
        <f t="shared" si="0"/>
        <v>1241.9580000000001</v>
      </c>
      <c r="G17" s="117">
        <f t="shared" si="0"/>
        <v>2092.2910000000002</v>
      </c>
      <c r="H17" s="117">
        <f t="shared" si="0"/>
        <v>2024.635</v>
      </c>
      <c r="I17" s="376">
        <v>39180.644</v>
      </c>
      <c r="J17" s="376">
        <v>13877.948</v>
      </c>
      <c r="K17" s="376">
        <v>16647.463</v>
      </c>
      <c r="L17" s="376">
        <v>2579.5680000000002</v>
      </c>
      <c r="M17" s="376">
        <v>1468.921</v>
      </c>
      <c r="N17" s="376">
        <v>2576.3649999999998</v>
      </c>
      <c r="O17" s="376">
        <v>2030.3779999999999</v>
      </c>
      <c r="P17" s="376">
        <v>20206.14</v>
      </c>
      <c r="Q17" s="376">
        <v>6190.0309999999999</v>
      </c>
      <c r="R17" s="376">
        <v>12893.813</v>
      </c>
      <c r="S17" s="376">
        <v>517.88099999999997</v>
      </c>
      <c r="T17" s="376">
        <v>225.35300000000001</v>
      </c>
      <c r="U17" s="376">
        <v>376.762</v>
      </c>
      <c r="V17" s="376">
        <v>2.2999999999999998</v>
      </c>
      <c r="W17" s="376">
        <v>7907.732</v>
      </c>
      <c r="X17" s="376">
        <v>4817.2870000000003</v>
      </c>
      <c r="Y17" s="376">
        <v>314.81599999999997</v>
      </c>
      <c r="Z17" s="376">
        <v>612.19200000000001</v>
      </c>
      <c r="AA17" s="376">
        <v>603.73699999999997</v>
      </c>
      <c r="AB17" s="376">
        <v>478.02</v>
      </c>
      <c r="AC17" s="376">
        <v>1081.681</v>
      </c>
      <c r="AD17" s="376">
        <v>10875.065000000001</v>
      </c>
      <c r="AE17" s="376">
        <v>2825.433</v>
      </c>
      <c r="AF17" s="376">
        <v>3409.3009999999999</v>
      </c>
      <c r="AG17" s="376">
        <v>1444.886</v>
      </c>
      <c r="AH17" s="376">
        <v>638.221</v>
      </c>
      <c r="AI17" s="376">
        <v>1614.271</v>
      </c>
      <c r="AJ17" s="376">
        <v>942.95399999999995</v>
      </c>
      <c r="AK17" s="376">
        <v>191.70699999999999</v>
      </c>
      <c r="AL17" s="376">
        <v>45.197000000000003</v>
      </c>
      <c r="AM17" s="376">
        <v>29.533999999999999</v>
      </c>
      <c r="AN17" s="376">
        <v>4.6100000000000003</v>
      </c>
      <c r="AO17" s="376">
        <v>1.611</v>
      </c>
      <c r="AP17" s="376">
        <v>107.313</v>
      </c>
      <c r="AQ17" s="376">
        <v>3.4430000000000001</v>
      </c>
    </row>
    <row r="18" spans="1:43" x14ac:dyDescent="0.25">
      <c r="A18" s="376" t="s">
        <v>34</v>
      </c>
      <c r="B18" s="117">
        <f t="shared" ref="B18:B26" si="1">W18+AD18</f>
        <v>3001</v>
      </c>
      <c r="C18" s="117">
        <f t="shared" ref="C18:C26" si="2">X18+AE18</f>
        <v>1074</v>
      </c>
      <c r="D18" s="117">
        <f t="shared" ref="D18:D26" si="3">Y18+AF18</f>
        <v>462</v>
      </c>
      <c r="E18" s="117">
        <f t="shared" ref="E18:E26" si="4">Z18+AG18</f>
        <v>296</v>
      </c>
      <c r="F18" s="117">
        <f t="shared" ref="F18:F26" si="5">AA18+AH18</f>
        <v>126</v>
      </c>
      <c r="G18" s="117">
        <f t="shared" ref="G18:G26" si="6">AB18+AI18</f>
        <v>505</v>
      </c>
      <c r="H18" s="117">
        <f t="shared" ref="H18:H26" si="7">AC18+AJ18</f>
        <v>537</v>
      </c>
      <c r="I18" s="376">
        <v>4674</v>
      </c>
      <c r="J18" s="376" t="s">
        <v>202</v>
      </c>
      <c r="K18" s="376" t="s">
        <v>202</v>
      </c>
      <c r="L18" s="376" t="s">
        <v>202</v>
      </c>
      <c r="M18" s="376" t="s">
        <v>202</v>
      </c>
      <c r="N18" s="376" t="s">
        <v>202</v>
      </c>
      <c r="O18" s="376" t="s">
        <v>202</v>
      </c>
      <c r="P18" s="376">
        <v>1585</v>
      </c>
      <c r="Q18" s="376" t="s">
        <v>202</v>
      </c>
      <c r="R18" s="376" t="s">
        <v>202</v>
      </c>
      <c r="S18" s="376" t="s">
        <v>202</v>
      </c>
      <c r="T18" s="376" t="s">
        <v>202</v>
      </c>
      <c r="U18" s="376" t="s">
        <v>202</v>
      </c>
      <c r="V18" s="376" t="s">
        <v>202</v>
      </c>
      <c r="W18" s="376">
        <v>549</v>
      </c>
      <c r="X18" s="376">
        <v>145</v>
      </c>
      <c r="Y18" s="376">
        <v>19</v>
      </c>
      <c r="Z18" s="376">
        <v>102</v>
      </c>
      <c r="AA18" s="376">
        <v>35</v>
      </c>
      <c r="AB18" s="376">
        <v>32</v>
      </c>
      <c r="AC18" s="376">
        <v>215</v>
      </c>
      <c r="AD18" s="376">
        <v>2452</v>
      </c>
      <c r="AE18" s="376">
        <v>929</v>
      </c>
      <c r="AF18" s="376">
        <v>443</v>
      </c>
      <c r="AG18" s="376">
        <v>194</v>
      </c>
      <c r="AH18" s="376">
        <v>91</v>
      </c>
      <c r="AI18" s="376">
        <v>473</v>
      </c>
      <c r="AJ18" s="376">
        <v>322</v>
      </c>
      <c r="AK18" s="376">
        <v>88</v>
      </c>
      <c r="AL18" s="376">
        <v>40</v>
      </c>
      <c r="AM18" s="376">
        <v>1</v>
      </c>
      <c r="AN18" s="376">
        <v>3</v>
      </c>
      <c r="AO18" s="376">
        <v>0</v>
      </c>
      <c r="AP18" s="376">
        <v>29</v>
      </c>
      <c r="AQ18" s="376">
        <v>16</v>
      </c>
    </row>
    <row r="19" spans="1:43" x14ac:dyDescent="0.25">
      <c r="A19" s="376" t="s">
        <v>45</v>
      </c>
      <c r="B19" s="117">
        <f t="shared" si="1"/>
        <v>10899</v>
      </c>
      <c r="C19" s="117">
        <f t="shared" si="2"/>
        <v>3536</v>
      </c>
      <c r="D19" s="117">
        <f t="shared" si="3"/>
        <v>1084</v>
      </c>
      <c r="E19" s="117">
        <f t="shared" si="4"/>
        <v>1789</v>
      </c>
      <c r="F19" s="117">
        <f t="shared" si="5"/>
        <v>882</v>
      </c>
      <c r="G19" s="117">
        <f t="shared" si="6"/>
        <v>1907</v>
      </c>
      <c r="H19" s="117">
        <f t="shared" si="7"/>
        <v>1701</v>
      </c>
      <c r="I19" s="376">
        <v>28426</v>
      </c>
      <c r="J19" s="376">
        <v>7883</v>
      </c>
      <c r="K19" s="376">
        <v>13018</v>
      </c>
      <c r="L19" s="376">
        <v>2349</v>
      </c>
      <c r="M19" s="376">
        <v>1320</v>
      </c>
      <c r="N19" s="376">
        <v>2139</v>
      </c>
      <c r="O19" s="376">
        <v>1717</v>
      </c>
      <c r="P19" s="376">
        <v>17527</v>
      </c>
      <c r="Q19" s="376">
        <v>4347</v>
      </c>
      <c r="R19" s="376">
        <v>11934</v>
      </c>
      <c r="S19" s="376">
        <v>560</v>
      </c>
      <c r="T19" s="376">
        <v>438</v>
      </c>
      <c r="U19" s="376">
        <v>232</v>
      </c>
      <c r="V19" s="376">
        <v>16</v>
      </c>
      <c r="W19" s="376">
        <v>4867</v>
      </c>
      <c r="X19" s="376">
        <v>2219</v>
      </c>
      <c r="Y19" s="376">
        <v>162</v>
      </c>
      <c r="Z19" s="376">
        <v>854</v>
      </c>
      <c r="AA19" s="376">
        <v>453</v>
      </c>
      <c r="AB19" s="376">
        <v>496</v>
      </c>
      <c r="AC19" s="376">
        <v>683</v>
      </c>
      <c r="AD19" s="376">
        <v>6032</v>
      </c>
      <c r="AE19" s="376">
        <v>1317</v>
      </c>
      <c r="AF19" s="376">
        <v>922</v>
      </c>
      <c r="AG19" s="376">
        <v>935</v>
      </c>
      <c r="AH19" s="376">
        <v>429</v>
      </c>
      <c r="AI19" s="376">
        <v>1411</v>
      </c>
      <c r="AJ19" s="376">
        <v>1018</v>
      </c>
      <c r="AK19" s="376" t="s">
        <v>202</v>
      </c>
      <c r="AL19" s="376" t="s">
        <v>202</v>
      </c>
      <c r="AM19" s="376" t="s">
        <v>202</v>
      </c>
      <c r="AN19" s="376" t="s">
        <v>202</v>
      </c>
      <c r="AO19" s="376" t="s">
        <v>202</v>
      </c>
      <c r="AP19" s="376" t="s">
        <v>202</v>
      </c>
      <c r="AQ19" s="376" t="s">
        <v>202</v>
      </c>
    </row>
    <row r="20" spans="1:43" x14ac:dyDescent="0.25">
      <c r="A20" s="376" t="s">
        <v>56</v>
      </c>
      <c r="B20" s="117">
        <f t="shared" si="1"/>
        <v>1174</v>
      </c>
      <c r="C20" s="117">
        <f t="shared" si="2"/>
        <v>278</v>
      </c>
      <c r="D20" s="117">
        <f t="shared" si="3"/>
        <v>130</v>
      </c>
      <c r="E20" s="117">
        <f t="shared" si="4"/>
        <v>312</v>
      </c>
      <c r="F20" s="117">
        <f t="shared" si="5"/>
        <v>62</v>
      </c>
      <c r="G20" s="117">
        <f t="shared" si="6"/>
        <v>241</v>
      </c>
      <c r="H20" s="117">
        <f t="shared" si="7"/>
        <v>144</v>
      </c>
      <c r="I20" s="376">
        <v>2050</v>
      </c>
      <c r="J20" s="376" t="s">
        <v>202</v>
      </c>
      <c r="K20" s="376" t="s">
        <v>202</v>
      </c>
      <c r="L20" s="376" t="s">
        <v>202</v>
      </c>
      <c r="M20" s="376" t="s">
        <v>202</v>
      </c>
      <c r="N20" s="376" t="s">
        <v>202</v>
      </c>
      <c r="O20" s="376" t="s">
        <v>202</v>
      </c>
      <c r="P20" s="376">
        <v>876</v>
      </c>
      <c r="Q20" s="376" t="s">
        <v>202</v>
      </c>
      <c r="R20" s="376" t="s">
        <v>202</v>
      </c>
      <c r="S20" s="376" t="s">
        <v>202</v>
      </c>
      <c r="T20" s="376" t="s">
        <v>202</v>
      </c>
      <c r="U20" s="376" t="s">
        <v>202</v>
      </c>
      <c r="V20" s="376" t="s">
        <v>202</v>
      </c>
      <c r="W20" s="376">
        <v>247</v>
      </c>
      <c r="X20" s="376">
        <v>57</v>
      </c>
      <c r="Y20" s="376">
        <v>32</v>
      </c>
      <c r="Z20" s="376">
        <v>106</v>
      </c>
      <c r="AA20" s="376">
        <v>19</v>
      </c>
      <c r="AB20" s="376">
        <v>6</v>
      </c>
      <c r="AC20" s="376">
        <v>28</v>
      </c>
      <c r="AD20" s="376">
        <v>927</v>
      </c>
      <c r="AE20" s="376">
        <v>221</v>
      </c>
      <c r="AF20" s="376">
        <v>98</v>
      </c>
      <c r="AG20" s="376">
        <v>206</v>
      </c>
      <c r="AH20" s="376">
        <v>43</v>
      </c>
      <c r="AI20" s="376">
        <v>235</v>
      </c>
      <c r="AJ20" s="376">
        <v>116</v>
      </c>
      <c r="AK20" s="376">
        <v>0</v>
      </c>
      <c r="AL20" s="376" t="s">
        <v>202</v>
      </c>
      <c r="AM20" s="376" t="s">
        <v>202</v>
      </c>
      <c r="AN20" s="376" t="s">
        <v>202</v>
      </c>
      <c r="AO20" s="376" t="s">
        <v>202</v>
      </c>
      <c r="AP20" s="376" t="s">
        <v>202</v>
      </c>
      <c r="AQ20" s="376" t="s">
        <v>202</v>
      </c>
    </row>
    <row r="21" spans="1:43" x14ac:dyDescent="0.25">
      <c r="A21" s="376" t="s">
        <v>42</v>
      </c>
      <c r="B21" s="117">
        <f t="shared" si="1"/>
        <v>2835</v>
      </c>
      <c r="C21" s="117">
        <f t="shared" si="2"/>
        <v>1001</v>
      </c>
      <c r="D21" s="117">
        <f t="shared" si="3"/>
        <v>745</v>
      </c>
      <c r="E21" s="117">
        <f t="shared" si="4"/>
        <v>199</v>
      </c>
      <c r="F21" s="117">
        <f t="shared" si="5"/>
        <v>233</v>
      </c>
      <c r="G21" s="117">
        <f t="shared" si="6"/>
        <v>353</v>
      </c>
      <c r="H21" s="117">
        <f t="shared" si="7"/>
        <v>304</v>
      </c>
      <c r="I21" s="376">
        <v>3482</v>
      </c>
      <c r="J21" s="376">
        <v>1143</v>
      </c>
      <c r="K21" s="376">
        <v>1126</v>
      </c>
      <c r="L21" s="376">
        <v>288</v>
      </c>
      <c r="M21" s="376">
        <v>240</v>
      </c>
      <c r="N21" s="376">
        <v>379</v>
      </c>
      <c r="O21" s="376">
        <v>306</v>
      </c>
      <c r="P21" s="376">
        <v>647</v>
      </c>
      <c r="Q21" s="376">
        <v>142</v>
      </c>
      <c r="R21" s="376">
        <v>381</v>
      </c>
      <c r="S21" s="376">
        <v>89</v>
      </c>
      <c r="T21" s="376" t="s">
        <v>202</v>
      </c>
      <c r="U21" s="376">
        <v>26</v>
      </c>
      <c r="V21" s="376" t="s">
        <v>202</v>
      </c>
      <c r="W21" s="376">
        <v>571</v>
      </c>
      <c r="X21" s="376">
        <v>324</v>
      </c>
      <c r="Y21" s="376">
        <v>72</v>
      </c>
      <c r="Z21" s="376">
        <v>4</v>
      </c>
      <c r="AA21" s="376">
        <v>151</v>
      </c>
      <c r="AB21" s="376">
        <v>5</v>
      </c>
      <c r="AC21" s="376">
        <v>15</v>
      </c>
      <c r="AD21" s="376">
        <v>2264</v>
      </c>
      <c r="AE21" s="376">
        <v>677</v>
      </c>
      <c r="AF21" s="376">
        <v>673</v>
      </c>
      <c r="AG21" s="376">
        <v>195</v>
      </c>
      <c r="AH21" s="376">
        <v>82</v>
      </c>
      <c r="AI21" s="376">
        <v>348</v>
      </c>
      <c r="AJ21" s="376">
        <v>289</v>
      </c>
      <c r="AK21" s="376" t="s">
        <v>202</v>
      </c>
      <c r="AL21" s="376" t="s">
        <v>202</v>
      </c>
      <c r="AM21" s="376" t="s">
        <v>202</v>
      </c>
      <c r="AN21" s="376" t="s">
        <v>202</v>
      </c>
      <c r="AO21" s="376" t="s">
        <v>202</v>
      </c>
      <c r="AP21" s="376" t="s">
        <v>202</v>
      </c>
      <c r="AQ21" s="376" t="s">
        <v>202</v>
      </c>
    </row>
    <row r="22" spans="1:43" x14ac:dyDescent="0.25">
      <c r="A22" s="376" t="s">
        <v>47</v>
      </c>
      <c r="B22" s="117">
        <f t="shared" si="1"/>
        <v>31899</v>
      </c>
      <c r="C22" s="117">
        <f t="shared" si="2"/>
        <v>6262</v>
      </c>
      <c r="D22" s="117">
        <f t="shared" si="3"/>
        <v>6165</v>
      </c>
      <c r="E22" s="117">
        <f t="shared" si="4"/>
        <v>8745</v>
      </c>
      <c r="F22" s="117">
        <f t="shared" si="5"/>
        <v>2108</v>
      </c>
      <c r="G22" s="117">
        <f t="shared" si="6"/>
        <v>5804</v>
      </c>
      <c r="H22" s="117">
        <f t="shared" si="7"/>
        <v>2815</v>
      </c>
      <c r="I22" s="376">
        <v>83187</v>
      </c>
      <c r="J22" s="376">
        <v>19320</v>
      </c>
      <c r="K22" s="376">
        <v>34269</v>
      </c>
      <c r="L22" s="376">
        <v>12849</v>
      </c>
      <c r="M22" s="376">
        <v>6314</v>
      </c>
      <c r="N22" s="376">
        <v>7451</v>
      </c>
      <c r="O22" s="376">
        <v>2982</v>
      </c>
      <c r="P22" s="376">
        <v>51288</v>
      </c>
      <c r="Q22" s="376">
        <v>13058</v>
      </c>
      <c r="R22" s="376">
        <v>28104</v>
      </c>
      <c r="S22" s="376">
        <v>4104</v>
      </c>
      <c r="T22" s="376">
        <v>4207</v>
      </c>
      <c r="U22" s="376">
        <v>1648</v>
      </c>
      <c r="V22" s="376">
        <v>167</v>
      </c>
      <c r="W22" s="376">
        <v>9111</v>
      </c>
      <c r="X22" s="376">
        <v>2330</v>
      </c>
      <c r="Y22" s="376">
        <v>2046</v>
      </c>
      <c r="Z22" s="376">
        <v>1862</v>
      </c>
      <c r="AA22" s="376">
        <v>1101</v>
      </c>
      <c r="AB22" s="376">
        <v>1285</v>
      </c>
      <c r="AC22" s="376">
        <v>488</v>
      </c>
      <c r="AD22" s="376">
        <v>22788</v>
      </c>
      <c r="AE22" s="376">
        <v>3932</v>
      </c>
      <c r="AF22" s="376">
        <v>4119</v>
      </c>
      <c r="AG22" s="376">
        <v>6883</v>
      </c>
      <c r="AH22" s="376">
        <v>1007</v>
      </c>
      <c r="AI22" s="376">
        <v>4519</v>
      </c>
      <c r="AJ22" s="376">
        <v>2327</v>
      </c>
      <c r="AK22" s="376" t="s">
        <v>202</v>
      </c>
      <c r="AL22" s="376" t="s">
        <v>202</v>
      </c>
      <c r="AM22" s="376" t="s">
        <v>202</v>
      </c>
      <c r="AN22" s="376" t="s">
        <v>202</v>
      </c>
      <c r="AO22" s="376" t="s">
        <v>202</v>
      </c>
      <c r="AP22" s="376" t="s">
        <v>202</v>
      </c>
      <c r="AQ22" s="376" t="s">
        <v>202</v>
      </c>
    </row>
    <row r="23" spans="1:43" x14ac:dyDescent="0.25">
      <c r="A23" s="376" t="s">
        <v>49</v>
      </c>
      <c r="B23" s="117">
        <f t="shared" si="1"/>
        <v>59789</v>
      </c>
      <c r="C23" s="117">
        <f t="shared" si="2"/>
        <v>12490</v>
      </c>
      <c r="D23" s="117">
        <f t="shared" si="3"/>
        <v>11468</v>
      </c>
      <c r="E23" s="117" t="s">
        <v>202</v>
      </c>
      <c r="F23" s="117" t="s">
        <v>202</v>
      </c>
      <c r="G23" s="117" t="s">
        <v>202</v>
      </c>
      <c r="H23" s="117">
        <f t="shared" si="7"/>
        <v>9445</v>
      </c>
      <c r="I23" s="376">
        <v>114585</v>
      </c>
      <c r="J23" s="376">
        <v>22622</v>
      </c>
      <c r="K23" s="376">
        <v>49292</v>
      </c>
      <c r="L23" s="376">
        <v>14110</v>
      </c>
      <c r="M23" s="376">
        <v>5324</v>
      </c>
      <c r="N23" s="376">
        <v>13317</v>
      </c>
      <c r="O23" s="376">
        <v>9920</v>
      </c>
      <c r="P23" s="376">
        <v>53947</v>
      </c>
      <c r="Q23" s="376">
        <v>10040</v>
      </c>
      <c r="R23" s="376">
        <v>37642</v>
      </c>
      <c r="S23" s="376">
        <v>3750</v>
      </c>
      <c r="T23" s="376" t="s">
        <v>202</v>
      </c>
      <c r="U23" s="376" t="s">
        <v>202</v>
      </c>
      <c r="V23" s="376">
        <v>134</v>
      </c>
      <c r="W23" s="376">
        <v>3392</v>
      </c>
      <c r="X23" s="376">
        <v>758</v>
      </c>
      <c r="Y23" s="376">
        <v>370</v>
      </c>
      <c r="Z23" s="376" t="s">
        <v>202</v>
      </c>
      <c r="AA23" s="376" t="s">
        <v>202</v>
      </c>
      <c r="AB23" s="376" t="s">
        <v>202</v>
      </c>
      <c r="AC23" s="376">
        <v>488</v>
      </c>
      <c r="AD23" s="376">
        <v>56397</v>
      </c>
      <c r="AE23" s="376">
        <v>11732</v>
      </c>
      <c r="AF23" s="376">
        <v>11098</v>
      </c>
      <c r="AG23" s="376">
        <v>9558</v>
      </c>
      <c r="AH23" s="376">
        <v>3790</v>
      </c>
      <c r="AI23" s="376">
        <v>11262</v>
      </c>
      <c r="AJ23" s="376">
        <v>8957</v>
      </c>
      <c r="AK23" s="376">
        <v>849</v>
      </c>
      <c r="AL23" s="376">
        <v>91</v>
      </c>
      <c r="AM23" s="376">
        <v>182</v>
      </c>
      <c r="AN23" s="376" t="s">
        <v>202</v>
      </c>
      <c r="AO23" s="376" t="s">
        <v>202</v>
      </c>
      <c r="AP23" s="376">
        <v>177</v>
      </c>
      <c r="AQ23" s="376">
        <v>341</v>
      </c>
    </row>
    <row r="24" spans="1:43" x14ac:dyDescent="0.25">
      <c r="A24" s="376" t="s">
        <v>50</v>
      </c>
      <c r="B24" s="117">
        <f t="shared" si="1"/>
        <v>29039.817999999999</v>
      </c>
      <c r="C24" s="117">
        <f t="shared" si="2"/>
        <v>7731.3560000000007</v>
      </c>
      <c r="D24" s="117">
        <f t="shared" si="3"/>
        <v>6550.0970000000007</v>
      </c>
      <c r="E24" s="117">
        <f t="shared" si="4"/>
        <v>4185.9310000000005</v>
      </c>
      <c r="F24" s="117">
        <f t="shared" si="5"/>
        <v>931.78600000000006</v>
      </c>
      <c r="G24" s="117">
        <f t="shared" si="6"/>
        <v>5598.9989999999998</v>
      </c>
      <c r="H24" s="117">
        <f t="shared" si="7"/>
        <v>4041.6499999999996</v>
      </c>
      <c r="I24" s="376">
        <v>44937.536999999997</v>
      </c>
      <c r="J24" s="376">
        <v>11151.156000000001</v>
      </c>
      <c r="K24" s="376">
        <v>16911.616000000002</v>
      </c>
      <c r="L24" s="376">
        <v>5386.0889999999999</v>
      </c>
      <c r="M24" s="376">
        <v>1301.175</v>
      </c>
      <c r="N24" s="376">
        <v>6079.0110000000004</v>
      </c>
      <c r="O24" s="376">
        <v>4108.491</v>
      </c>
      <c r="P24" s="376">
        <v>15407.15</v>
      </c>
      <c r="Q24" s="376">
        <v>3071.6570000000002</v>
      </c>
      <c r="R24" s="376">
        <v>10304.264999999999</v>
      </c>
      <c r="S24" s="376">
        <v>1133.6320000000001</v>
      </c>
      <c r="T24" s="376">
        <v>368.589</v>
      </c>
      <c r="U24" s="376">
        <v>465.16800000000001</v>
      </c>
      <c r="V24" s="376">
        <v>63.841000000000001</v>
      </c>
      <c r="W24" s="376">
        <v>1477.39</v>
      </c>
      <c r="X24" s="376">
        <v>316.96600000000001</v>
      </c>
      <c r="Y24" s="376">
        <v>312.18</v>
      </c>
      <c r="Z24" s="376">
        <v>603.83399999999995</v>
      </c>
      <c r="AA24" s="376">
        <v>152.15100000000001</v>
      </c>
      <c r="AB24" s="376">
        <v>58.771000000000001</v>
      </c>
      <c r="AC24" s="376">
        <v>33.488</v>
      </c>
      <c r="AD24" s="376">
        <v>27562.428</v>
      </c>
      <c r="AE24" s="376">
        <v>7414.39</v>
      </c>
      <c r="AF24" s="376">
        <v>6237.9170000000004</v>
      </c>
      <c r="AG24" s="376">
        <v>3582.0970000000002</v>
      </c>
      <c r="AH24" s="376">
        <v>779.63499999999999</v>
      </c>
      <c r="AI24" s="376">
        <v>5540.2280000000001</v>
      </c>
      <c r="AJ24" s="376">
        <v>4008.1619999999998</v>
      </c>
      <c r="AK24" s="376">
        <v>490.56900000000002</v>
      </c>
      <c r="AL24" s="376">
        <v>348.14299999999997</v>
      </c>
      <c r="AM24" s="376">
        <v>57.255000000000003</v>
      </c>
      <c r="AN24" s="376">
        <v>66.527000000000001</v>
      </c>
      <c r="AO24" s="376">
        <v>0.8</v>
      </c>
      <c r="AP24" s="376">
        <v>14.845000000000001</v>
      </c>
      <c r="AQ24" s="376">
        <v>3</v>
      </c>
    </row>
    <row r="25" spans="1:43" x14ac:dyDescent="0.25">
      <c r="A25" s="376" t="s">
        <v>173</v>
      </c>
      <c r="B25" s="117">
        <f t="shared" si="1"/>
        <v>9796.5</v>
      </c>
      <c r="C25" s="117">
        <f t="shared" si="2"/>
        <v>1853.8999999999999</v>
      </c>
      <c r="D25" s="117">
        <f t="shared" si="3"/>
        <v>2600.3000000000002</v>
      </c>
      <c r="E25" s="117">
        <f t="shared" si="4"/>
        <v>1089.7</v>
      </c>
      <c r="F25" s="117">
        <f t="shared" si="5"/>
        <v>780.2</v>
      </c>
      <c r="G25" s="117">
        <f t="shared" si="6"/>
        <v>2212.7999999999997</v>
      </c>
      <c r="H25" s="117">
        <f t="shared" si="7"/>
        <v>1259.5999999999999</v>
      </c>
      <c r="I25" s="376">
        <v>13163.344999999999</v>
      </c>
      <c r="J25" s="376">
        <v>2300.7719999999999</v>
      </c>
      <c r="K25" s="376">
        <v>5401.14</v>
      </c>
      <c r="L25" s="376">
        <v>1140.039</v>
      </c>
      <c r="M25" s="376">
        <v>802.41</v>
      </c>
      <c r="N25" s="376">
        <v>2247.9850000000001</v>
      </c>
      <c r="O25" s="376">
        <v>1271</v>
      </c>
      <c r="P25" s="376">
        <v>3300.085</v>
      </c>
      <c r="Q25" s="376">
        <v>444.17200000000003</v>
      </c>
      <c r="R25" s="376">
        <v>2754.04</v>
      </c>
      <c r="S25" s="376">
        <v>47.939</v>
      </c>
      <c r="T25" s="376">
        <v>21.21</v>
      </c>
      <c r="U25" s="376">
        <v>23.725000000000001</v>
      </c>
      <c r="V25" s="376">
        <v>9</v>
      </c>
      <c r="W25" s="376">
        <v>2854.4</v>
      </c>
      <c r="X25" s="376">
        <v>1104.0999999999999</v>
      </c>
      <c r="Y25" s="376">
        <v>428.8</v>
      </c>
      <c r="Z25" s="376">
        <v>118.1</v>
      </c>
      <c r="AA25" s="376">
        <v>429.1</v>
      </c>
      <c r="AB25" s="376">
        <v>285.7</v>
      </c>
      <c r="AC25" s="376">
        <v>488.6</v>
      </c>
      <c r="AD25" s="376">
        <v>6942.1</v>
      </c>
      <c r="AE25" s="376">
        <v>749.8</v>
      </c>
      <c r="AF25" s="376">
        <v>2171.5</v>
      </c>
      <c r="AG25" s="376">
        <v>971.6</v>
      </c>
      <c r="AH25" s="376">
        <v>351.1</v>
      </c>
      <c r="AI25" s="376">
        <v>1927.1</v>
      </c>
      <c r="AJ25" s="376">
        <v>771</v>
      </c>
      <c r="AK25" s="376">
        <v>66.760000000000005</v>
      </c>
      <c r="AL25" s="376">
        <v>2.7</v>
      </c>
      <c r="AM25" s="376">
        <v>46.8</v>
      </c>
      <c r="AN25" s="376">
        <v>2.4</v>
      </c>
      <c r="AO25" s="376">
        <v>1</v>
      </c>
      <c r="AP25" s="376">
        <v>11.46</v>
      </c>
      <c r="AQ25" s="376">
        <v>2.4</v>
      </c>
    </row>
    <row r="26" spans="1:43" x14ac:dyDescent="0.25">
      <c r="A26" s="376" t="s">
        <v>52</v>
      </c>
      <c r="B26" s="117">
        <f t="shared" si="1"/>
        <v>3521.6</v>
      </c>
      <c r="C26" s="117">
        <f t="shared" si="2"/>
        <v>1200.2</v>
      </c>
      <c r="D26" s="117">
        <f t="shared" si="3"/>
        <v>541.70000000000005</v>
      </c>
      <c r="E26" s="117">
        <f t="shared" si="4"/>
        <v>523.70000000000005</v>
      </c>
      <c r="F26" s="117">
        <f t="shared" si="5"/>
        <v>407.5</v>
      </c>
      <c r="G26" s="117">
        <f t="shared" si="6"/>
        <v>415.79999999999995</v>
      </c>
      <c r="H26" s="117">
        <f t="shared" si="7"/>
        <v>432.7</v>
      </c>
      <c r="I26" s="376">
        <v>9301.2999999999993</v>
      </c>
      <c r="J26" s="376">
        <v>2810</v>
      </c>
      <c r="K26" s="376">
        <v>4477.6000000000004</v>
      </c>
      <c r="L26" s="376">
        <v>587.6</v>
      </c>
      <c r="M26" s="376">
        <v>489.3</v>
      </c>
      <c r="N26" s="376">
        <v>488.7</v>
      </c>
      <c r="O26" s="376">
        <v>448.1</v>
      </c>
      <c r="P26" s="376">
        <v>5757</v>
      </c>
      <c r="Q26" s="376">
        <v>1605.9</v>
      </c>
      <c r="R26" s="376">
        <v>3933.3</v>
      </c>
      <c r="S26" s="376">
        <v>58.4</v>
      </c>
      <c r="T26" s="376">
        <v>81.8</v>
      </c>
      <c r="U26" s="376">
        <v>68.7</v>
      </c>
      <c r="V26" s="376">
        <v>8.9</v>
      </c>
      <c r="W26" s="376">
        <v>1502</v>
      </c>
      <c r="X26" s="376">
        <v>785.2</v>
      </c>
      <c r="Y26" s="376">
        <v>42.1</v>
      </c>
      <c r="Z26" s="376">
        <v>125.2</v>
      </c>
      <c r="AA26" s="376">
        <v>148.19999999999999</v>
      </c>
      <c r="AB26" s="376">
        <v>102.1</v>
      </c>
      <c r="AC26" s="376">
        <v>299.2</v>
      </c>
      <c r="AD26" s="376">
        <v>2019.6</v>
      </c>
      <c r="AE26" s="376">
        <v>415</v>
      </c>
      <c r="AF26" s="376">
        <v>499.6</v>
      </c>
      <c r="AG26" s="376">
        <v>398.5</v>
      </c>
      <c r="AH26" s="376">
        <v>259.3</v>
      </c>
      <c r="AI26" s="376">
        <v>313.7</v>
      </c>
      <c r="AJ26" s="376">
        <v>133.5</v>
      </c>
      <c r="AK26" s="376">
        <v>22.8</v>
      </c>
      <c r="AL26" s="376">
        <v>3.9</v>
      </c>
      <c r="AM26" s="376">
        <v>2.6</v>
      </c>
      <c r="AN26" s="376">
        <v>5.4</v>
      </c>
      <c r="AO26" s="376">
        <v>0</v>
      </c>
      <c r="AP26" s="376">
        <v>4.3</v>
      </c>
      <c r="AQ26" s="376">
        <v>6.5</v>
      </c>
    </row>
    <row r="27" spans="1:43" x14ac:dyDescent="0.25">
      <c r="A27" s="437" t="s">
        <v>1214</v>
      </c>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row>
    <row r="28" spans="1:43" x14ac:dyDescent="0.25">
      <c r="A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row>
    <row r="29" spans="1:43" x14ac:dyDescent="0.25">
      <c r="A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row>
    <row r="30" spans="1:43" x14ac:dyDescent="0.25">
      <c r="A30" s="365" t="s">
        <v>1217</v>
      </c>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row>
    <row r="31" spans="1:43" x14ac:dyDescent="0.25">
      <c r="A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row>
    <row r="32" spans="1:43" ht="75" x14ac:dyDescent="0.25">
      <c r="A32" s="376"/>
      <c r="B32" s="377" t="s">
        <v>1216</v>
      </c>
      <c r="C32" s="170" t="s">
        <v>1013</v>
      </c>
      <c r="D32" s="170" t="s">
        <v>1014</v>
      </c>
      <c r="E32" s="170" t="s">
        <v>1015</v>
      </c>
      <c r="F32" s="170" t="s">
        <v>1016</v>
      </c>
      <c r="G32" s="170" t="s">
        <v>1017</v>
      </c>
      <c r="H32" s="170" t="s">
        <v>1018</v>
      </c>
      <c r="J32" s="193" t="s">
        <v>1218</v>
      </c>
      <c r="K32" s="193" t="s">
        <v>1219</v>
      </c>
      <c r="L32" s="376"/>
    </row>
    <row r="33" spans="1:12" x14ac:dyDescent="0.25">
      <c r="A33" s="376" t="s">
        <v>198</v>
      </c>
      <c r="B33" s="376"/>
      <c r="C33" s="376"/>
      <c r="D33" s="376"/>
      <c r="E33" s="376"/>
      <c r="F33" s="376"/>
      <c r="G33" s="376"/>
      <c r="H33" s="376"/>
      <c r="J33" s="376"/>
      <c r="K33" s="376"/>
      <c r="L33" s="376"/>
    </row>
    <row r="34" spans="1:12" x14ac:dyDescent="0.25">
      <c r="A34" s="376" t="s">
        <v>154</v>
      </c>
      <c r="B34" s="378">
        <f>B17/$B17</f>
        <v>1</v>
      </c>
      <c r="C34" s="378">
        <f>C17/$B17</f>
        <v>0.4068999947132475</v>
      </c>
      <c r="D34" s="378">
        <f t="shared" ref="D34:H34" si="8">D17/$B17</f>
        <v>0.19827275990897417</v>
      </c>
      <c r="E34" s="378">
        <f t="shared" si="8"/>
        <v>0.10951925850021166</v>
      </c>
      <c r="F34" s="378">
        <f t="shared" si="8"/>
        <v>6.6122100984214449E-2</v>
      </c>
      <c r="G34" s="378">
        <f t="shared" si="8"/>
        <v>0.11139400590870467</v>
      </c>
      <c r="H34" s="378">
        <f t="shared" si="8"/>
        <v>0.10779198646506162</v>
      </c>
      <c r="J34" s="287">
        <f>B17/(B17+P17+AK17)</f>
        <v>0.47938969558540179</v>
      </c>
      <c r="K34" s="378">
        <f>(P17+AK17)/I17</f>
        <v>0.5206103044145981</v>
      </c>
      <c r="L34" s="155">
        <f>SUM(J34:K34)</f>
        <v>0.99999999999999989</v>
      </c>
    </row>
    <row r="35" spans="1:12" x14ac:dyDescent="0.25">
      <c r="A35" s="376" t="s">
        <v>34</v>
      </c>
      <c r="B35" s="378">
        <f t="shared" ref="B35:B43" si="9">B18/$B18</f>
        <v>1</v>
      </c>
      <c r="C35" s="378">
        <f t="shared" ref="C35:H35" si="10">C18/$B18</f>
        <v>0.35788070643118958</v>
      </c>
      <c r="D35" s="378">
        <f t="shared" si="10"/>
        <v>0.15394868377207596</v>
      </c>
      <c r="E35" s="378">
        <f t="shared" si="10"/>
        <v>9.8633788737087641E-2</v>
      </c>
      <c r="F35" s="378">
        <f t="shared" si="10"/>
        <v>4.1986004665111633E-2</v>
      </c>
      <c r="G35" s="378">
        <f t="shared" si="10"/>
        <v>0.16827724091969343</v>
      </c>
      <c r="H35" s="378">
        <f t="shared" si="10"/>
        <v>0.17894035321559479</v>
      </c>
      <c r="J35" s="287">
        <f t="shared" ref="J35:J43" si="11">B18/(B18+P18+AK18)</f>
        <v>0.64206247325631149</v>
      </c>
      <c r="K35" s="378">
        <f t="shared" ref="K35:K43" si="12">(P18+AK18)/I18</f>
        <v>0.35793752674368851</v>
      </c>
      <c r="L35" s="155">
        <f t="shared" ref="L35:L43" si="13">SUM(J35:K35)</f>
        <v>1</v>
      </c>
    </row>
    <row r="36" spans="1:12" x14ac:dyDescent="0.25">
      <c r="A36" s="376" t="s">
        <v>45</v>
      </c>
      <c r="B36" s="378">
        <f t="shared" si="9"/>
        <v>1</v>
      </c>
      <c r="C36" s="378">
        <f t="shared" ref="C36:H36" si="14">C19/$B19</f>
        <v>0.32443343426002386</v>
      </c>
      <c r="D36" s="378">
        <f t="shared" si="14"/>
        <v>9.9458665932654372E-2</v>
      </c>
      <c r="E36" s="378">
        <f t="shared" si="14"/>
        <v>0.164143499403615</v>
      </c>
      <c r="F36" s="378">
        <f t="shared" si="14"/>
        <v>8.0924855491329481E-2</v>
      </c>
      <c r="G36" s="378">
        <f t="shared" si="14"/>
        <v>0.17497018075052756</v>
      </c>
      <c r="H36" s="378">
        <f t="shared" si="14"/>
        <v>0.15606936416184972</v>
      </c>
      <c r="J36" s="287">
        <f>B19/I19</f>
        <v>0.38341659044536691</v>
      </c>
      <c r="K36" s="378">
        <f>1-J36</f>
        <v>0.61658340955463309</v>
      </c>
      <c r="L36" s="155">
        <f t="shared" si="13"/>
        <v>1</v>
      </c>
    </row>
    <row r="37" spans="1:12" x14ac:dyDescent="0.25">
      <c r="A37" s="376" t="s">
        <v>56</v>
      </c>
      <c r="B37" s="378">
        <f t="shared" si="9"/>
        <v>1</v>
      </c>
      <c r="C37" s="378">
        <f t="shared" ref="C37:H37" si="15">C20/$B20</f>
        <v>0.23679727427597955</v>
      </c>
      <c r="D37" s="378">
        <f t="shared" si="15"/>
        <v>0.11073253833049404</v>
      </c>
      <c r="E37" s="378">
        <f t="shared" si="15"/>
        <v>0.26575809199318567</v>
      </c>
      <c r="F37" s="378">
        <f t="shared" si="15"/>
        <v>5.2810902896081771E-2</v>
      </c>
      <c r="G37" s="378">
        <f t="shared" si="15"/>
        <v>0.20528109028960817</v>
      </c>
      <c r="H37" s="378">
        <f t="shared" si="15"/>
        <v>0.12265758091993186</v>
      </c>
      <c r="J37" s="287">
        <f t="shared" ref="J37:J40" si="16">B20/I20</f>
        <v>0.57268292682926825</v>
      </c>
      <c r="K37" s="378">
        <f t="shared" si="12"/>
        <v>0.4273170731707317</v>
      </c>
      <c r="L37" s="155">
        <f t="shared" si="13"/>
        <v>1</v>
      </c>
    </row>
    <row r="38" spans="1:12" x14ac:dyDescent="0.25">
      <c r="A38" s="376" t="s">
        <v>42</v>
      </c>
      <c r="B38" s="378">
        <f t="shared" si="9"/>
        <v>1</v>
      </c>
      <c r="C38" s="378">
        <f t="shared" ref="C38:H38" si="17">C21/$B21</f>
        <v>0.35308641975308641</v>
      </c>
      <c r="D38" s="378">
        <f t="shared" si="17"/>
        <v>0.26278659611992944</v>
      </c>
      <c r="E38" s="378">
        <f t="shared" si="17"/>
        <v>7.019400352733686E-2</v>
      </c>
      <c r="F38" s="378">
        <f t="shared" si="17"/>
        <v>8.2186948853615521E-2</v>
      </c>
      <c r="G38" s="378">
        <f t="shared" si="17"/>
        <v>0.12451499118165785</v>
      </c>
      <c r="H38" s="378">
        <f t="shared" si="17"/>
        <v>0.10723104056437389</v>
      </c>
      <c r="J38" s="287">
        <f t="shared" si="16"/>
        <v>0.81418724870763926</v>
      </c>
      <c r="K38" s="378">
        <f>1-J38</f>
        <v>0.18581275129236074</v>
      </c>
      <c r="L38" s="155">
        <f t="shared" si="13"/>
        <v>1</v>
      </c>
    </row>
    <row r="39" spans="1:12" x14ac:dyDescent="0.25">
      <c r="A39" s="376" t="s">
        <v>47</v>
      </c>
      <c r="B39" s="378">
        <f t="shared" si="9"/>
        <v>1</v>
      </c>
      <c r="C39" s="378">
        <f t="shared" ref="C39:H39" si="18">C22/$B22</f>
        <v>0.19630709426627793</v>
      </c>
      <c r="D39" s="378">
        <f t="shared" si="18"/>
        <v>0.19326624659080222</v>
      </c>
      <c r="E39" s="378">
        <f t="shared" si="18"/>
        <v>0.27414652496943476</v>
      </c>
      <c r="F39" s="378">
        <f t="shared" si="18"/>
        <v>6.6083576287657916E-2</v>
      </c>
      <c r="G39" s="378">
        <f t="shared" si="18"/>
        <v>0.18194927740681527</v>
      </c>
      <c r="H39" s="378">
        <f t="shared" si="18"/>
        <v>8.8247280479011883E-2</v>
      </c>
      <c r="J39" s="287">
        <f t="shared" si="16"/>
        <v>0.38346135814490245</v>
      </c>
      <c r="K39" s="378">
        <f>1-J39</f>
        <v>0.61653864185509755</v>
      </c>
      <c r="L39" s="155">
        <f t="shared" si="13"/>
        <v>1</v>
      </c>
    </row>
    <row r="40" spans="1:12" x14ac:dyDescent="0.25">
      <c r="A40" s="376" t="s">
        <v>49</v>
      </c>
      <c r="B40" s="378">
        <f t="shared" si="9"/>
        <v>1</v>
      </c>
      <c r="C40" s="378">
        <f t="shared" ref="C40:H40" si="19">C23/$B23</f>
        <v>0.20890130291525197</v>
      </c>
      <c r="D40" s="378">
        <f t="shared" si="19"/>
        <v>0.19180785763267491</v>
      </c>
      <c r="E40" s="378" t="s">
        <v>202</v>
      </c>
      <c r="F40" s="378" t="s">
        <v>202</v>
      </c>
      <c r="G40" s="378" t="s">
        <v>202</v>
      </c>
      <c r="H40" s="378">
        <f t="shared" si="19"/>
        <v>0.15797220224456004</v>
      </c>
      <c r="J40" s="287">
        <f t="shared" si="16"/>
        <v>0.52178731945717149</v>
      </c>
      <c r="K40" s="378">
        <f t="shared" si="12"/>
        <v>0.47821268054282845</v>
      </c>
      <c r="L40" s="155">
        <f t="shared" si="13"/>
        <v>1</v>
      </c>
    </row>
    <row r="41" spans="1:12" x14ac:dyDescent="0.25">
      <c r="A41" s="376" t="s">
        <v>50</v>
      </c>
      <c r="B41" s="378">
        <f t="shared" si="9"/>
        <v>1</v>
      </c>
      <c r="C41" s="378">
        <f t="shared" ref="C41:H41" si="20">C24/$B24</f>
        <v>0.26623293575737977</v>
      </c>
      <c r="D41" s="378">
        <f t="shared" si="20"/>
        <v>0.22555571801448621</v>
      </c>
      <c r="E41" s="378">
        <f t="shared" si="20"/>
        <v>0.14414453286174178</v>
      </c>
      <c r="F41" s="378">
        <f t="shared" si="20"/>
        <v>3.2086495858892783E-2</v>
      </c>
      <c r="G41" s="378">
        <f t="shared" si="20"/>
        <v>0.19280420421367656</v>
      </c>
      <c r="H41" s="378">
        <f t="shared" si="20"/>
        <v>0.13917614772930051</v>
      </c>
      <c r="J41" s="287">
        <f t="shared" si="11"/>
        <v>0.64622629406680643</v>
      </c>
      <c r="K41" s="378">
        <f t="shared" si="12"/>
        <v>0.35377370593319346</v>
      </c>
      <c r="L41" s="155">
        <f t="shared" si="13"/>
        <v>0.99999999999999989</v>
      </c>
    </row>
    <row r="42" spans="1:12" x14ac:dyDescent="0.25">
      <c r="A42" s="376" t="s">
        <v>173</v>
      </c>
      <c r="B42" s="378">
        <f t="shared" si="9"/>
        <v>1</v>
      </c>
      <c r="C42" s="378">
        <f t="shared" ref="C42:H42" si="21">C25/$B25</f>
        <v>0.18924105547899758</v>
      </c>
      <c r="D42" s="378">
        <f t="shared" si="21"/>
        <v>0.26543153166947381</v>
      </c>
      <c r="E42" s="378">
        <f t="shared" si="21"/>
        <v>0.11123360383810545</v>
      </c>
      <c r="F42" s="378">
        <f t="shared" si="21"/>
        <v>7.9640688000816626E-2</v>
      </c>
      <c r="G42" s="378">
        <f t="shared" si="21"/>
        <v>0.22587658857755319</v>
      </c>
      <c r="H42" s="378">
        <f t="shared" si="21"/>
        <v>0.12857653243505332</v>
      </c>
      <c r="J42" s="287">
        <f t="shared" si="11"/>
        <v>0.74422572681943688</v>
      </c>
      <c r="K42" s="378">
        <f t="shared" si="12"/>
        <v>0.25577427318056317</v>
      </c>
      <c r="L42" s="155">
        <f t="shared" si="13"/>
        <v>1</v>
      </c>
    </row>
    <row r="43" spans="1:12" x14ac:dyDescent="0.25">
      <c r="A43" s="376" t="s">
        <v>52</v>
      </c>
      <c r="B43" s="378">
        <f t="shared" si="9"/>
        <v>1</v>
      </c>
      <c r="C43" s="378">
        <f t="shared" ref="C43:H43" si="22">C26/$B26</f>
        <v>0.34081099500227174</v>
      </c>
      <c r="D43" s="378">
        <f t="shared" si="22"/>
        <v>0.15382212630622447</v>
      </c>
      <c r="E43" s="378">
        <f t="shared" si="22"/>
        <v>0.14871081326669697</v>
      </c>
      <c r="F43" s="378">
        <f t="shared" si="22"/>
        <v>0.11571444797819173</v>
      </c>
      <c r="G43" s="378">
        <f t="shared" si="22"/>
        <v>0.11807133121308495</v>
      </c>
      <c r="H43" s="378">
        <f t="shared" si="22"/>
        <v>0.12287028623353022</v>
      </c>
      <c r="J43" s="287">
        <f t="shared" si="11"/>
        <v>0.37860967166233039</v>
      </c>
      <c r="K43" s="378">
        <f t="shared" si="12"/>
        <v>0.62139700902024453</v>
      </c>
      <c r="L43" s="155">
        <f t="shared" si="13"/>
        <v>1.0000066806825749</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9C0CE-BBA9-4EB4-B493-F4673CD8F77A}">
  <dimension ref="A1:Y106"/>
  <sheetViews>
    <sheetView topLeftCell="F1" zoomScale="90" zoomScaleNormal="90" workbookViewId="0">
      <selection activeCell="H69" sqref="H69:T85"/>
    </sheetView>
  </sheetViews>
  <sheetFormatPr defaultRowHeight="15" x14ac:dyDescent="0.25"/>
  <cols>
    <col min="2" max="2" width="12.140625" customWidth="1"/>
    <col min="3" max="3" width="12.42578125" customWidth="1"/>
    <col min="4" max="4" width="9.140625" style="437"/>
    <col min="5" max="5" width="19.5703125" customWidth="1"/>
    <col min="8" max="8" width="13.5703125" customWidth="1"/>
    <col min="9" max="9" width="17.140625" customWidth="1"/>
    <col min="10" max="10" width="15" customWidth="1"/>
    <col min="11" max="11" width="12.140625" customWidth="1"/>
    <col min="12" max="12" width="9.85546875" customWidth="1"/>
    <col min="13" max="13" width="15" customWidth="1"/>
    <col min="14" max="14" width="9.85546875" customWidth="1"/>
    <col min="15" max="15" width="9.5703125" customWidth="1"/>
    <col min="16" max="16" width="11.42578125" customWidth="1"/>
    <col min="17" max="17" width="15.5703125" bestFit="1" customWidth="1"/>
    <col min="18" max="18" width="19" customWidth="1"/>
    <col min="19" max="64" width="15.5703125" bestFit="1" customWidth="1"/>
    <col min="65" max="65" width="13.5703125" bestFit="1" customWidth="1"/>
    <col min="66" max="66" width="11.28515625" bestFit="1" customWidth="1"/>
    <col min="67" max="67" width="7.28515625" bestFit="1" customWidth="1"/>
    <col min="68" max="68" width="11.28515625" bestFit="1" customWidth="1"/>
    <col min="69" max="69" width="7.28515625" bestFit="1" customWidth="1"/>
    <col min="70" max="70" width="11.28515625" bestFit="1" customWidth="1"/>
    <col min="71" max="71" width="7.28515625" bestFit="1" customWidth="1"/>
    <col min="72" max="72" width="11.28515625" bestFit="1" customWidth="1"/>
    <col min="73" max="73" width="7.28515625" bestFit="1" customWidth="1"/>
    <col min="74" max="74" width="11.28515625" bestFit="1" customWidth="1"/>
    <col min="75" max="75" width="7.28515625" bestFit="1" customWidth="1"/>
    <col min="76" max="76" width="11.28515625" bestFit="1" customWidth="1"/>
    <col min="77" max="77" width="7.28515625" bestFit="1" customWidth="1"/>
    <col min="78" max="78" width="11.28515625" bestFit="1" customWidth="1"/>
    <col min="79" max="79" width="7.28515625" bestFit="1" customWidth="1"/>
    <col min="80" max="80" width="11.28515625" bestFit="1" customWidth="1"/>
    <col min="81" max="81" width="7.28515625" bestFit="1" customWidth="1"/>
    <col min="82" max="82" width="11.28515625" bestFit="1" customWidth="1"/>
    <col min="83" max="83" width="7.28515625" bestFit="1" customWidth="1"/>
    <col min="84" max="84" width="11.28515625" bestFit="1" customWidth="1"/>
    <col min="85" max="85" width="7.28515625" bestFit="1" customWidth="1"/>
    <col min="86" max="86" width="11.28515625" bestFit="1" customWidth="1"/>
    <col min="87" max="87" width="7.28515625" bestFit="1" customWidth="1"/>
    <col min="88" max="88" width="11.28515625" bestFit="1" customWidth="1"/>
    <col min="89" max="89" width="7.28515625" bestFit="1" customWidth="1"/>
    <col min="90" max="90" width="11.28515625" bestFit="1" customWidth="1"/>
    <col min="91" max="91" width="7.28515625" bestFit="1" customWidth="1"/>
    <col min="92" max="92" width="11.28515625" bestFit="1" customWidth="1"/>
    <col min="93" max="93" width="7.28515625" bestFit="1" customWidth="1"/>
    <col min="94" max="94" width="11.28515625" bestFit="1" customWidth="1"/>
    <col min="95" max="95" width="7.28515625" bestFit="1" customWidth="1"/>
    <col min="96" max="96" width="11.28515625" bestFit="1" customWidth="1"/>
    <col min="97" max="97" width="7.28515625" bestFit="1" customWidth="1"/>
    <col min="98" max="98" width="11.28515625" bestFit="1" customWidth="1"/>
    <col min="99" max="99" width="7.28515625" bestFit="1" customWidth="1"/>
    <col min="100" max="100" width="11.28515625" bestFit="1" customWidth="1"/>
    <col min="101" max="101" width="7.28515625" bestFit="1" customWidth="1"/>
    <col min="102" max="102" width="11.28515625" bestFit="1" customWidth="1"/>
    <col min="103" max="103" width="7.28515625" bestFit="1" customWidth="1"/>
    <col min="104" max="104" width="11.28515625" bestFit="1" customWidth="1"/>
    <col min="105" max="105" width="7.28515625" bestFit="1" customWidth="1"/>
    <col min="106" max="106" width="11.28515625" bestFit="1" customWidth="1"/>
    <col min="107" max="107" width="7.28515625" bestFit="1" customWidth="1"/>
    <col min="108" max="108" width="11.28515625" bestFit="1" customWidth="1"/>
    <col min="109" max="109" width="7.28515625" bestFit="1" customWidth="1"/>
    <col min="110" max="110" width="11.28515625" bestFit="1" customWidth="1"/>
    <col min="111" max="111" width="7.28515625" bestFit="1" customWidth="1"/>
    <col min="112" max="112" width="11.28515625" bestFit="1" customWidth="1"/>
    <col min="113" max="113" width="7.28515625" bestFit="1" customWidth="1"/>
    <col min="114" max="114" width="11.28515625" bestFit="1" customWidth="1"/>
    <col min="115" max="115" width="7.28515625" bestFit="1" customWidth="1"/>
    <col min="116" max="116" width="11.28515625" bestFit="1" customWidth="1"/>
    <col min="117" max="117" width="7.28515625" bestFit="1" customWidth="1"/>
    <col min="118" max="118" width="11.28515625" bestFit="1" customWidth="1"/>
    <col min="119" max="119" width="7.28515625" bestFit="1" customWidth="1"/>
    <col min="120" max="120" width="11.28515625" bestFit="1" customWidth="1"/>
    <col min="121" max="122" width="13.5703125" bestFit="1" customWidth="1"/>
    <col min="123" max="123" width="11" bestFit="1" customWidth="1"/>
    <col min="124" max="124" width="6.85546875" bestFit="1" customWidth="1"/>
    <col min="125" max="126" width="11" bestFit="1" customWidth="1"/>
    <col min="127" max="127" width="6.85546875" bestFit="1" customWidth="1"/>
    <col min="128" max="128" width="8.85546875" bestFit="1" customWidth="1"/>
    <col min="129" max="129" width="6.85546875" bestFit="1" customWidth="1"/>
    <col min="130" max="130" width="11" bestFit="1" customWidth="1"/>
    <col min="131" max="131" width="6.85546875" bestFit="1" customWidth="1"/>
    <col min="132" max="132" width="11" bestFit="1" customWidth="1"/>
    <col min="133" max="133" width="6.85546875" bestFit="1" customWidth="1"/>
    <col min="134" max="135" width="11" bestFit="1" customWidth="1"/>
    <col min="136" max="136" width="13.5703125" bestFit="1" customWidth="1"/>
  </cols>
  <sheetData>
    <row r="1" spans="1:25" s="437" customFormat="1" x14ac:dyDescent="0.25">
      <c r="A1" s="387" t="s">
        <v>1101</v>
      </c>
    </row>
    <row r="2" spans="1:25" s="437" customFormat="1" x14ac:dyDescent="0.25">
      <c r="A2" s="387" t="s">
        <v>1102</v>
      </c>
    </row>
    <row r="3" spans="1:25" s="437" customFormat="1" x14ac:dyDescent="0.25">
      <c r="A3" s="387"/>
      <c r="C3" s="437" t="s">
        <v>1108</v>
      </c>
    </row>
    <row r="4" spans="1:25" s="437" customFormat="1" x14ac:dyDescent="0.25">
      <c r="C4" s="460" t="s">
        <v>1106</v>
      </c>
      <c r="D4" s="461"/>
      <c r="E4" s="461"/>
      <c r="F4" s="461"/>
      <c r="G4" s="461"/>
      <c r="H4" s="457"/>
      <c r="I4" s="132" t="s">
        <v>1105</v>
      </c>
      <c r="J4" s="457"/>
    </row>
    <row r="5" spans="1:25" s="437" customFormat="1" ht="105" x14ac:dyDescent="0.25">
      <c r="B5" s="376"/>
      <c r="C5" s="458" t="s">
        <v>1076</v>
      </c>
      <c r="D5" s="462" t="s">
        <v>1077</v>
      </c>
      <c r="E5" s="458" t="s">
        <v>1078</v>
      </c>
      <c r="F5" s="462" t="s">
        <v>1079</v>
      </c>
      <c r="G5" s="459" t="s">
        <v>1098</v>
      </c>
      <c r="H5" s="459" t="s">
        <v>1099</v>
      </c>
      <c r="I5" s="143" t="s">
        <v>1097</v>
      </c>
      <c r="J5" s="143" t="s">
        <v>1096</v>
      </c>
      <c r="K5" s="233" t="s">
        <v>1103</v>
      </c>
      <c r="L5" s="233" t="s">
        <v>1104</v>
      </c>
      <c r="M5" s="235" t="s">
        <v>1111</v>
      </c>
      <c r="N5" s="108"/>
      <c r="O5" s="119"/>
      <c r="P5" s="119" t="s">
        <v>1113</v>
      </c>
      <c r="Q5" s="119"/>
      <c r="R5" s="119"/>
      <c r="S5" s="119"/>
      <c r="T5" s="119"/>
      <c r="U5" s="119" t="s">
        <v>1075</v>
      </c>
      <c r="V5" s="119"/>
      <c r="W5" s="119"/>
      <c r="X5" s="119"/>
    </row>
    <row r="6" spans="1:25" s="437" customFormat="1" x14ac:dyDescent="0.25">
      <c r="B6" s="185">
        <v>2007</v>
      </c>
      <c r="C6" s="376">
        <v>712</v>
      </c>
      <c r="D6" s="463">
        <v>130</v>
      </c>
      <c r="E6" s="376">
        <v>1055</v>
      </c>
      <c r="F6" s="463">
        <v>113</v>
      </c>
      <c r="G6" s="376">
        <f>C6+D6</f>
        <v>842</v>
      </c>
      <c r="H6" s="376">
        <f>E6+F6</f>
        <v>1168</v>
      </c>
      <c r="I6" s="376">
        <v>2308</v>
      </c>
      <c r="J6" s="376">
        <v>2550</v>
      </c>
      <c r="K6" s="159">
        <f>G6/I6</f>
        <v>0.36481802426343152</v>
      </c>
      <c r="L6" s="159">
        <f>H6/J6</f>
        <v>0.45803921568627454</v>
      </c>
      <c r="O6" s="119"/>
      <c r="P6" s="119" t="s">
        <v>850</v>
      </c>
      <c r="Q6" s="119"/>
      <c r="R6" s="119" t="s">
        <v>849</v>
      </c>
      <c r="S6" s="119"/>
      <c r="T6" s="119" t="s">
        <v>814</v>
      </c>
      <c r="U6" s="119" t="s">
        <v>850</v>
      </c>
      <c r="V6" s="119"/>
      <c r="W6" s="119" t="s">
        <v>849</v>
      </c>
      <c r="X6" s="119"/>
      <c r="Y6" s="464" t="s">
        <v>1114</v>
      </c>
    </row>
    <row r="7" spans="1:25" s="437" customFormat="1" x14ac:dyDescent="0.25">
      <c r="B7" s="185">
        <v>2008</v>
      </c>
      <c r="C7" s="376">
        <v>774</v>
      </c>
      <c r="D7" s="463">
        <v>121</v>
      </c>
      <c r="E7" s="376">
        <v>1134</v>
      </c>
      <c r="F7" s="463">
        <v>109</v>
      </c>
      <c r="G7" s="376">
        <f t="shared" ref="G7:G19" si="0">C7+D7</f>
        <v>895</v>
      </c>
      <c r="H7" s="376">
        <f t="shared" ref="H7:H19" si="1">E7+F7</f>
        <v>1243</v>
      </c>
      <c r="I7" s="376">
        <v>2464</v>
      </c>
      <c r="J7" s="376">
        <v>2642</v>
      </c>
      <c r="K7" s="159">
        <f t="shared" ref="K7:K19" si="2">G7/I7</f>
        <v>0.36323051948051949</v>
      </c>
      <c r="L7" s="159">
        <f t="shared" ref="L7:L19" si="3">H7/J7</f>
        <v>0.47047691143073428</v>
      </c>
      <c r="O7" s="119" t="s">
        <v>779</v>
      </c>
      <c r="P7" s="119" t="s">
        <v>1074</v>
      </c>
      <c r="Q7" s="119" t="s">
        <v>1100</v>
      </c>
      <c r="R7" s="119" t="s">
        <v>1074</v>
      </c>
      <c r="S7" s="119" t="s">
        <v>1100</v>
      </c>
      <c r="T7" s="119"/>
      <c r="U7" s="119" t="s">
        <v>1074</v>
      </c>
      <c r="V7" s="119" t="s">
        <v>1100</v>
      </c>
      <c r="W7" s="119" t="s">
        <v>1074</v>
      </c>
      <c r="X7" s="119" t="s">
        <v>1100</v>
      </c>
    </row>
    <row r="8" spans="1:25" s="437" customFormat="1" x14ac:dyDescent="0.25">
      <c r="B8" s="185">
        <v>2009</v>
      </c>
      <c r="C8" s="376">
        <v>883</v>
      </c>
      <c r="D8" s="463">
        <v>94</v>
      </c>
      <c r="E8" s="376">
        <v>1212</v>
      </c>
      <c r="F8" s="463">
        <v>91</v>
      </c>
      <c r="G8" s="376">
        <f t="shared" si="0"/>
        <v>977</v>
      </c>
      <c r="H8" s="376">
        <f t="shared" si="1"/>
        <v>1303</v>
      </c>
      <c r="I8" s="376">
        <v>2528</v>
      </c>
      <c r="J8" s="376">
        <v>2696</v>
      </c>
      <c r="K8" s="159">
        <f t="shared" si="2"/>
        <v>0.38647151898734178</v>
      </c>
      <c r="L8" s="159">
        <f t="shared" si="3"/>
        <v>0.48330860534124631</v>
      </c>
      <c r="O8" s="119">
        <v>2007</v>
      </c>
      <c r="P8" s="119">
        <v>1055</v>
      </c>
      <c r="Q8" s="119">
        <v>486</v>
      </c>
      <c r="R8" s="119">
        <v>712</v>
      </c>
      <c r="S8" s="119">
        <v>186</v>
      </c>
      <c r="T8" s="119">
        <v>2439</v>
      </c>
      <c r="U8" s="119"/>
      <c r="V8" s="119"/>
      <c r="W8" s="119"/>
      <c r="X8" s="119"/>
    </row>
    <row r="9" spans="1:25" s="437" customFormat="1" x14ac:dyDescent="0.25">
      <c r="B9" s="185">
        <v>2010</v>
      </c>
      <c r="C9" s="376">
        <v>992</v>
      </c>
      <c r="D9" s="463">
        <v>103</v>
      </c>
      <c r="E9" s="376">
        <v>1381</v>
      </c>
      <c r="F9" s="463">
        <v>97</v>
      </c>
      <c r="G9" s="376">
        <f t="shared" si="0"/>
        <v>1095</v>
      </c>
      <c r="H9" s="376">
        <f t="shared" si="1"/>
        <v>1478</v>
      </c>
      <c r="I9" s="376">
        <v>2652</v>
      </c>
      <c r="J9" s="376">
        <v>2830</v>
      </c>
      <c r="K9" s="159">
        <f t="shared" si="2"/>
        <v>0.41289592760180993</v>
      </c>
      <c r="L9" s="159">
        <f t="shared" si="3"/>
        <v>0.52226148409893991</v>
      </c>
      <c r="O9" s="119">
        <v>2008</v>
      </c>
      <c r="P9" s="119">
        <v>1134</v>
      </c>
      <c r="Q9" s="119">
        <v>628</v>
      </c>
      <c r="R9" s="119">
        <v>774</v>
      </c>
      <c r="S9" s="119">
        <v>266</v>
      </c>
      <c r="T9" s="119">
        <v>2802</v>
      </c>
      <c r="U9" s="119"/>
      <c r="V9" s="119"/>
      <c r="W9" s="119"/>
      <c r="X9" s="119"/>
    </row>
    <row r="10" spans="1:25" s="437" customFormat="1" x14ac:dyDescent="0.25">
      <c r="B10" s="185">
        <v>2011</v>
      </c>
      <c r="C10" s="376">
        <v>1010</v>
      </c>
      <c r="D10" s="463">
        <v>88</v>
      </c>
      <c r="E10" s="376">
        <v>1413</v>
      </c>
      <c r="F10" s="463">
        <v>89</v>
      </c>
      <c r="G10" s="376">
        <f t="shared" si="0"/>
        <v>1098</v>
      </c>
      <c r="H10" s="376">
        <f t="shared" si="1"/>
        <v>1502</v>
      </c>
      <c r="I10" s="376">
        <v>2714</v>
      </c>
      <c r="J10" s="376">
        <v>2877</v>
      </c>
      <c r="K10" s="159">
        <f t="shared" si="2"/>
        <v>0.40456890198968315</v>
      </c>
      <c r="L10" s="159">
        <f t="shared" si="3"/>
        <v>0.5220716023635732</v>
      </c>
      <c r="O10" s="119">
        <v>2009</v>
      </c>
      <c r="P10" s="119">
        <v>1212</v>
      </c>
      <c r="Q10" s="119">
        <v>549</v>
      </c>
      <c r="R10" s="119">
        <v>883</v>
      </c>
      <c r="S10" s="119">
        <v>264</v>
      </c>
      <c r="T10" s="119">
        <v>2908</v>
      </c>
      <c r="U10" s="119"/>
      <c r="V10" s="119"/>
      <c r="W10" s="119"/>
      <c r="X10" s="119"/>
    </row>
    <row r="11" spans="1:25" s="437" customFormat="1" x14ac:dyDescent="0.25">
      <c r="B11" s="185">
        <v>2012</v>
      </c>
      <c r="C11" s="376">
        <v>1075</v>
      </c>
      <c r="D11" s="463">
        <v>90</v>
      </c>
      <c r="E11" s="376">
        <v>1420</v>
      </c>
      <c r="F11" s="463">
        <v>113</v>
      </c>
      <c r="G11" s="376">
        <f t="shared" si="0"/>
        <v>1165</v>
      </c>
      <c r="H11" s="376">
        <f t="shared" si="1"/>
        <v>1533</v>
      </c>
      <c r="I11" s="376">
        <v>2808</v>
      </c>
      <c r="J11" s="376">
        <v>2896</v>
      </c>
      <c r="K11" s="159">
        <f t="shared" si="2"/>
        <v>0.41488603988603989</v>
      </c>
      <c r="L11" s="159">
        <f t="shared" si="3"/>
        <v>0.52935082872928174</v>
      </c>
      <c r="O11" s="119">
        <v>2010</v>
      </c>
      <c r="P11" s="119">
        <v>1381</v>
      </c>
      <c r="Q11" s="119">
        <v>671</v>
      </c>
      <c r="R11" s="119">
        <v>992</v>
      </c>
      <c r="S11" s="119">
        <v>338</v>
      </c>
      <c r="T11" s="119">
        <v>3382</v>
      </c>
      <c r="U11" s="119"/>
      <c r="V11" s="119"/>
      <c r="W11" s="119"/>
      <c r="X11" s="119"/>
    </row>
    <row r="12" spans="1:25" s="437" customFormat="1" x14ac:dyDescent="0.25">
      <c r="B12" s="185">
        <v>2013</v>
      </c>
      <c r="C12" s="376">
        <v>1184</v>
      </c>
      <c r="D12" s="463">
        <v>101</v>
      </c>
      <c r="E12" s="376">
        <v>1573</v>
      </c>
      <c r="F12" s="463">
        <v>99</v>
      </c>
      <c r="G12" s="376">
        <f t="shared" si="0"/>
        <v>1285</v>
      </c>
      <c r="H12" s="376">
        <f t="shared" si="1"/>
        <v>1672</v>
      </c>
      <c r="I12" s="376">
        <v>2888</v>
      </c>
      <c r="J12" s="376">
        <v>2933</v>
      </c>
      <c r="K12" s="159">
        <f t="shared" si="2"/>
        <v>0.44494459833795014</v>
      </c>
      <c r="L12" s="159">
        <f t="shared" si="3"/>
        <v>0.57006478008864647</v>
      </c>
      <c r="O12" s="119">
        <v>2011</v>
      </c>
      <c r="P12" s="119">
        <v>1413</v>
      </c>
      <c r="Q12" s="119">
        <v>705</v>
      </c>
      <c r="R12" s="119">
        <v>1010</v>
      </c>
      <c r="S12" s="119">
        <v>367</v>
      </c>
      <c r="T12" s="119">
        <v>3495</v>
      </c>
      <c r="U12" s="119"/>
      <c r="V12" s="119"/>
      <c r="W12" s="119"/>
      <c r="X12" s="119"/>
    </row>
    <row r="13" spans="1:25" s="437" customFormat="1" x14ac:dyDescent="0.25">
      <c r="B13" s="185">
        <v>2014</v>
      </c>
      <c r="C13" s="376">
        <v>1262</v>
      </c>
      <c r="D13" s="463">
        <v>80</v>
      </c>
      <c r="E13" s="376">
        <v>1654</v>
      </c>
      <c r="F13" s="463">
        <v>61</v>
      </c>
      <c r="G13" s="376">
        <f t="shared" si="0"/>
        <v>1342</v>
      </c>
      <c r="H13" s="376">
        <f t="shared" si="1"/>
        <v>1715</v>
      </c>
      <c r="I13" s="376">
        <v>2843</v>
      </c>
      <c r="J13" s="376">
        <v>2988</v>
      </c>
      <c r="K13" s="159">
        <f t="shared" si="2"/>
        <v>0.47203658107632784</v>
      </c>
      <c r="L13" s="159">
        <f t="shared" si="3"/>
        <v>0.5739625167336011</v>
      </c>
      <c r="O13" s="119">
        <v>2012</v>
      </c>
      <c r="P13" s="119">
        <v>1420</v>
      </c>
      <c r="Q13" s="119">
        <v>733</v>
      </c>
      <c r="R13" s="119">
        <v>1075</v>
      </c>
      <c r="S13" s="119">
        <v>358</v>
      </c>
      <c r="T13" s="119">
        <v>3586</v>
      </c>
      <c r="U13" s="119"/>
      <c r="V13" s="119"/>
      <c r="W13" s="119"/>
      <c r="X13" s="119"/>
    </row>
    <row r="14" spans="1:25" s="437" customFormat="1" x14ac:dyDescent="0.25">
      <c r="B14" s="185">
        <v>2015</v>
      </c>
      <c r="C14" s="376">
        <v>1327</v>
      </c>
      <c r="D14" s="463">
        <v>75</v>
      </c>
      <c r="E14" s="376">
        <v>1586</v>
      </c>
      <c r="F14" s="463">
        <v>48</v>
      </c>
      <c r="G14" s="376">
        <f t="shared" si="0"/>
        <v>1402</v>
      </c>
      <c r="H14" s="376">
        <f t="shared" si="1"/>
        <v>1634</v>
      </c>
      <c r="I14" s="376">
        <v>2863</v>
      </c>
      <c r="J14" s="376">
        <v>2822</v>
      </c>
      <c r="K14" s="159">
        <f t="shared" si="2"/>
        <v>0.48969612294795667</v>
      </c>
      <c r="L14" s="159">
        <f t="shared" si="3"/>
        <v>0.57902197023387669</v>
      </c>
      <c r="O14" s="119">
        <v>2013</v>
      </c>
      <c r="P14" s="119">
        <v>1573</v>
      </c>
      <c r="Q14" s="119">
        <v>697</v>
      </c>
      <c r="R14" s="119">
        <v>1184</v>
      </c>
      <c r="S14" s="119">
        <v>387</v>
      </c>
      <c r="T14" s="119">
        <v>3841</v>
      </c>
      <c r="U14" s="119"/>
      <c r="V14" s="119"/>
      <c r="W14" s="119"/>
      <c r="X14" s="119"/>
    </row>
    <row r="15" spans="1:25" s="437" customFormat="1" x14ac:dyDescent="0.25">
      <c r="B15" s="185">
        <v>2016</v>
      </c>
      <c r="C15" s="376">
        <v>1391</v>
      </c>
      <c r="D15" s="463">
        <v>55</v>
      </c>
      <c r="E15" s="376">
        <v>1715</v>
      </c>
      <c r="F15" s="463">
        <v>44</v>
      </c>
      <c r="G15" s="376">
        <f t="shared" si="0"/>
        <v>1446</v>
      </c>
      <c r="H15" s="376">
        <f t="shared" si="1"/>
        <v>1759</v>
      </c>
      <c r="I15" s="376">
        <v>2785</v>
      </c>
      <c r="J15" s="376">
        <v>2843</v>
      </c>
      <c r="K15" s="159">
        <f t="shared" si="2"/>
        <v>0.5192100538599641</v>
      </c>
      <c r="L15" s="159">
        <f t="shared" si="3"/>
        <v>0.61871262750615552</v>
      </c>
      <c r="O15" s="119">
        <v>2014</v>
      </c>
      <c r="P15" s="119">
        <v>1654</v>
      </c>
      <c r="Q15" s="119">
        <v>764</v>
      </c>
      <c r="R15" s="119">
        <v>1262</v>
      </c>
      <c r="S15" s="119">
        <v>429</v>
      </c>
      <c r="T15" s="119">
        <v>4109</v>
      </c>
      <c r="U15" s="119"/>
      <c r="V15" s="119"/>
      <c r="W15" s="119"/>
      <c r="X15" s="119"/>
    </row>
    <row r="16" spans="1:25" s="437" customFormat="1" x14ac:dyDescent="0.25">
      <c r="B16" s="185">
        <v>2017</v>
      </c>
      <c r="C16" s="376">
        <v>1358</v>
      </c>
      <c r="D16" s="463">
        <v>28</v>
      </c>
      <c r="E16" s="376">
        <v>1641</v>
      </c>
      <c r="F16" s="463">
        <v>40</v>
      </c>
      <c r="G16" s="376">
        <f t="shared" si="0"/>
        <v>1386</v>
      </c>
      <c r="H16" s="376">
        <f t="shared" si="1"/>
        <v>1681</v>
      </c>
      <c r="I16" s="376">
        <v>2670</v>
      </c>
      <c r="J16" s="376">
        <v>2748</v>
      </c>
      <c r="K16" s="159">
        <f t="shared" si="2"/>
        <v>0.51910112359550564</v>
      </c>
      <c r="L16" s="159">
        <f t="shared" si="3"/>
        <v>0.61171761280931591</v>
      </c>
      <c r="O16" s="119">
        <v>2015</v>
      </c>
      <c r="P16" s="119">
        <v>1586</v>
      </c>
      <c r="Q16" s="119">
        <v>732</v>
      </c>
      <c r="R16" s="119">
        <v>1327</v>
      </c>
      <c r="S16" s="119">
        <v>391</v>
      </c>
      <c r="T16" s="119">
        <v>4036</v>
      </c>
      <c r="U16" s="119"/>
      <c r="V16" s="119"/>
      <c r="W16" s="119"/>
      <c r="X16" s="119"/>
    </row>
    <row r="17" spans="1:24" s="437" customFormat="1" x14ac:dyDescent="0.25">
      <c r="B17" s="185">
        <v>2018</v>
      </c>
      <c r="C17" s="376">
        <v>1324</v>
      </c>
      <c r="D17" s="463">
        <v>48</v>
      </c>
      <c r="E17" s="376">
        <v>1654</v>
      </c>
      <c r="F17" s="463">
        <v>37</v>
      </c>
      <c r="G17" s="376">
        <f t="shared" si="0"/>
        <v>1372</v>
      </c>
      <c r="H17" s="376">
        <f t="shared" si="1"/>
        <v>1691</v>
      </c>
      <c r="I17" s="376">
        <v>2661</v>
      </c>
      <c r="J17" s="376">
        <v>2672</v>
      </c>
      <c r="K17" s="159">
        <f t="shared" si="2"/>
        <v>0.51559564073656516</v>
      </c>
      <c r="L17" s="159">
        <f t="shared" si="3"/>
        <v>0.63285928143712578</v>
      </c>
      <c r="O17" s="119">
        <v>2016</v>
      </c>
      <c r="P17" s="119">
        <v>1715</v>
      </c>
      <c r="Q17" s="119">
        <v>686</v>
      </c>
      <c r="R17" s="119">
        <v>1391</v>
      </c>
      <c r="S17" s="119">
        <v>354</v>
      </c>
      <c r="T17" s="119">
        <v>4146</v>
      </c>
      <c r="U17" s="119"/>
      <c r="V17" s="119"/>
      <c r="W17" s="119"/>
      <c r="X17" s="119"/>
    </row>
    <row r="18" spans="1:24" s="437" customFormat="1" x14ac:dyDescent="0.25">
      <c r="B18" s="185">
        <v>2019</v>
      </c>
      <c r="C18" s="376">
        <v>1402</v>
      </c>
      <c r="D18" s="463">
        <v>67</v>
      </c>
      <c r="E18" s="376">
        <v>1650</v>
      </c>
      <c r="F18" s="463">
        <v>37</v>
      </c>
      <c r="G18" s="376">
        <f t="shared" si="0"/>
        <v>1469</v>
      </c>
      <c r="H18" s="376">
        <f t="shared" si="1"/>
        <v>1687</v>
      </c>
      <c r="I18" s="376">
        <v>2600</v>
      </c>
      <c r="J18" s="376">
        <v>2533</v>
      </c>
      <c r="K18" s="159">
        <f t="shared" si="2"/>
        <v>0.56499999999999995</v>
      </c>
      <c r="L18" s="159">
        <f t="shared" si="3"/>
        <v>0.66600868535333602</v>
      </c>
      <c r="O18" s="119">
        <v>2017</v>
      </c>
      <c r="P18" s="119">
        <v>1641</v>
      </c>
      <c r="Q18" s="119">
        <v>689</v>
      </c>
      <c r="R18" s="119">
        <v>1358</v>
      </c>
      <c r="S18" s="119">
        <v>384</v>
      </c>
      <c r="T18" s="119">
        <v>4072</v>
      </c>
      <c r="U18" s="119"/>
      <c r="V18" s="119"/>
      <c r="W18" s="119"/>
      <c r="X18" s="119"/>
    </row>
    <row r="19" spans="1:24" s="437" customFormat="1" x14ac:dyDescent="0.25">
      <c r="B19" s="185">
        <v>2020</v>
      </c>
      <c r="C19" s="376">
        <v>1382</v>
      </c>
      <c r="D19" s="463">
        <v>73</v>
      </c>
      <c r="E19" s="376">
        <v>1711</v>
      </c>
      <c r="F19" s="463">
        <v>48</v>
      </c>
      <c r="G19" s="376">
        <f t="shared" si="0"/>
        <v>1455</v>
      </c>
      <c r="H19" s="376">
        <f t="shared" si="1"/>
        <v>1759</v>
      </c>
      <c r="I19" s="376">
        <v>2394</v>
      </c>
      <c r="J19" s="376">
        <v>2422</v>
      </c>
      <c r="K19" s="159">
        <f t="shared" si="2"/>
        <v>0.60776942355889729</v>
      </c>
      <c r="L19" s="159">
        <f t="shared" si="3"/>
        <v>0.72625928984310484</v>
      </c>
      <c r="O19" s="119">
        <v>2018</v>
      </c>
      <c r="P19" s="119">
        <v>1654</v>
      </c>
      <c r="Q19" s="119">
        <v>665</v>
      </c>
      <c r="R19" s="119">
        <v>1324</v>
      </c>
      <c r="S19" s="119">
        <v>394</v>
      </c>
      <c r="T19" s="119">
        <v>4037</v>
      </c>
      <c r="U19" s="119"/>
      <c r="V19" s="119"/>
      <c r="W19" s="119"/>
      <c r="X19" s="119"/>
    </row>
    <row r="20" spans="1:24" s="437" customFormat="1" x14ac:dyDescent="0.25">
      <c r="O20" s="119">
        <v>2019</v>
      </c>
      <c r="P20" s="119">
        <v>1650</v>
      </c>
      <c r="Q20" s="119">
        <v>676</v>
      </c>
      <c r="R20" s="119">
        <v>1402</v>
      </c>
      <c r="S20" s="119">
        <v>417</v>
      </c>
      <c r="T20" s="119">
        <v>4145</v>
      </c>
      <c r="U20" s="119"/>
      <c r="V20" s="119"/>
      <c r="W20" s="119"/>
      <c r="X20" s="119"/>
    </row>
    <row r="21" spans="1:24" s="437" customFormat="1" x14ac:dyDescent="0.25">
      <c r="O21" s="119">
        <v>2020</v>
      </c>
      <c r="P21" s="119">
        <v>1711</v>
      </c>
      <c r="Q21" s="119">
        <v>620</v>
      </c>
      <c r="R21" s="119">
        <v>1382</v>
      </c>
      <c r="S21" s="119">
        <v>447</v>
      </c>
      <c r="T21" s="119">
        <v>4160</v>
      </c>
      <c r="U21" s="119"/>
      <c r="V21" s="119"/>
      <c r="W21" s="119"/>
      <c r="X21" s="119"/>
    </row>
    <row r="28" spans="1:24" x14ac:dyDescent="0.25">
      <c r="A28" s="437" t="s">
        <v>1107</v>
      </c>
    </row>
    <row r="29" spans="1:24" x14ac:dyDescent="0.25">
      <c r="B29" t="s">
        <v>1095</v>
      </c>
      <c r="G29" t="s">
        <v>843</v>
      </c>
      <c r="L29" t="s">
        <v>842</v>
      </c>
    </row>
    <row r="30" spans="1:24" ht="60" x14ac:dyDescent="0.25">
      <c r="A30" s="143" t="s">
        <v>1072</v>
      </c>
      <c r="B30" s="143" t="s">
        <v>1080</v>
      </c>
      <c r="C30" s="143" t="s">
        <v>1081</v>
      </c>
      <c r="D30" s="143" t="s">
        <v>1082</v>
      </c>
      <c r="E30" s="143" t="s">
        <v>1083</v>
      </c>
      <c r="F30" s="143" t="s">
        <v>1084</v>
      </c>
      <c r="G30" s="143" t="s">
        <v>1085</v>
      </c>
      <c r="H30" s="143" t="s">
        <v>1086</v>
      </c>
      <c r="I30" s="143" t="s">
        <v>1087</v>
      </c>
      <c r="J30" s="143" t="s">
        <v>1088</v>
      </c>
      <c r="K30" s="143" t="s">
        <v>1089</v>
      </c>
      <c r="L30" s="143" t="s">
        <v>1090</v>
      </c>
      <c r="M30" s="196" t="s">
        <v>1091</v>
      </c>
      <c r="N30" s="143" t="s">
        <v>1092</v>
      </c>
      <c r="O30" s="143" t="s">
        <v>1093</v>
      </c>
      <c r="P30" s="143" t="s">
        <v>1094</v>
      </c>
    </row>
    <row r="31" spans="1:24" x14ac:dyDescent="0.25">
      <c r="A31" s="376">
        <v>2007</v>
      </c>
      <c r="B31" s="376">
        <v>6469</v>
      </c>
      <c r="C31" s="376">
        <v>4858</v>
      </c>
      <c r="D31" s="376">
        <v>4700</v>
      </c>
      <c r="E31" s="376">
        <v>174</v>
      </c>
      <c r="F31" s="376">
        <v>203</v>
      </c>
      <c r="G31" s="376">
        <v>3293</v>
      </c>
      <c r="H31" s="376">
        <v>2550</v>
      </c>
      <c r="I31" s="376">
        <v>2433</v>
      </c>
      <c r="J31" s="376">
        <v>117</v>
      </c>
      <c r="K31" s="376">
        <v>155</v>
      </c>
      <c r="L31" s="376">
        <v>3176</v>
      </c>
      <c r="M31" s="119">
        <v>2308</v>
      </c>
      <c r="N31" s="376">
        <v>2267</v>
      </c>
      <c r="O31" s="376">
        <v>57</v>
      </c>
      <c r="P31" s="376">
        <v>48</v>
      </c>
    </row>
    <row r="32" spans="1:24" x14ac:dyDescent="0.25">
      <c r="A32" s="376">
        <v>2008</v>
      </c>
      <c r="B32" s="376">
        <v>6999</v>
      </c>
      <c r="C32" s="376">
        <v>5106</v>
      </c>
      <c r="D32" s="376">
        <v>5203</v>
      </c>
      <c r="E32" s="376">
        <v>99</v>
      </c>
      <c r="F32" s="376">
        <v>201</v>
      </c>
      <c r="G32" s="376">
        <v>3510</v>
      </c>
      <c r="H32" s="376">
        <v>2642</v>
      </c>
      <c r="I32" s="376">
        <v>2643</v>
      </c>
      <c r="J32" s="376">
        <v>64</v>
      </c>
      <c r="K32" s="376">
        <v>160</v>
      </c>
      <c r="L32" s="376">
        <v>3489</v>
      </c>
      <c r="M32" s="119">
        <v>2464</v>
      </c>
      <c r="N32" s="376">
        <v>2560</v>
      </c>
      <c r="O32" s="376">
        <v>35</v>
      </c>
      <c r="P32" s="376">
        <v>41</v>
      </c>
    </row>
    <row r="33" spans="1:16" x14ac:dyDescent="0.25">
      <c r="A33" s="376">
        <v>2009</v>
      </c>
      <c r="B33" s="376">
        <v>7204</v>
      </c>
      <c r="C33" s="376">
        <v>5224</v>
      </c>
      <c r="D33" s="376">
        <v>5461</v>
      </c>
      <c r="E33" s="376">
        <v>100</v>
      </c>
      <c r="F33" s="376">
        <v>214</v>
      </c>
      <c r="G33" s="376">
        <v>3608</v>
      </c>
      <c r="H33" s="376">
        <v>2696</v>
      </c>
      <c r="I33" s="376">
        <v>2768</v>
      </c>
      <c r="J33" s="376">
        <v>80</v>
      </c>
      <c r="K33" s="376">
        <v>163</v>
      </c>
      <c r="L33" s="376">
        <v>3596</v>
      </c>
      <c r="M33" s="119">
        <v>2528</v>
      </c>
      <c r="N33" s="376">
        <v>2693</v>
      </c>
      <c r="O33" s="376">
        <v>20</v>
      </c>
      <c r="P33" s="376">
        <v>51</v>
      </c>
    </row>
    <row r="34" spans="1:16" x14ac:dyDescent="0.25">
      <c r="A34" s="376">
        <v>2010</v>
      </c>
      <c r="B34" s="376">
        <v>7464</v>
      </c>
      <c r="C34" s="376">
        <v>5482</v>
      </c>
      <c r="D34" s="376">
        <v>5735</v>
      </c>
      <c r="E34" s="376">
        <v>142</v>
      </c>
      <c r="F34" s="376">
        <v>263</v>
      </c>
      <c r="G34" s="376">
        <v>3720</v>
      </c>
      <c r="H34" s="376">
        <v>2830</v>
      </c>
      <c r="I34" s="376">
        <v>2867</v>
      </c>
      <c r="J34" s="376">
        <v>101</v>
      </c>
      <c r="K34" s="376">
        <v>204</v>
      </c>
      <c r="L34" s="376">
        <v>3744</v>
      </c>
      <c r="M34" s="119">
        <v>2652</v>
      </c>
      <c r="N34" s="376">
        <v>2868</v>
      </c>
      <c r="O34" s="376">
        <v>41</v>
      </c>
      <c r="P34" s="376">
        <v>59</v>
      </c>
    </row>
    <row r="35" spans="1:16" x14ac:dyDescent="0.25">
      <c r="A35" s="376">
        <v>2011</v>
      </c>
      <c r="B35" s="376">
        <v>7767</v>
      </c>
      <c r="C35" s="376">
        <v>5591</v>
      </c>
      <c r="D35" s="376">
        <v>6035</v>
      </c>
      <c r="E35" s="376">
        <v>150</v>
      </c>
      <c r="F35" s="376">
        <v>310</v>
      </c>
      <c r="G35" s="376">
        <v>3838</v>
      </c>
      <c r="H35" s="376">
        <v>2877</v>
      </c>
      <c r="I35" s="376">
        <v>2991</v>
      </c>
      <c r="J35" s="376">
        <v>105</v>
      </c>
      <c r="K35" s="376">
        <v>215</v>
      </c>
      <c r="L35" s="376">
        <v>3929</v>
      </c>
      <c r="M35" s="119">
        <v>2714</v>
      </c>
      <c r="N35" s="376">
        <v>3044</v>
      </c>
      <c r="O35" s="376">
        <v>45</v>
      </c>
      <c r="P35" s="376">
        <v>95</v>
      </c>
    </row>
    <row r="36" spans="1:16" x14ac:dyDescent="0.25">
      <c r="A36" s="376">
        <v>2012</v>
      </c>
      <c r="B36" s="376">
        <v>7966</v>
      </c>
      <c r="C36" s="376">
        <v>5705</v>
      </c>
      <c r="D36" s="376">
        <v>6219</v>
      </c>
      <c r="E36" s="376">
        <v>52</v>
      </c>
      <c r="F36" s="376">
        <v>299</v>
      </c>
      <c r="G36" s="376">
        <v>3926</v>
      </c>
      <c r="H36" s="376">
        <v>2896</v>
      </c>
      <c r="I36" s="376">
        <v>3089</v>
      </c>
      <c r="J36" s="376">
        <v>43</v>
      </c>
      <c r="K36" s="376">
        <v>228</v>
      </c>
      <c r="L36" s="376">
        <v>4039</v>
      </c>
      <c r="M36" s="119">
        <v>2808</v>
      </c>
      <c r="N36" s="376">
        <v>3129</v>
      </c>
      <c r="O36" s="376">
        <v>9</v>
      </c>
      <c r="P36" s="376">
        <v>71</v>
      </c>
    </row>
    <row r="37" spans="1:16" x14ac:dyDescent="0.25">
      <c r="A37" s="376">
        <v>2013</v>
      </c>
      <c r="B37" s="376">
        <v>7933</v>
      </c>
      <c r="C37" s="376">
        <v>5822</v>
      </c>
      <c r="D37" s="376">
        <v>6019</v>
      </c>
      <c r="E37" s="376">
        <v>92</v>
      </c>
      <c r="F37" s="376">
        <v>297</v>
      </c>
      <c r="G37" s="376">
        <v>3885</v>
      </c>
      <c r="H37" s="376">
        <v>2933</v>
      </c>
      <c r="I37" s="376">
        <v>2974</v>
      </c>
      <c r="J37" s="376">
        <v>63</v>
      </c>
      <c r="K37" s="376">
        <v>197</v>
      </c>
      <c r="L37" s="376">
        <v>4047</v>
      </c>
      <c r="M37" s="119">
        <v>2888</v>
      </c>
      <c r="N37" s="376">
        <v>3044</v>
      </c>
      <c r="O37" s="376">
        <v>29</v>
      </c>
      <c r="P37" s="376">
        <v>100</v>
      </c>
    </row>
    <row r="38" spans="1:16" x14ac:dyDescent="0.25">
      <c r="A38" s="376">
        <v>2014</v>
      </c>
      <c r="B38" s="376">
        <v>7786</v>
      </c>
      <c r="C38" s="376">
        <v>5832</v>
      </c>
      <c r="D38" s="376">
        <v>5728</v>
      </c>
      <c r="E38" s="376">
        <v>134</v>
      </c>
      <c r="F38" s="376">
        <v>306</v>
      </c>
      <c r="G38" s="376">
        <v>3864</v>
      </c>
      <c r="H38" s="376">
        <v>2988</v>
      </c>
      <c r="I38" s="376">
        <v>2866</v>
      </c>
      <c r="J38" s="376">
        <v>94</v>
      </c>
      <c r="K38" s="376">
        <v>222</v>
      </c>
      <c r="L38" s="376">
        <v>3920</v>
      </c>
      <c r="M38" s="119">
        <v>2843</v>
      </c>
      <c r="N38" s="376">
        <v>2860</v>
      </c>
      <c r="O38" s="376">
        <v>40</v>
      </c>
      <c r="P38" s="376">
        <v>84</v>
      </c>
    </row>
    <row r="39" spans="1:16" x14ac:dyDescent="0.25">
      <c r="A39" s="376">
        <v>2015</v>
      </c>
      <c r="B39" s="376">
        <v>7640</v>
      </c>
      <c r="C39" s="376">
        <v>5686</v>
      </c>
      <c r="D39" s="376">
        <v>5547</v>
      </c>
      <c r="E39" s="376">
        <v>95</v>
      </c>
      <c r="F39" s="376">
        <v>313</v>
      </c>
      <c r="G39" s="376">
        <v>3753</v>
      </c>
      <c r="H39" s="376">
        <v>2822</v>
      </c>
      <c r="I39" s="376">
        <v>2771</v>
      </c>
      <c r="J39" s="376">
        <v>67</v>
      </c>
      <c r="K39" s="376">
        <v>216</v>
      </c>
      <c r="L39" s="376">
        <v>3884</v>
      </c>
      <c r="M39" s="119">
        <v>2863</v>
      </c>
      <c r="N39" s="376">
        <v>2773</v>
      </c>
      <c r="O39" s="376">
        <v>28</v>
      </c>
      <c r="P39" s="376">
        <v>97</v>
      </c>
    </row>
    <row r="40" spans="1:16" x14ac:dyDescent="0.25">
      <c r="A40" s="376">
        <v>2016</v>
      </c>
      <c r="B40" s="376">
        <v>7318</v>
      </c>
      <c r="C40" s="376">
        <v>5630</v>
      </c>
      <c r="D40" s="376">
        <v>5153</v>
      </c>
      <c r="E40" s="376">
        <v>64</v>
      </c>
      <c r="F40" s="376">
        <v>354</v>
      </c>
      <c r="G40" s="376">
        <v>3614</v>
      </c>
      <c r="H40" s="376">
        <v>2843</v>
      </c>
      <c r="I40" s="376">
        <v>2554</v>
      </c>
      <c r="J40" s="376">
        <v>48</v>
      </c>
      <c r="K40" s="376">
        <v>242</v>
      </c>
      <c r="L40" s="376">
        <v>3701</v>
      </c>
      <c r="M40" s="119">
        <v>2785</v>
      </c>
      <c r="N40" s="376">
        <v>2597</v>
      </c>
      <c r="O40" s="376">
        <v>16</v>
      </c>
      <c r="P40" s="376">
        <v>112</v>
      </c>
    </row>
    <row r="41" spans="1:16" x14ac:dyDescent="0.25">
      <c r="A41" s="376">
        <v>2017</v>
      </c>
      <c r="B41" s="376">
        <v>7244</v>
      </c>
      <c r="C41" s="376">
        <v>5419</v>
      </c>
      <c r="D41" s="376">
        <v>5231</v>
      </c>
      <c r="E41" s="376">
        <v>76</v>
      </c>
      <c r="F41" s="376">
        <v>368</v>
      </c>
      <c r="G41" s="376">
        <v>3554</v>
      </c>
      <c r="H41" s="376">
        <v>2748</v>
      </c>
      <c r="I41" s="376">
        <v>2571</v>
      </c>
      <c r="J41" s="376">
        <v>55</v>
      </c>
      <c r="K41" s="376">
        <v>253</v>
      </c>
      <c r="L41" s="376">
        <v>3688</v>
      </c>
      <c r="M41" s="119">
        <v>2670</v>
      </c>
      <c r="N41" s="376">
        <v>2658</v>
      </c>
      <c r="O41" s="376">
        <v>21</v>
      </c>
      <c r="P41" s="376">
        <v>115</v>
      </c>
    </row>
    <row r="42" spans="1:16" x14ac:dyDescent="0.25">
      <c r="A42" s="376">
        <v>2018</v>
      </c>
      <c r="B42" s="376">
        <v>7351</v>
      </c>
      <c r="C42" s="376">
        <v>5335</v>
      </c>
      <c r="D42" s="376">
        <v>5435</v>
      </c>
      <c r="E42" s="376">
        <v>83</v>
      </c>
      <c r="F42" s="376">
        <v>373</v>
      </c>
      <c r="G42" s="376">
        <v>3598</v>
      </c>
      <c r="H42" s="376">
        <v>2672</v>
      </c>
      <c r="I42" s="376">
        <v>2665</v>
      </c>
      <c r="J42" s="376">
        <v>52</v>
      </c>
      <c r="K42" s="376">
        <v>244</v>
      </c>
      <c r="L42" s="376">
        <v>3751</v>
      </c>
      <c r="M42" s="119">
        <v>2661</v>
      </c>
      <c r="N42" s="376">
        <v>2768</v>
      </c>
      <c r="O42" s="376">
        <v>31</v>
      </c>
      <c r="P42" s="376">
        <v>129</v>
      </c>
    </row>
    <row r="43" spans="1:16" x14ac:dyDescent="0.25">
      <c r="A43" s="376">
        <v>2019</v>
      </c>
      <c r="B43" s="376">
        <v>7144</v>
      </c>
      <c r="C43" s="376">
        <v>5135</v>
      </c>
      <c r="D43" s="376">
        <v>5324</v>
      </c>
      <c r="E43" s="376">
        <v>70</v>
      </c>
      <c r="F43" s="376">
        <v>351</v>
      </c>
      <c r="G43" s="376">
        <v>3461</v>
      </c>
      <c r="H43" s="376">
        <v>2533</v>
      </c>
      <c r="I43" s="376">
        <v>2605</v>
      </c>
      <c r="J43" s="376">
        <v>51</v>
      </c>
      <c r="K43" s="376">
        <v>231</v>
      </c>
      <c r="L43" s="376">
        <v>3680</v>
      </c>
      <c r="M43" s="119">
        <v>2600</v>
      </c>
      <c r="N43" s="376">
        <v>2716</v>
      </c>
      <c r="O43" s="376">
        <v>19</v>
      </c>
      <c r="P43" s="376">
        <v>120</v>
      </c>
    </row>
    <row r="44" spans="1:16" x14ac:dyDescent="0.25">
      <c r="A44" s="376">
        <v>2020</v>
      </c>
      <c r="B44" s="376">
        <v>6863</v>
      </c>
      <c r="C44" s="376">
        <v>4820</v>
      </c>
      <c r="D44" s="376">
        <v>5191</v>
      </c>
      <c r="E44" s="376">
        <v>47</v>
      </c>
      <c r="F44" s="376">
        <v>330</v>
      </c>
      <c r="G44" s="376">
        <v>3362</v>
      </c>
      <c r="H44" s="376">
        <v>2422</v>
      </c>
      <c r="I44" s="376">
        <v>2546</v>
      </c>
      <c r="J44" s="376">
        <v>34</v>
      </c>
      <c r="K44" s="376">
        <v>209</v>
      </c>
      <c r="L44" s="376">
        <v>3497</v>
      </c>
      <c r="M44" s="119">
        <v>2394</v>
      </c>
      <c r="N44" s="376">
        <v>2641</v>
      </c>
      <c r="O44" s="376">
        <v>13</v>
      </c>
      <c r="P44" s="376">
        <v>121</v>
      </c>
    </row>
    <row r="49" spans="1:18" x14ac:dyDescent="0.25">
      <c r="A49" t="s">
        <v>1110</v>
      </c>
      <c r="H49" s="119"/>
      <c r="I49" s="119" t="s">
        <v>1113</v>
      </c>
      <c r="J49" s="119"/>
      <c r="K49" s="119"/>
      <c r="L49" s="119"/>
      <c r="M49" s="119"/>
      <c r="N49" s="119" t="s">
        <v>1075</v>
      </c>
      <c r="O49" s="119"/>
      <c r="P49" s="119"/>
      <c r="Q49" s="119"/>
    </row>
    <row r="50" spans="1:18" ht="30" x14ac:dyDescent="0.25">
      <c r="A50" s="231" t="s">
        <v>1072</v>
      </c>
      <c r="B50" s="231" t="s">
        <v>1113</v>
      </c>
      <c r="C50" s="231" t="s">
        <v>1073</v>
      </c>
      <c r="D50" s="231" t="s">
        <v>1109</v>
      </c>
      <c r="E50" s="231" t="s">
        <v>1112</v>
      </c>
      <c r="H50" s="119"/>
      <c r="I50" s="119" t="s">
        <v>850</v>
      </c>
      <c r="J50" s="119"/>
      <c r="K50" s="119" t="s">
        <v>849</v>
      </c>
      <c r="L50" s="119"/>
      <c r="M50" s="119" t="s">
        <v>814</v>
      </c>
      <c r="N50" s="119" t="s">
        <v>850</v>
      </c>
      <c r="O50" s="119"/>
      <c r="P50" s="119" t="s">
        <v>849</v>
      </c>
      <c r="Q50" s="119"/>
      <c r="R50" s="464" t="s">
        <v>1114</v>
      </c>
    </row>
    <row r="51" spans="1:18" x14ac:dyDescent="0.25">
      <c r="A51" s="376">
        <v>2007</v>
      </c>
      <c r="B51" s="376">
        <v>186</v>
      </c>
      <c r="C51" s="376" t="s">
        <v>1100</v>
      </c>
      <c r="D51" s="376" t="s">
        <v>849</v>
      </c>
      <c r="H51" s="119" t="s">
        <v>779</v>
      </c>
      <c r="I51" s="119" t="s">
        <v>1074</v>
      </c>
      <c r="J51" s="119" t="s">
        <v>1100</v>
      </c>
      <c r="K51" s="119" t="s">
        <v>1074</v>
      </c>
      <c r="L51" s="119" t="s">
        <v>1100</v>
      </c>
      <c r="M51" s="119"/>
      <c r="N51" s="119" t="s">
        <v>1074</v>
      </c>
      <c r="O51" s="119" t="s">
        <v>1100</v>
      </c>
      <c r="P51" s="119" t="s">
        <v>1074</v>
      </c>
      <c r="Q51" s="119" t="s">
        <v>1100</v>
      </c>
    </row>
    <row r="52" spans="1:18" x14ac:dyDescent="0.25">
      <c r="A52" s="376">
        <v>2008</v>
      </c>
      <c r="B52" s="376">
        <v>266</v>
      </c>
      <c r="C52" s="376" t="s">
        <v>1100</v>
      </c>
      <c r="D52" s="376" t="s">
        <v>849</v>
      </c>
      <c r="H52" s="119">
        <v>2007</v>
      </c>
      <c r="I52" s="119">
        <v>1055</v>
      </c>
      <c r="J52" s="119">
        <v>486</v>
      </c>
      <c r="K52" s="119">
        <v>712</v>
      </c>
      <c r="L52" s="119">
        <v>186</v>
      </c>
      <c r="M52" s="119">
        <v>2439</v>
      </c>
      <c r="N52" s="119"/>
      <c r="O52" s="119"/>
      <c r="P52" s="119"/>
      <c r="Q52" s="119"/>
    </row>
    <row r="53" spans="1:18" x14ac:dyDescent="0.25">
      <c r="A53" s="376">
        <v>2009</v>
      </c>
      <c r="B53" s="376">
        <v>264</v>
      </c>
      <c r="C53" s="376" t="s">
        <v>1100</v>
      </c>
      <c r="D53" s="376" t="s">
        <v>849</v>
      </c>
      <c r="H53" s="119">
        <v>2008</v>
      </c>
      <c r="I53" s="119">
        <v>1134</v>
      </c>
      <c r="J53" s="119">
        <v>628</v>
      </c>
      <c r="K53" s="119">
        <v>774</v>
      </c>
      <c r="L53" s="119">
        <v>266</v>
      </c>
      <c r="M53" s="119">
        <v>2802</v>
      </c>
      <c r="N53" s="119"/>
      <c r="O53" s="119"/>
      <c r="P53" s="119"/>
      <c r="Q53" s="119"/>
    </row>
    <row r="54" spans="1:18" x14ac:dyDescent="0.25">
      <c r="A54" s="376">
        <v>2010</v>
      </c>
      <c r="B54" s="376">
        <v>338</v>
      </c>
      <c r="C54" s="376" t="s">
        <v>1100</v>
      </c>
      <c r="D54" s="376" t="s">
        <v>849</v>
      </c>
      <c r="H54" s="119">
        <v>2009</v>
      </c>
      <c r="I54" s="119">
        <v>1212</v>
      </c>
      <c r="J54" s="119">
        <v>549</v>
      </c>
      <c r="K54" s="119">
        <v>883</v>
      </c>
      <c r="L54" s="119">
        <v>264</v>
      </c>
      <c r="M54" s="119">
        <v>2908</v>
      </c>
      <c r="N54" s="119"/>
      <c r="O54" s="119"/>
      <c r="P54" s="119"/>
      <c r="Q54" s="119"/>
    </row>
    <row r="55" spans="1:18" x14ac:dyDescent="0.25">
      <c r="A55" s="376">
        <v>2011</v>
      </c>
      <c r="B55" s="376">
        <v>367</v>
      </c>
      <c r="C55" s="376" t="s">
        <v>1100</v>
      </c>
      <c r="D55" s="376" t="s">
        <v>849</v>
      </c>
      <c r="H55" s="119">
        <v>2010</v>
      </c>
      <c r="I55" s="119">
        <v>1381</v>
      </c>
      <c r="J55" s="119">
        <v>671</v>
      </c>
      <c r="K55" s="119">
        <v>992</v>
      </c>
      <c r="L55" s="119">
        <v>338</v>
      </c>
      <c r="M55" s="119">
        <v>3382</v>
      </c>
      <c r="N55" s="119"/>
      <c r="O55" s="119"/>
      <c r="P55" s="119"/>
      <c r="Q55" s="119"/>
    </row>
    <row r="56" spans="1:18" x14ac:dyDescent="0.25">
      <c r="A56" s="376">
        <v>2012</v>
      </c>
      <c r="B56" s="376">
        <v>358</v>
      </c>
      <c r="C56" s="376" t="s">
        <v>1100</v>
      </c>
      <c r="D56" s="376" t="s">
        <v>849</v>
      </c>
      <c r="H56" s="119">
        <v>2011</v>
      </c>
      <c r="I56" s="119">
        <v>1413</v>
      </c>
      <c r="J56" s="119">
        <v>705</v>
      </c>
      <c r="K56" s="119">
        <v>1010</v>
      </c>
      <c r="L56" s="119">
        <v>367</v>
      </c>
      <c r="M56" s="119">
        <v>3495</v>
      </c>
      <c r="N56" s="119"/>
      <c r="O56" s="119"/>
      <c r="P56" s="119"/>
      <c r="Q56" s="119"/>
    </row>
    <row r="57" spans="1:18" x14ac:dyDescent="0.25">
      <c r="A57" s="376">
        <v>2013</v>
      </c>
      <c r="B57" s="376">
        <v>387</v>
      </c>
      <c r="C57" s="376" t="s">
        <v>1100</v>
      </c>
      <c r="D57" s="376" t="s">
        <v>849</v>
      </c>
      <c r="H57" s="119">
        <v>2012</v>
      </c>
      <c r="I57" s="119">
        <v>1420</v>
      </c>
      <c r="J57" s="119">
        <v>733</v>
      </c>
      <c r="K57" s="119">
        <v>1075</v>
      </c>
      <c r="L57" s="119">
        <v>358</v>
      </c>
      <c r="M57" s="119">
        <v>3586</v>
      </c>
      <c r="N57" s="119"/>
      <c r="O57" s="119"/>
      <c r="P57" s="119"/>
      <c r="Q57" s="119"/>
    </row>
    <row r="58" spans="1:18" x14ac:dyDescent="0.25">
      <c r="A58" s="376">
        <v>2014</v>
      </c>
      <c r="B58" s="376">
        <v>429</v>
      </c>
      <c r="C58" s="376" t="s">
        <v>1100</v>
      </c>
      <c r="D58" s="376" t="s">
        <v>849</v>
      </c>
      <c r="H58" s="119">
        <v>2013</v>
      </c>
      <c r="I58" s="119">
        <v>1573</v>
      </c>
      <c r="J58" s="119">
        <v>697</v>
      </c>
      <c r="K58" s="119">
        <v>1184</v>
      </c>
      <c r="L58" s="119">
        <v>387</v>
      </c>
      <c r="M58" s="119">
        <v>3841</v>
      </c>
      <c r="N58" s="119"/>
      <c r="O58" s="119"/>
      <c r="P58" s="119"/>
      <c r="Q58" s="119"/>
    </row>
    <row r="59" spans="1:18" x14ac:dyDescent="0.25">
      <c r="A59" s="376">
        <v>2015</v>
      </c>
      <c r="B59" s="376">
        <v>391</v>
      </c>
      <c r="C59" s="376" t="s">
        <v>1100</v>
      </c>
      <c r="D59" s="376" t="s">
        <v>849</v>
      </c>
      <c r="H59" s="119">
        <v>2014</v>
      </c>
      <c r="I59" s="119">
        <v>1654</v>
      </c>
      <c r="J59" s="119">
        <v>764</v>
      </c>
      <c r="K59" s="119">
        <v>1262</v>
      </c>
      <c r="L59" s="119">
        <v>429</v>
      </c>
      <c r="M59" s="119">
        <v>4109</v>
      </c>
      <c r="N59" s="119"/>
      <c r="O59" s="119"/>
      <c r="P59" s="119"/>
      <c r="Q59" s="119"/>
    </row>
    <row r="60" spans="1:18" x14ac:dyDescent="0.25">
      <c r="A60" s="376">
        <v>2016</v>
      </c>
      <c r="B60" s="376">
        <v>354</v>
      </c>
      <c r="C60" s="376" t="s">
        <v>1100</v>
      </c>
      <c r="D60" s="376" t="s">
        <v>849</v>
      </c>
      <c r="H60" s="119">
        <v>2015</v>
      </c>
      <c r="I60" s="119">
        <v>1586</v>
      </c>
      <c r="J60" s="119">
        <v>732</v>
      </c>
      <c r="K60" s="119">
        <v>1327</v>
      </c>
      <c r="L60" s="119">
        <v>391</v>
      </c>
      <c r="M60" s="119">
        <v>4036</v>
      </c>
      <c r="N60" s="119"/>
      <c r="O60" s="119"/>
      <c r="P60" s="119"/>
      <c r="Q60" s="119"/>
    </row>
    <row r="61" spans="1:18" x14ac:dyDescent="0.25">
      <c r="A61" s="376">
        <v>2017</v>
      </c>
      <c r="B61" s="376">
        <v>384</v>
      </c>
      <c r="C61" s="376" t="s">
        <v>1100</v>
      </c>
      <c r="D61" s="376" t="s">
        <v>849</v>
      </c>
      <c r="H61" s="119">
        <v>2016</v>
      </c>
      <c r="I61" s="119">
        <v>1715</v>
      </c>
      <c r="J61" s="119">
        <v>686</v>
      </c>
      <c r="K61" s="119">
        <v>1391</v>
      </c>
      <c r="L61" s="119">
        <v>354</v>
      </c>
      <c r="M61" s="119">
        <v>4146</v>
      </c>
      <c r="N61" s="119"/>
      <c r="O61" s="119"/>
      <c r="P61" s="119"/>
      <c r="Q61" s="119"/>
    </row>
    <row r="62" spans="1:18" x14ac:dyDescent="0.25">
      <c r="A62" s="376">
        <v>2018</v>
      </c>
      <c r="B62" s="376">
        <v>394</v>
      </c>
      <c r="C62" s="376" t="s">
        <v>1100</v>
      </c>
      <c r="D62" s="376" t="s">
        <v>849</v>
      </c>
      <c r="H62" s="119">
        <v>2017</v>
      </c>
      <c r="I62" s="119">
        <v>1641</v>
      </c>
      <c r="J62" s="119">
        <v>689</v>
      </c>
      <c r="K62" s="119">
        <v>1358</v>
      </c>
      <c r="L62" s="119">
        <v>384</v>
      </c>
      <c r="M62" s="119">
        <v>4072</v>
      </c>
      <c r="N62" s="119"/>
      <c r="O62" s="119"/>
      <c r="P62" s="119"/>
      <c r="Q62" s="119"/>
    </row>
    <row r="63" spans="1:18" x14ac:dyDescent="0.25">
      <c r="A63" s="376">
        <v>2019</v>
      </c>
      <c r="B63" s="376">
        <v>417</v>
      </c>
      <c r="C63" s="376" t="s">
        <v>1100</v>
      </c>
      <c r="D63" s="376" t="s">
        <v>849</v>
      </c>
      <c r="H63" s="119">
        <v>2018</v>
      </c>
      <c r="I63" s="119">
        <v>1654</v>
      </c>
      <c r="J63" s="119">
        <v>665</v>
      </c>
      <c r="K63" s="119">
        <v>1324</v>
      </c>
      <c r="L63" s="119">
        <v>394</v>
      </c>
      <c r="M63" s="119">
        <v>4037</v>
      </c>
      <c r="N63" s="119"/>
      <c r="O63" s="119"/>
      <c r="P63" s="119"/>
      <c r="Q63" s="119"/>
    </row>
    <row r="64" spans="1:18" x14ac:dyDescent="0.25">
      <c r="A64" s="376">
        <v>2020</v>
      </c>
      <c r="B64" s="376">
        <v>447</v>
      </c>
      <c r="C64" s="376" t="s">
        <v>1100</v>
      </c>
      <c r="D64" s="376" t="s">
        <v>849</v>
      </c>
      <c r="H64" s="119">
        <v>2019</v>
      </c>
      <c r="I64" s="119">
        <v>1650</v>
      </c>
      <c r="J64" s="119">
        <v>676</v>
      </c>
      <c r="K64" s="119">
        <v>1402</v>
      </c>
      <c r="L64" s="119">
        <v>417</v>
      </c>
      <c r="M64" s="119">
        <v>4145</v>
      </c>
      <c r="N64" s="119"/>
      <c r="O64" s="119"/>
      <c r="P64" s="119"/>
      <c r="Q64" s="119"/>
    </row>
    <row r="65" spans="1:20" x14ac:dyDescent="0.25">
      <c r="A65" s="376">
        <v>2007</v>
      </c>
      <c r="B65" s="376">
        <v>712</v>
      </c>
      <c r="C65" s="376" t="s">
        <v>1074</v>
      </c>
      <c r="D65" s="376" t="s">
        <v>849</v>
      </c>
      <c r="H65" s="119">
        <v>2020</v>
      </c>
      <c r="I65" s="119">
        <v>1711</v>
      </c>
      <c r="J65" s="119">
        <v>620</v>
      </c>
      <c r="K65" s="119">
        <v>1382</v>
      </c>
      <c r="L65" s="119">
        <v>447</v>
      </c>
      <c r="M65" s="119">
        <v>4160</v>
      </c>
      <c r="N65" s="119"/>
      <c r="O65" s="119"/>
      <c r="P65" s="119"/>
      <c r="Q65" s="119"/>
    </row>
    <row r="66" spans="1:20" x14ac:dyDescent="0.25">
      <c r="A66" s="376">
        <v>2008</v>
      </c>
      <c r="B66" s="376">
        <v>774</v>
      </c>
      <c r="C66" s="376" t="s">
        <v>1074</v>
      </c>
      <c r="D66" s="376" t="s">
        <v>849</v>
      </c>
    </row>
    <row r="67" spans="1:20" x14ac:dyDescent="0.25">
      <c r="A67" s="376">
        <v>2009</v>
      </c>
      <c r="B67" s="376">
        <v>883</v>
      </c>
      <c r="C67" s="376" t="s">
        <v>1074</v>
      </c>
      <c r="D67" s="376" t="s">
        <v>849</v>
      </c>
    </row>
    <row r="68" spans="1:20" x14ac:dyDescent="0.25">
      <c r="A68" s="376">
        <v>2010</v>
      </c>
      <c r="B68" s="376">
        <v>992</v>
      </c>
      <c r="C68" s="376" t="s">
        <v>1074</v>
      </c>
      <c r="D68" s="376" t="s">
        <v>849</v>
      </c>
    </row>
    <row r="69" spans="1:20" x14ac:dyDescent="0.25">
      <c r="A69" s="376">
        <v>2011</v>
      </c>
      <c r="B69" s="376">
        <v>1010</v>
      </c>
      <c r="C69" s="376" t="s">
        <v>1074</v>
      </c>
      <c r="D69" s="376" t="s">
        <v>849</v>
      </c>
      <c r="H69" s="119"/>
      <c r="I69" s="119" t="s">
        <v>1113</v>
      </c>
      <c r="J69" s="119"/>
      <c r="K69" s="119"/>
      <c r="L69" s="119"/>
      <c r="M69" s="119"/>
    </row>
    <row r="70" spans="1:20" x14ac:dyDescent="0.25">
      <c r="A70" s="376">
        <v>2012</v>
      </c>
      <c r="B70" s="376">
        <v>1075</v>
      </c>
      <c r="C70" s="376" t="s">
        <v>1074</v>
      </c>
      <c r="D70" s="376" t="s">
        <v>849</v>
      </c>
      <c r="H70" s="119"/>
      <c r="I70" s="119" t="s">
        <v>850</v>
      </c>
      <c r="J70" s="119"/>
      <c r="K70" s="119" t="s">
        <v>849</v>
      </c>
      <c r="L70" s="119"/>
      <c r="M70" s="119" t="s">
        <v>814</v>
      </c>
    </row>
    <row r="71" spans="1:20" ht="105" x14ac:dyDescent="0.25">
      <c r="A71" s="376">
        <v>2013</v>
      </c>
      <c r="B71" s="376">
        <v>1184</v>
      </c>
      <c r="C71" s="376" t="s">
        <v>1074</v>
      </c>
      <c r="D71" s="376" t="s">
        <v>849</v>
      </c>
      <c r="H71" s="119" t="s">
        <v>779</v>
      </c>
      <c r="I71" s="119" t="s">
        <v>1074</v>
      </c>
      <c r="J71" s="119" t="s">
        <v>1100</v>
      </c>
      <c r="K71" s="119" t="s">
        <v>1074</v>
      </c>
      <c r="L71" s="119" t="s">
        <v>1100</v>
      </c>
      <c r="M71" s="119"/>
      <c r="N71" s="187" t="s">
        <v>1120</v>
      </c>
      <c r="O71" s="187" t="s">
        <v>1121</v>
      </c>
      <c r="P71" s="187" t="s">
        <v>1122</v>
      </c>
      <c r="Q71" s="257" t="s">
        <v>1123</v>
      </c>
      <c r="R71" s="257" t="s">
        <v>1124</v>
      </c>
      <c r="S71" s="257" t="s">
        <v>1126</v>
      </c>
      <c r="T71" s="257" t="s">
        <v>1125</v>
      </c>
    </row>
    <row r="72" spans="1:20" x14ac:dyDescent="0.25">
      <c r="A72" s="376">
        <v>2014</v>
      </c>
      <c r="B72" s="376">
        <v>1262</v>
      </c>
      <c r="C72" s="376" t="s">
        <v>1074</v>
      </c>
      <c r="D72" s="376" t="s">
        <v>849</v>
      </c>
      <c r="H72" s="119">
        <v>2007</v>
      </c>
      <c r="I72" s="119">
        <v>1055</v>
      </c>
      <c r="J72" s="119">
        <v>486</v>
      </c>
      <c r="K72" s="119">
        <v>712</v>
      </c>
      <c r="L72" s="119">
        <v>186</v>
      </c>
      <c r="M72" s="119">
        <v>2439</v>
      </c>
      <c r="N72">
        <v>4858</v>
      </c>
      <c r="O72">
        <v>2308</v>
      </c>
      <c r="P72">
        <v>2550</v>
      </c>
      <c r="Q72" s="468">
        <f>K72/O72</f>
        <v>0.30849220103986136</v>
      </c>
      <c r="R72" s="55">
        <f>I72/P72</f>
        <v>0.4137254901960784</v>
      </c>
      <c r="S72" s="456">
        <f>L72/O72</f>
        <v>8.0589254766031196E-2</v>
      </c>
      <c r="T72" s="456">
        <f>J72/P72</f>
        <v>0.19058823529411764</v>
      </c>
    </row>
    <row r="73" spans="1:20" x14ac:dyDescent="0.25">
      <c r="A73" s="376">
        <v>2015</v>
      </c>
      <c r="B73" s="376">
        <v>1327</v>
      </c>
      <c r="C73" s="376" t="s">
        <v>1074</v>
      </c>
      <c r="D73" s="376" t="s">
        <v>849</v>
      </c>
      <c r="H73" s="119">
        <v>2008</v>
      </c>
      <c r="I73" s="119">
        <v>1134</v>
      </c>
      <c r="J73" s="119">
        <v>628</v>
      </c>
      <c r="K73" s="119">
        <v>774</v>
      </c>
      <c r="L73" s="119">
        <v>266</v>
      </c>
      <c r="M73" s="119">
        <v>2802</v>
      </c>
      <c r="N73">
        <v>5106</v>
      </c>
      <c r="O73">
        <v>2464</v>
      </c>
      <c r="P73">
        <v>2642</v>
      </c>
      <c r="Q73" s="468">
        <f t="shared" ref="Q73:Q85" si="4">K73/O73</f>
        <v>0.31412337662337664</v>
      </c>
      <c r="R73" s="55">
        <f t="shared" ref="R73:R85" si="5">I73/P73</f>
        <v>0.42922028766086301</v>
      </c>
      <c r="S73" s="456">
        <f t="shared" ref="S73:S85" si="6">L73/O73</f>
        <v>0.10795454545454546</v>
      </c>
      <c r="T73" s="456">
        <f t="shared" ref="T73:T85" si="7">J73/P73</f>
        <v>0.2376987130961393</v>
      </c>
    </row>
    <row r="74" spans="1:20" x14ac:dyDescent="0.25">
      <c r="A74" s="376">
        <v>2016</v>
      </c>
      <c r="B74" s="376">
        <v>1391</v>
      </c>
      <c r="C74" s="376" t="s">
        <v>1074</v>
      </c>
      <c r="D74" s="376" t="s">
        <v>849</v>
      </c>
      <c r="H74" s="119">
        <v>2009</v>
      </c>
      <c r="I74" s="119">
        <v>1212</v>
      </c>
      <c r="J74" s="119">
        <v>549</v>
      </c>
      <c r="K74" s="119">
        <v>883</v>
      </c>
      <c r="L74" s="119">
        <v>264</v>
      </c>
      <c r="M74" s="119">
        <v>2908</v>
      </c>
      <c r="N74">
        <v>5224</v>
      </c>
      <c r="O74">
        <v>2528</v>
      </c>
      <c r="P74">
        <v>2696</v>
      </c>
      <c r="Q74" s="468">
        <f t="shared" si="4"/>
        <v>0.34928797468354428</v>
      </c>
      <c r="R74" s="55">
        <f t="shared" si="5"/>
        <v>0.44955489614243321</v>
      </c>
      <c r="S74" s="456">
        <f t="shared" si="6"/>
        <v>0.10443037974683544</v>
      </c>
      <c r="T74" s="456">
        <f t="shared" si="7"/>
        <v>0.20363501483679525</v>
      </c>
    </row>
    <row r="75" spans="1:20" x14ac:dyDescent="0.25">
      <c r="A75" s="376">
        <v>2017</v>
      </c>
      <c r="B75" s="376">
        <v>1358</v>
      </c>
      <c r="C75" s="376" t="s">
        <v>1074</v>
      </c>
      <c r="D75" s="376" t="s">
        <v>849</v>
      </c>
      <c r="H75" s="119">
        <v>2010</v>
      </c>
      <c r="I75" s="119">
        <v>1381</v>
      </c>
      <c r="J75" s="119">
        <v>671</v>
      </c>
      <c r="K75" s="119">
        <v>992</v>
      </c>
      <c r="L75" s="119">
        <v>338</v>
      </c>
      <c r="M75" s="119">
        <v>3382</v>
      </c>
      <c r="N75">
        <v>5482</v>
      </c>
      <c r="O75">
        <v>2652</v>
      </c>
      <c r="P75">
        <v>2830</v>
      </c>
      <c r="Q75" s="468">
        <f t="shared" si="4"/>
        <v>0.37405731523378583</v>
      </c>
      <c r="R75" s="55">
        <f t="shared" si="5"/>
        <v>0.48798586572438163</v>
      </c>
      <c r="S75" s="456">
        <f t="shared" si="6"/>
        <v>0.12745098039215685</v>
      </c>
      <c r="T75" s="456">
        <f t="shared" si="7"/>
        <v>0.23710247349823321</v>
      </c>
    </row>
    <row r="76" spans="1:20" x14ac:dyDescent="0.25">
      <c r="A76" s="376">
        <v>2018</v>
      </c>
      <c r="B76" s="376">
        <v>1324</v>
      </c>
      <c r="C76" s="376" t="s">
        <v>1074</v>
      </c>
      <c r="D76" s="376" t="s">
        <v>849</v>
      </c>
      <c r="H76" s="119">
        <v>2011</v>
      </c>
      <c r="I76" s="119">
        <v>1413</v>
      </c>
      <c r="J76" s="119">
        <v>705</v>
      </c>
      <c r="K76" s="119">
        <v>1010</v>
      </c>
      <c r="L76" s="119">
        <v>367</v>
      </c>
      <c r="M76" s="119">
        <v>3495</v>
      </c>
      <c r="N76">
        <v>5591</v>
      </c>
      <c r="O76">
        <v>2714</v>
      </c>
      <c r="P76">
        <v>2877</v>
      </c>
      <c r="Q76" s="468">
        <f t="shared" si="4"/>
        <v>0.37214443625644805</v>
      </c>
      <c r="R76" s="55">
        <f t="shared" si="5"/>
        <v>0.49113660062565173</v>
      </c>
      <c r="S76" s="456">
        <f t="shared" si="6"/>
        <v>0.13522476050110538</v>
      </c>
      <c r="T76" s="456">
        <f t="shared" si="7"/>
        <v>0.24504692387904067</v>
      </c>
    </row>
    <row r="77" spans="1:20" x14ac:dyDescent="0.25">
      <c r="A77" s="376">
        <v>2019</v>
      </c>
      <c r="B77" s="376">
        <v>1402</v>
      </c>
      <c r="C77" s="376" t="s">
        <v>1074</v>
      </c>
      <c r="D77" s="376" t="s">
        <v>849</v>
      </c>
      <c r="H77" s="119">
        <v>2012</v>
      </c>
      <c r="I77" s="119">
        <v>1420</v>
      </c>
      <c r="J77" s="119">
        <v>733</v>
      </c>
      <c r="K77" s="119">
        <v>1075</v>
      </c>
      <c r="L77" s="119">
        <v>358</v>
      </c>
      <c r="M77" s="119">
        <v>3586</v>
      </c>
      <c r="N77">
        <v>5705</v>
      </c>
      <c r="O77">
        <v>2808</v>
      </c>
      <c r="P77">
        <v>2896</v>
      </c>
      <c r="Q77" s="468">
        <f t="shared" si="4"/>
        <v>0.38283475783475784</v>
      </c>
      <c r="R77" s="55">
        <f t="shared" si="5"/>
        <v>0.49033149171270718</v>
      </c>
      <c r="S77" s="456">
        <f t="shared" si="6"/>
        <v>0.12749287749287749</v>
      </c>
      <c r="T77" s="456">
        <f t="shared" si="7"/>
        <v>0.25310773480662985</v>
      </c>
    </row>
    <row r="78" spans="1:20" x14ac:dyDescent="0.25">
      <c r="A78" s="376">
        <v>2020</v>
      </c>
      <c r="B78" s="376">
        <v>1382</v>
      </c>
      <c r="C78" s="376" t="s">
        <v>1074</v>
      </c>
      <c r="D78" s="376" t="s">
        <v>849</v>
      </c>
      <c r="H78" s="119">
        <v>2013</v>
      </c>
      <c r="I78" s="119">
        <v>1573</v>
      </c>
      <c r="J78" s="119">
        <v>697</v>
      </c>
      <c r="K78" s="119">
        <v>1184</v>
      </c>
      <c r="L78" s="119">
        <v>387</v>
      </c>
      <c r="M78" s="119">
        <v>3841</v>
      </c>
      <c r="N78">
        <v>5822</v>
      </c>
      <c r="O78">
        <v>2888</v>
      </c>
      <c r="P78">
        <v>2933</v>
      </c>
      <c r="Q78" s="468">
        <f t="shared" si="4"/>
        <v>0.4099722991689751</v>
      </c>
      <c r="R78" s="55">
        <f t="shared" si="5"/>
        <v>0.53631094442550287</v>
      </c>
      <c r="S78" s="456">
        <f t="shared" si="6"/>
        <v>0.13400277008310249</v>
      </c>
      <c r="T78" s="456">
        <f t="shared" si="7"/>
        <v>0.23764064098192977</v>
      </c>
    </row>
    <row r="79" spans="1:20" x14ac:dyDescent="0.25">
      <c r="A79" s="376">
        <v>2007</v>
      </c>
      <c r="B79" s="376">
        <v>486</v>
      </c>
      <c r="C79" s="376" t="s">
        <v>1100</v>
      </c>
      <c r="D79" s="376" t="s">
        <v>850</v>
      </c>
      <c r="H79" s="119">
        <v>2014</v>
      </c>
      <c r="I79" s="119">
        <v>1654</v>
      </c>
      <c r="J79" s="119">
        <v>764</v>
      </c>
      <c r="K79" s="119">
        <v>1262</v>
      </c>
      <c r="L79" s="119">
        <v>429</v>
      </c>
      <c r="M79" s="119">
        <v>4109</v>
      </c>
      <c r="N79">
        <v>5832</v>
      </c>
      <c r="O79">
        <v>2843</v>
      </c>
      <c r="P79">
        <v>2988</v>
      </c>
      <c r="Q79" s="468">
        <f t="shared" si="4"/>
        <v>0.44389729159338726</v>
      </c>
      <c r="R79" s="55">
        <f t="shared" si="5"/>
        <v>0.5535475234270415</v>
      </c>
      <c r="S79" s="456">
        <f t="shared" si="6"/>
        <v>0.15089693985226874</v>
      </c>
      <c r="T79" s="456">
        <f t="shared" si="7"/>
        <v>0.25568942436412317</v>
      </c>
    </row>
    <row r="80" spans="1:20" x14ac:dyDescent="0.25">
      <c r="A80" s="376">
        <v>2008</v>
      </c>
      <c r="B80" s="376">
        <v>628</v>
      </c>
      <c r="C80" s="376" t="s">
        <v>1100</v>
      </c>
      <c r="D80" s="376" t="s">
        <v>850</v>
      </c>
      <c r="H80" s="119">
        <v>2015</v>
      </c>
      <c r="I80" s="119">
        <v>1586</v>
      </c>
      <c r="J80" s="119">
        <v>732</v>
      </c>
      <c r="K80" s="119">
        <v>1327</v>
      </c>
      <c r="L80" s="119">
        <v>391</v>
      </c>
      <c r="M80" s="119">
        <v>4036</v>
      </c>
      <c r="N80">
        <v>5686</v>
      </c>
      <c r="O80">
        <v>2863</v>
      </c>
      <c r="P80">
        <v>2822</v>
      </c>
      <c r="Q80" s="468">
        <f t="shared" si="4"/>
        <v>0.46349982535801609</v>
      </c>
      <c r="R80" s="55">
        <f t="shared" si="5"/>
        <v>0.56201275690999286</v>
      </c>
      <c r="S80" s="456">
        <f t="shared" si="6"/>
        <v>0.1365700314355571</v>
      </c>
      <c r="T80" s="456">
        <f t="shared" si="7"/>
        <v>0.25939050318922752</v>
      </c>
    </row>
    <row r="81" spans="1:20" x14ac:dyDescent="0.25">
      <c r="A81" s="376">
        <v>2009</v>
      </c>
      <c r="B81" s="376">
        <v>549</v>
      </c>
      <c r="C81" s="376" t="s">
        <v>1100</v>
      </c>
      <c r="D81" s="376" t="s">
        <v>850</v>
      </c>
      <c r="H81" s="119">
        <v>2016</v>
      </c>
      <c r="I81" s="119">
        <v>1715</v>
      </c>
      <c r="J81" s="119">
        <v>686</v>
      </c>
      <c r="K81" s="119">
        <v>1391</v>
      </c>
      <c r="L81" s="119">
        <v>354</v>
      </c>
      <c r="M81" s="119">
        <v>4146</v>
      </c>
      <c r="N81">
        <v>5630</v>
      </c>
      <c r="O81">
        <v>2785</v>
      </c>
      <c r="P81">
        <v>2843</v>
      </c>
      <c r="Q81" s="468">
        <f t="shared" si="4"/>
        <v>0.49946140035906644</v>
      </c>
      <c r="R81" s="55">
        <f t="shared" si="5"/>
        <v>0.60323601829053819</v>
      </c>
      <c r="S81" s="456">
        <f t="shared" si="6"/>
        <v>0.12710951526032316</v>
      </c>
      <c r="T81" s="456">
        <f t="shared" si="7"/>
        <v>0.24129440731621526</v>
      </c>
    </row>
    <row r="82" spans="1:20" x14ac:dyDescent="0.25">
      <c r="A82" s="376">
        <v>2010</v>
      </c>
      <c r="B82" s="376">
        <v>671</v>
      </c>
      <c r="C82" s="376" t="s">
        <v>1100</v>
      </c>
      <c r="D82" s="376" t="s">
        <v>850</v>
      </c>
      <c r="H82" s="119">
        <v>2017</v>
      </c>
      <c r="I82" s="119">
        <v>1641</v>
      </c>
      <c r="J82" s="119">
        <v>689</v>
      </c>
      <c r="K82" s="119">
        <v>1358</v>
      </c>
      <c r="L82" s="119">
        <v>384</v>
      </c>
      <c r="M82" s="119">
        <v>4072</v>
      </c>
      <c r="N82">
        <v>5419</v>
      </c>
      <c r="O82">
        <v>2670</v>
      </c>
      <c r="P82">
        <v>2748</v>
      </c>
      <c r="Q82" s="468">
        <f t="shared" si="4"/>
        <v>0.50861423220973778</v>
      </c>
      <c r="R82" s="55">
        <f t="shared" si="5"/>
        <v>0.59716157205240172</v>
      </c>
      <c r="S82" s="456">
        <f t="shared" si="6"/>
        <v>0.14382022471910114</v>
      </c>
      <c r="T82" s="456">
        <f t="shared" si="7"/>
        <v>0.25072780203784573</v>
      </c>
    </row>
    <row r="83" spans="1:20" x14ac:dyDescent="0.25">
      <c r="A83" s="376">
        <v>2011</v>
      </c>
      <c r="B83" s="376">
        <v>705</v>
      </c>
      <c r="C83" s="376" t="s">
        <v>1100</v>
      </c>
      <c r="D83" s="376" t="s">
        <v>850</v>
      </c>
      <c r="H83" s="119">
        <v>2018</v>
      </c>
      <c r="I83" s="119">
        <v>1654</v>
      </c>
      <c r="J83" s="119">
        <v>665</v>
      </c>
      <c r="K83" s="119">
        <v>1324</v>
      </c>
      <c r="L83" s="119">
        <v>394</v>
      </c>
      <c r="M83" s="119">
        <v>4037</v>
      </c>
      <c r="N83">
        <v>5335</v>
      </c>
      <c r="O83">
        <v>2661</v>
      </c>
      <c r="P83">
        <v>2672</v>
      </c>
      <c r="Q83" s="468">
        <f t="shared" si="4"/>
        <v>0.49755730928222475</v>
      </c>
      <c r="R83" s="55">
        <f t="shared" si="5"/>
        <v>0.61901197604790414</v>
      </c>
      <c r="S83" s="456">
        <f t="shared" si="6"/>
        <v>0.14806463735437805</v>
      </c>
      <c r="T83" s="456">
        <f t="shared" si="7"/>
        <v>0.24887724550898205</v>
      </c>
    </row>
    <row r="84" spans="1:20" x14ac:dyDescent="0.25">
      <c r="A84" s="376">
        <v>2012</v>
      </c>
      <c r="B84" s="376">
        <v>733</v>
      </c>
      <c r="C84" s="376" t="s">
        <v>1100</v>
      </c>
      <c r="D84" s="376" t="s">
        <v>850</v>
      </c>
      <c r="H84" s="119">
        <v>2019</v>
      </c>
      <c r="I84" s="119">
        <v>1650</v>
      </c>
      <c r="J84" s="119">
        <v>676</v>
      </c>
      <c r="K84" s="119">
        <v>1402</v>
      </c>
      <c r="L84" s="119">
        <v>417</v>
      </c>
      <c r="M84" s="119">
        <v>4145</v>
      </c>
      <c r="N84">
        <v>5135</v>
      </c>
      <c r="O84">
        <v>2600</v>
      </c>
      <c r="P84">
        <v>2533</v>
      </c>
      <c r="Q84" s="468">
        <f t="shared" si="4"/>
        <v>0.53923076923076918</v>
      </c>
      <c r="R84" s="55">
        <f t="shared" si="5"/>
        <v>0.6514015001973944</v>
      </c>
      <c r="S84" s="456">
        <f t="shared" si="6"/>
        <v>0.16038461538461538</v>
      </c>
      <c r="T84" s="456">
        <f t="shared" si="7"/>
        <v>0.26687722068693248</v>
      </c>
    </row>
    <row r="85" spans="1:20" x14ac:dyDescent="0.25">
      <c r="A85" s="376">
        <v>2013</v>
      </c>
      <c r="B85" s="376">
        <v>697</v>
      </c>
      <c r="C85" s="376" t="s">
        <v>1100</v>
      </c>
      <c r="D85" s="376" t="s">
        <v>850</v>
      </c>
      <c r="H85" s="119">
        <v>2020</v>
      </c>
      <c r="I85" s="119">
        <v>1711</v>
      </c>
      <c r="J85" s="119">
        <v>620</v>
      </c>
      <c r="K85" s="119">
        <v>1382</v>
      </c>
      <c r="L85" s="119">
        <v>447</v>
      </c>
      <c r="M85" s="119">
        <v>4160</v>
      </c>
      <c r="N85">
        <v>4820</v>
      </c>
      <c r="O85">
        <v>2394</v>
      </c>
      <c r="P85">
        <v>2422</v>
      </c>
      <c r="Q85" s="468">
        <f t="shared" si="4"/>
        <v>0.57727652464494572</v>
      </c>
      <c r="R85" s="55">
        <f t="shared" si="5"/>
        <v>0.70644095788604455</v>
      </c>
      <c r="S85" s="456">
        <f t="shared" si="6"/>
        <v>0.18671679197994986</v>
      </c>
      <c r="T85" s="456">
        <f t="shared" si="7"/>
        <v>0.25598678777869527</v>
      </c>
    </row>
    <row r="86" spans="1:20" x14ac:dyDescent="0.25">
      <c r="A86" s="376">
        <v>2014</v>
      </c>
      <c r="B86" s="376">
        <v>764</v>
      </c>
      <c r="C86" s="376" t="s">
        <v>1100</v>
      </c>
      <c r="D86" s="376" t="s">
        <v>850</v>
      </c>
    </row>
    <row r="87" spans="1:20" x14ac:dyDescent="0.25">
      <c r="A87" s="376">
        <v>2015</v>
      </c>
      <c r="B87" s="376">
        <v>732</v>
      </c>
      <c r="C87" s="376" t="s">
        <v>1100</v>
      </c>
      <c r="D87" s="376" t="s">
        <v>850</v>
      </c>
    </row>
    <row r="88" spans="1:20" x14ac:dyDescent="0.25">
      <c r="A88" s="376">
        <v>2016</v>
      </c>
      <c r="B88" s="376">
        <v>686</v>
      </c>
      <c r="C88" s="376" t="s">
        <v>1100</v>
      </c>
      <c r="D88" s="376" t="s">
        <v>850</v>
      </c>
    </row>
    <row r="89" spans="1:20" x14ac:dyDescent="0.25">
      <c r="A89" s="376">
        <v>2017</v>
      </c>
      <c r="B89" s="376">
        <v>689</v>
      </c>
      <c r="C89" s="376" t="s">
        <v>1100</v>
      </c>
      <c r="D89" s="376" t="s">
        <v>850</v>
      </c>
    </row>
    <row r="90" spans="1:20" x14ac:dyDescent="0.25">
      <c r="A90" s="376">
        <v>2018</v>
      </c>
      <c r="B90" s="376">
        <v>665</v>
      </c>
      <c r="C90" s="376" t="s">
        <v>1100</v>
      </c>
      <c r="D90" s="376" t="s">
        <v>850</v>
      </c>
    </row>
    <row r="91" spans="1:20" x14ac:dyDescent="0.25">
      <c r="A91" s="376">
        <v>2019</v>
      </c>
      <c r="B91" s="376">
        <v>676</v>
      </c>
      <c r="C91" s="376" t="s">
        <v>1100</v>
      </c>
      <c r="D91" s="376" t="s">
        <v>850</v>
      </c>
    </row>
    <row r="92" spans="1:20" x14ac:dyDescent="0.25">
      <c r="A92" s="376">
        <v>2020</v>
      </c>
      <c r="B92" s="376">
        <v>620</v>
      </c>
      <c r="C92" s="376" t="s">
        <v>1100</v>
      </c>
      <c r="D92" s="376" t="s">
        <v>850</v>
      </c>
    </row>
    <row r="93" spans="1:20" x14ac:dyDescent="0.25">
      <c r="A93" s="376">
        <v>2007</v>
      </c>
      <c r="B93" s="376">
        <v>1055</v>
      </c>
      <c r="C93" s="376" t="s">
        <v>1074</v>
      </c>
      <c r="D93" s="376" t="s">
        <v>850</v>
      </c>
    </row>
    <row r="94" spans="1:20" x14ac:dyDescent="0.25">
      <c r="A94" s="376">
        <v>2008</v>
      </c>
      <c r="B94" s="376">
        <v>1134</v>
      </c>
      <c r="C94" s="376" t="s">
        <v>1074</v>
      </c>
      <c r="D94" s="376" t="s">
        <v>850</v>
      </c>
    </row>
    <row r="95" spans="1:20" x14ac:dyDescent="0.25">
      <c r="A95" s="376">
        <v>2009</v>
      </c>
      <c r="B95" s="376">
        <v>1212</v>
      </c>
      <c r="C95" s="376" t="s">
        <v>1074</v>
      </c>
      <c r="D95" s="376" t="s">
        <v>850</v>
      </c>
    </row>
    <row r="96" spans="1:20" x14ac:dyDescent="0.25">
      <c r="A96" s="376">
        <v>2010</v>
      </c>
      <c r="B96" s="376">
        <v>1381</v>
      </c>
      <c r="C96" s="376" t="s">
        <v>1074</v>
      </c>
      <c r="D96" s="376" t="s">
        <v>850</v>
      </c>
    </row>
    <row r="97" spans="1:4" x14ac:dyDescent="0.25">
      <c r="A97" s="376">
        <v>2011</v>
      </c>
      <c r="B97" s="376">
        <v>1413</v>
      </c>
      <c r="C97" s="376" t="s">
        <v>1074</v>
      </c>
      <c r="D97" s="376" t="s">
        <v>850</v>
      </c>
    </row>
    <row r="98" spans="1:4" x14ac:dyDescent="0.25">
      <c r="A98" s="376">
        <v>2012</v>
      </c>
      <c r="B98" s="376">
        <v>1420</v>
      </c>
      <c r="C98" s="376" t="s">
        <v>1074</v>
      </c>
      <c r="D98" s="376" t="s">
        <v>850</v>
      </c>
    </row>
    <row r="99" spans="1:4" x14ac:dyDescent="0.25">
      <c r="A99" s="376">
        <v>2013</v>
      </c>
      <c r="B99" s="376">
        <v>1573</v>
      </c>
      <c r="C99" s="376" t="s">
        <v>1074</v>
      </c>
      <c r="D99" s="376" t="s">
        <v>850</v>
      </c>
    </row>
    <row r="100" spans="1:4" x14ac:dyDescent="0.25">
      <c r="A100" s="376">
        <v>2014</v>
      </c>
      <c r="B100" s="376">
        <v>1654</v>
      </c>
      <c r="C100" s="376" t="s">
        <v>1074</v>
      </c>
      <c r="D100" s="376" t="s">
        <v>850</v>
      </c>
    </row>
    <row r="101" spans="1:4" x14ac:dyDescent="0.25">
      <c r="A101" s="376">
        <v>2015</v>
      </c>
      <c r="B101" s="376">
        <v>1586</v>
      </c>
      <c r="C101" s="376" t="s">
        <v>1074</v>
      </c>
      <c r="D101" s="376" t="s">
        <v>850</v>
      </c>
    </row>
    <row r="102" spans="1:4" x14ac:dyDescent="0.25">
      <c r="A102" s="376">
        <v>2016</v>
      </c>
      <c r="B102" s="376">
        <v>1715</v>
      </c>
      <c r="C102" s="376" t="s">
        <v>1074</v>
      </c>
      <c r="D102" s="376" t="s">
        <v>850</v>
      </c>
    </row>
    <row r="103" spans="1:4" x14ac:dyDescent="0.25">
      <c r="A103" s="376">
        <v>2017</v>
      </c>
      <c r="B103" s="376">
        <v>1641</v>
      </c>
      <c r="C103" s="376" t="s">
        <v>1074</v>
      </c>
      <c r="D103" s="376" t="s">
        <v>850</v>
      </c>
    </row>
    <row r="104" spans="1:4" x14ac:dyDescent="0.25">
      <c r="A104" s="376">
        <v>2018</v>
      </c>
      <c r="B104" s="376">
        <v>1654</v>
      </c>
      <c r="C104" s="376" t="s">
        <v>1074</v>
      </c>
      <c r="D104" s="376" t="s">
        <v>850</v>
      </c>
    </row>
    <row r="105" spans="1:4" x14ac:dyDescent="0.25">
      <c r="A105" s="376">
        <v>2019</v>
      </c>
      <c r="B105" s="376">
        <v>1650</v>
      </c>
      <c r="C105" s="376" t="s">
        <v>1074</v>
      </c>
      <c r="D105" s="376" t="s">
        <v>850</v>
      </c>
    </row>
    <row r="106" spans="1:4" x14ac:dyDescent="0.25">
      <c r="A106" s="376">
        <v>2020</v>
      </c>
      <c r="B106" s="376">
        <v>1711</v>
      </c>
      <c r="C106" s="376" t="s">
        <v>1074</v>
      </c>
      <c r="D106" s="376" t="s">
        <v>850</v>
      </c>
    </row>
  </sheetData>
  <autoFilter ref="A50:D106" xr:uid="{582F2590-7E5D-498D-914D-6F3DEF291447}"/>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E708-6F46-4A15-995D-256628ADADAE}">
  <sheetPr>
    <tabColor rgb="FFFFC000"/>
  </sheetPr>
  <dimension ref="A1:U115"/>
  <sheetViews>
    <sheetView zoomScale="130" zoomScaleNormal="130" workbookViewId="0">
      <selection activeCell="A110" sqref="A110:G115"/>
    </sheetView>
  </sheetViews>
  <sheetFormatPr defaultColWidth="8.85546875" defaultRowHeight="15" x14ac:dyDescent="0.25"/>
  <cols>
    <col min="1" max="1" width="14.28515625" style="505" customWidth="1"/>
    <col min="2" max="16384" width="8.85546875" style="505"/>
  </cols>
  <sheetData>
    <row r="1" spans="1:14" x14ac:dyDescent="0.25">
      <c r="A1" s="504" t="s">
        <v>1140</v>
      </c>
    </row>
    <row r="5" spans="1:14" x14ac:dyDescent="0.25">
      <c r="A5" s="506" t="s">
        <v>1141</v>
      </c>
    </row>
    <row r="6" spans="1:14" x14ac:dyDescent="0.25">
      <c r="A6" s="1027" t="s">
        <v>1225</v>
      </c>
      <c r="B6" s="1027"/>
      <c r="C6" s="1027"/>
      <c r="D6" s="1027"/>
      <c r="E6" s="1027"/>
      <c r="F6" s="1027"/>
      <c r="G6" s="1027"/>
      <c r="H6" s="1027"/>
      <c r="I6" s="1027"/>
      <c r="J6" s="1027"/>
      <c r="K6" s="1027"/>
      <c r="L6" s="1027"/>
      <c r="M6" s="1027"/>
      <c r="N6" s="1027"/>
    </row>
    <row r="7" spans="1:14" x14ac:dyDescent="0.25">
      <c r="A7" s="1027"/>
      <c r="B7" s="1027"/>
      <c r="C7" s="1027"/>
      <c r="D7" s="1027"/>
      <c r="E7" s="1027"/>
      <c r="F7" s="1027"/>
      <c r="G7" s="1027"/>
      <c r="H7" s="1027"/>
      <c r="I7" s="1027"/>
      <c r="J7" s="1027"/>
      <c r="K7" s="1027"/>
      <c r="L7" s="1027"/>
      <c r="M7" s="1027"/>
      <c r="N7" s="1027"/>
    </row>
    <row r="8" spans="1:14" x14ac:dyDescent="0.25">
      <c r="A8" s="1027"/>
      <c r="B8" s="1027"/>
      <c r="C8" s="1027"/>
      <c r="D8" s="1027"/>
      <c r="E8" s="1027"/>
      <c r="F8" s="1027"/>
      <c r="G8" s="1027"/>
      <c r="H8" s="1027"/>
      <c r="I8" s="1027"/>
      <c r="J8" s="1027"/>
      <c r="K8" s="1027"/>
      <c r="L8" s="1027"/>
      <c r="M8" s="1027"/>
      <c r="N8" s="1027"/>
    </row>
    <row r="9" spans="1:14" x14ac:dyDescent="0.25">
      <c r="A9" s="1027"/>
      <c r="B9" s="1027"/>
      <c r="C9" s="1027"/>
      <c r="D9" s="1027"/>
      <c r="E9" s="1027"/>
      <c r="F9" s="1027"/>
      <c r="G9" s="1027"/>
      <c r="H9" s="1027"/>
      <c r="I9" s="1027"/>
      <c r="J9" s="1027"/>
      <c r="K9" s="1027"/>
      <c r="L9" s="1027"/>
      <c r="M9" s="1027"/>
      <c r="N9" s="1027"/>
    </row>
    <row r="10" spans="1:14" x14ac:dyDescent="0.25">
      <c r="A10" s="1027"/>
      <c r="B10" s="1027"/>
      <c r="C10" s="1027"/>
      <c r="D10" s="1027"/>
      <c r="E10" s="1027"/>
      <c r="F10" s="1027"/>
      <c r="G10" s="1027"/>
      <c r="H10" s="1027"/>
      <c r="I10" s="1027"/>
      <c r="J10" s="1027"/>
      <c r="K10" s="1027"/>
      <c r="L10" s="1027"/>
      <c r="M10" s="1027"/>
      <c r="N10" s="1027"/>
    </row>
    <row r="11" spans="1:14" x14ac:dyDescent="0.25">
      <c r="A11" s="1027"/>
      <c r="B11" s="1027"/>
      <c r="C11" s="1027"/>
      <c r="D11" s="1027"/>
      <c r="E11" s="1027"/>
      <c r="F11" s="1027"/>
      <c r="G11" s="1027"/>
      <c r="H11" s="1027"/>
      <c r="I11" s="1027"/>
      <c r="J11" s="1027"/>
      <c r="K11" s="1027"/>
      <c r="L11" s="1027"/>
      <c r="M11" s="1027"/>
      <c r="N11" s="1027"/>
    </row>
    <row r="12" spans="1:14" x14ac:dyDescent="0.25">
      <c r="A12" s="1027"/>
      <c r="B12" s="1027"/>
      <c r="C12" s="1027"/>
      <c r="D12" s="1027"/>
      <c r="E12" s="1027"/>
      <c r="F12" s="1027"/>
      <c r="G12" s="1027"/>
      <c r="H12" s="1027"/>
      <c r="I12" s="1027"/>
      <c r="J12" s="1027"/>
      <c r="K12" s="1027"/>
      <c r="L12" s="1027"/>
      <c r="M12" s="1027"/>
      <c r="N12" s="1027"/>
    </row>
    <row r="13" spans="1:14" x14ac:dyDescent="0.25">
      <c r="A13" s="1027"/>
      <c r="B13" s="1027"/>
      <c r="C13" s="1027"/>
      <c r="D13" s="1027"/>
      <c r="E13" s="1027"/>
      <c r="F13" s="1027"/>
      <c r="G13" s="1027"/>
      <c r="H13" s="1027"/>
      <c r="I13" s="1027"/>
      <c r="J13" s="1027"/>
      <c r="K13" s="1027"/>
      <c r="L13" s="1027"/>
      <c r="M13" s="1027"/>
      <c r="N13" s="1027"/>
    </row>
    <row r="14" spans="1:14" x14ac:dyDescent="0.25">
      <c r="A14" s="1027"/>
      <c r="B14" s="1027"/>
      <c r="C14" s="1027"/>
      <c r="D14" s="1027"/>
      <c r="E14" s="1027"/>
      <c r="F14" s="1027"/>
      <c r="G14" s="1027"/>
      <c r="H14" s="1027"/>
      <c r="I14" s="1027"/>
      <c r="J14" s="1027"/>
      <c r="K14" s="1027"/>
      <c r="L14" s="1027"/>
      <c r="M14" s="1027"/>
      <c r="N14" s="1027"/>
    </row>
    <row r="15" spans="1:14" x14ac:dyDescent="0.25">
      <c r="A15" s="507"/>
      <c r="B15" s="507"/>
      <c r="C15" s="507"/>
      <c r="D15" s="507"/>
      <c r="E15" s="507"/>
      <c r="F15" s="507"/>
      <c r="G15" s="507"/>
      <c r="H15" s="507"/>
      <c r="I15" s="507"/>
      <c r="J15" s="507"/>
      <c r="K15" s="507"/>
      <c r="L15" s="507"/>
      <c r="M15" s="507"/>
      <c r="N15" s="507"/>
    </row>
    <row r="16" spans="1:14" x14ac:dyDescent="0.25">
      <c r="A16" s="507"/>
      <c r="B16" s="507"/>
      <c r="C16" s="507"/>
      <c r="D16" s="507"/>
      <c r="E16" s="507"/>
      <c r="F16" s="507"/>
      <c r="G16" s="507"/>
      <c r="H16" s="507"/>
      <c r="I16" s="507"/>
      <c r="J16" s="507"/>
      <c r="K16" s="507"/>
      <c r="L16" s="507"/>
      <c r="M16" s="507"/>
      <c r="N16" s="507"/>
    </row>
    <row r="17" spans="1:14" x14ac:dyDescent="0.25">
      <c r="A17" s="1028" t="s">
        <v>1226</v>
      </c>
      <c r="B17" s="1028"/>
      <c r="C17" s="1028"/>
      <c r="D17" s="1028"/>
      <c r="E17" s="1028"/>
      <c r="F17" s="1028"/>
      <c r="G17" s="1028"/>
      <c r="H17" s="1028"/>
      <c r="I17" s="1028"/>
      <c r="J17" s="1028"/>
      <c r="K17" s="1028"/>
      <c r="L17" s="1028"/>
      <c r="M17" s="1028"/>
      <c r="N17" s="1028"/>
    </row>
    <row r="18" spans="1:14" x14ac:dyDescent="0.25">
      <c r="A18" s="1028"/>
      <c r="B18" s="1028"/>
      <c r="C18" s="1028"/>
      <c r="D18" s="1028"/>
      <c r="E18" s="1028"/>
      <c r="F18" s="1028"/>
      <c r="G18" s="1028"/>
      <c r="H18" s="1028"/>
      <c r="I18" s="1028"/>
      <c r="J18" s="1028"/>
      <c r="K18" s="1028"/>
      <c r="L18" s="1028"/>
      <c r="M18" s="1028"/>
      <c r="N18" s="1028"/>
    </row>
    <row r="19" spans="1:14" x14ac:dyDescent="0.25">
      <c r="A19" s="1028"/>
      <c r="B19" s="1028"/>
      <c r="C19" s="1028"/>
      <c r="D19" s="1028"/>
      <c r="E19" s="1028"/>
      <c r="F19" s="1028"/>
      <c r="G19" s="1028"/>
      <c r="H19" s="1028"/>
      <c r="I19" s="1028"/>
      <c r="J19" s="1028"/>
      <c r="K19" s="1028"/>
      <c r="L19" s="1028"/>
      <c r="M19" s="1028"/>
      <c r="N19" s="1028"/>
    </row>
    <row r="20" spans="1:14" x14ac:dyDescent="0.25">
      <c r="A20" s="1028"/>
      <c r="B20" s="1028"/>
      <c r="C20" s="1028"/>
      <c r="D20" s="1028"/>
      <c r="E20" s="1028"/>
      <c r="F20" s="1028"/>
      <c r="G20" s="1028"/>
      <c r="H20" s="1028"/>
      <c r="I20" s="1028"/>
      <c r="J20" s="1028"/>
      <c r="K20" s="1028"/>
      <c r="L20" s="1028"/>
      <c r="M20" s="1028"/>
      <c r="N20" s="1028"/>
    </row>
    <row r="21" spans="1:14" x14ac:dyDescent="0.25">
      <c r="A21" s="1028"/>
      <c r="B21" s="1028"/>
      <c r="C21" s="1028"/>
      <c r="D21" s="1028"/>
      <c r="E21" s="1028"/>
      <c r="F21" s="1028"/>
      <c r="G21" s="1028"/>
      <c r="H21" s="1028"/>
      <c r="I21" s="1028"/>
      <c r="J21" s="1028"/>
      <c r="K21" s="1028"/>
      <c r="L21" s="1028"/>
      <c r="M21" s="1028"/>
      <c r="N21" s="1028"/>
    </row>
    <row r="22" spans="1:14" x14ac:dyDescent="0.25">
      <c r="A22" s="1028"/>
      <c r="B22" s="1028"/>
      <c r="C22" s="1028"/>
      <c r="D22" s="1028"/>
      <c r="E22" s="1028"/>
      <c r="F22" s="1028"/>
      <c r="G22" s="1028"/>
      <c r="H22" s="1028"/>
      <c r="I22" s="1028"/>
      <c r="J22" s="1028"/>
      <c r="K22" s="1028"/>
      <c r="L22" s="1028"/>
      <c r="M22" s="1028"/>
      <c r="N22" s="1028"/>
    </row>
    <row r="23" spans="1:14" x14ac:dyDescent="0.25">
      <c r="A23" s="1028"/>
      <c r="B23" s="1028"/>
      <c r="C23" s="1028"/>
      <c r="D23" s="1028"/>
      <c r="E23" s="1028"/>
      <c r="F23" s="1028"/>
      <c r="G23" s="1028"/>
      <c r="H23" s="1028"/>
      <c r="I23" s="1028"/>
      <c r="J23" s="1028"/>
      <c r="K23" s="1028"/>
      <c r="L23" s="1028"/>
      <c r="M23" s="1028"/>
      <c r="N23" s="1028"/>
    </row>
    <row r="24" spans="1:14" x14ac:dyDescent="0.25">
      <c r="A24" s="1028"/>
      <c r="B24" s="1028"/>
      <c r="C24" s="1028"/>
      <c r="D24" s="1028"/>
      <c r="E24" s="1028"/>
      <c r="F24" s="1028"/>
      <c r="G24" s="1028"/>
      <c r="H24" s="1028"/>
      <c r="I24" s="1028"/>
      <c r="J24" s="1028"/>
      <c r="K24" s="1028"/>
      <c r="L24" s="1028"/>
      <c r="M24" s="1028"/>
      <c r="N24" s="1028"/>
    </row>
    <row r="26" spans="1:14" x14ac:dyDescent="0.25">
      <c r="A26" s="504" t="s">
        <v>1142</v>
      </c>
    </row>
    <row r="27" spans="1:14" x14ac:dyDescent="0.25">
      <c r="A27" s="508" t="s">
        <v>1143</v>
      </c>
    </row>
    <row r="28" spans="1:14" x14ac:dyDescent="0.25">
      <c r="A28" s="508" t="s">
        <v>1144</v>
      </c>
    </row>
    <row r="29" spans="1:14" x14ac:dyDescent="0.25">
      <c r="A29" s="508" t="s">
        <v>1145</v>
      </c>
    </row>
    <row r="30" spans="1:14" x14ac:dyDescent="0.25">
      <c r="A30" s="508" t="s">
        <v>1146</v>
      </c>
    </row>
    <row r="31" spans="1:14" x14ac:dyDescent="0.25">
      <c r="A31" s="508" t="s">
        <v>1147</v>
      </c>
    </row>
    <row r="32" spans="1:14" x14ac:dyDescent="0.25">
      <c r="A32" s="508" t="s">
        <v>1148</v>
      </c>
    </row>
    <row r="33" spans="1:15" x14ac:dyDescent="0.25">
      <c r="A33" s="508" t="s">
        <v>1149</v>
      </c>
    </row>
    <row r="34" spans="1:15" x14ac:dyDescent="0.25">
      <c r="A34" s="508" t="s">
        <v>1150</v>
      </c>
    </row>
    <row r="36" spans="1:15" x14ac:dyDescent="0.25">
      <c r="A36" s="505" t="s">
        <v>1151</v>
      </c>
    </row>
    <row r="37" spans="1:15" x14ac:dyDescent="0.25">
      <c r="A37" s="505" t="s">
        <v>1152</v>
      </c>
    </row>
    <row r="38" spans="1:15" x14ac:dyDescent="0.25">
      <c r="A38" s="505" t="s">
        <v>1153</v>
      </c>
    </row>
    <row r="39" spans="1:15" x14ac:dyDescent="0.25">
      <c r="A39" s="505" t="s">
        <v>1154</v>
      </c>
    </row>
    <row r="40" spans="1:15" x14ac:dyDescent="0.25">
      <c r="A40" s="505" t="s">
        <v>1132</v>
      </c>
    </row>
    <row r="41" spans="1:15" x14ac:dyDescent="0.25">
      <c r="A41" s="505" t="s">
        <v>1155</v>
      </c>
      <c r="F41" s="505" t="s">
        <v>1156</v>
      </c>
    </row>
    <row r="42" spans="1:15" x14ac:dyDescent="0.25">
      <c r="A42" s="505" t="s">
        <v>1133</v>
      </c>
    </row>
    <row r="43" spans="1:15" x14ac:dyDescent="0.25">
      <c r="A43" s="505" t="s">
        <v>1157</v>
      </c>
      <c r="F43" s="505" t="s">
        <v>1158</v>
      </c>
    </row>
    <row r="44" spans="1:15" ht="14.45" customHeight="1" x14ac:dyDescent="0.25">
      <c r="A44" s="505" t="s">
        <v>1134</v>
      </c>
      <c r="F44" s="1029" t="s">
        <v>1227</v>
      </c>
      <c r="G44" s="1029"/>
      <c r="H44" s="1029"/>
      <c r="I44" s="1029"/>
      <c r="J44" s="1029"/>
      <c r="K44" s="1029"/>
      <c r="L44" s="1029"/>
      <c r="M44" s="1029"/>
      <c r="N44" s="1029"/>
      <c r="O44" s="1029"/>
    </row>
    <row r="45" spans="1:15" x14ac:dyDescent="0.25">
      <c r="A45" s="505" t="s">
        <v>1135</v>
      </c>
      <c r="F45" s="1029"/>
      <c r="G45" s="1029"/>
      <c r="H45" s="1029"/>
      <c r="I45" s="1029"/>
      <c r="J45" s="1029"/>
      <c r="K45" s="1029"/>
      <c r="L45" s="1029"/>
      <c r="M45" s="1029"/>
      <c r="N45" s="1029"/>
      <c r="O45" s="1029"/>
    </row>
    <row r="46" spans="1:15" x14ac:dyDescent="0.25">
      <c r="A46" s="505" t="s">
        <v>1159</v>
      </c>
      <c r="F46" s="1029"/>
      <c r="G46" s="1029"/>
      <c r="H46" s="1029"/>
      <c r="I46" s="1029"/>
      <c r="J46" s="1029"/>
      <c r="K46" s="1029"/>
      <c r="L46" s="1029"/>
      <c r="M46" s="1029"/>
      <c r="N46" s="1029"/>
      <c r="O46" s="1029"/>
    </row>
    <row r="47" spans="1:15" x14ac:dyDescent="0.25">
      <c r="A47" s="505" t="s">
        <v>1160</v>
      </c>
      <c r="F47" s="1029"/>
      <c r="G47" s="1029"/>
      <c r="H47" s="1029"/>
      <c r="I47" s="1029"/>
      <c r="J47" s="1029"/>
      <c r="K47" s="1029"/>
      <c r="L47" s="1029"/>
      <c r="M47" s="1029"/>
      <c r="N47" s="1029"/>
      <c r="O47" s="1029"/>
    </row>
    <row r="48" spans="1:15" x14ac:dyDescent="0.25">
      <c r="A48" s="505" t="s">
        <v>1161</v>
      </c>
      <c r="F48" s="1029"/>
      <c r="G48" s="1029"/>
      <c r="H48" s="1029"/>
      <c r="I48" s="1029"/>
      <c r="J48" s="1029"/>
      <c r="K48" s="1029"/>
      <c r="L48" s="1029"/>
      <c r="M48" s="1029"/>
      <c r="N48" s="1029"/>
      <c r="O48" s="1029"/>
    </row>
    <row r="49" spans="1:15" x14ac:dyDescent="0.25">
      <c r="A49" s="505" t="s">
        <v>1162</v>
      </c>
      <c r="F49" s="509" t="s">
        <v>1163</v>
      </c>
      <c r="G49" s="510"/>
      <c r="H49" s="510"/>
      <c r="I49" s="510"/>
      <c r="J49" s="510"/>
      <c r="K49" s="510"/>
      <c r="L49" s="510"/>
      <c r="M49" s="510"/>
      <c r="N49" s="510"/>
      <c r="O49" s="510"/>
    </row>
    <row r="50" spans="1:15" x14ac:dyDescent="0.25">
      <c r="A50" s="505" t="s">
        <v>1136</v>
      </c>
      <c r="F50" s="510"/>
      <c r="G50" s="510"/>
      <c r="H50" s="510"/>
      <c r="I50" s="510"/>
      <c r="J50" s="510"/>
      <c r="K50" s="510"/>
      <c r="L50" s="510"/>
      <c r="M50" s="510"/>
      <c r="N50" s="510"/>
      <c r="O50" s="510"/>
    </row>
    <row r="51" spans="1:15" x14ac:dyDescent="0.25">
      <c r="A51" s="505" t="s">
        <v>1164</v>
      </c>
      <c r="F51" s="510"/>
      <c r="G51" s="510"/>
      <c r="H51" s="510"/>
      <c r="I51" s="510"/>
      <c r="J51" s="510"/>
      <c r="K51" s="510"/>
      <c r="L51" s="510"/>
      <c r="M51" s="510"/>
      <c r="N51" s="510"/>
      <c r="O51" s="510"/>
    </row>
    <row r="52" spans="1:15" x14ac:dyDescent="0.25">
      <c r="A52" s="505" t="s">
        <v>1137</v>
      </c>
      <c r="F52" s="510"/>
      <c r="G52" s="510"/>
      <c r="H52" s="510"/>
      <c r="I52" s="510"/>
      <c r="J52" s="510"/>
      <c r="K52" s="510"/>
      <c r="L52" s="510"/>
      <c r="M52" s="510"/>
      <c r="N52" s="510"/>
      <c r="O52" s="510"/>
    </row>
    <row r="53" spans="1:15" x14ac:dyDescent="0.25">
      <c r="A53" s="505" t="s">
        <v>1165</v>
      </c>
    </row>
    <row r="54" spans="1:15" x14ac:dyDescent="0.25">
      <c r="A54" s="505" t="s">
        <v>1138</v>
      </c>
    </row>
    <row r="56" spans="1:15" x14ac:dyDescent="0.25">
      <c r="A56" s="511" t="s">
        <v>1166</v>
      </c>
    </row>
    <row r="57" spans="1:15" x14ac:dyDescent="0.25">
      <c r="A57" s="505" t="s">
        <v>1167</v>
      </c>
    </row>
    <row r="58" spans="1:15" x14ac:dyDescent="0.25">
      <c r="A58" s="511" t="s">
        <v>1168</v>
      </c>
    </row>
    <row r="60" spans="1:15" x14ac:dyDescent="0.25">
      <c r="A60" s="505" t="s">
        <v>1169</v>
      </c>
    </row>
    <row r="62" spans="1:15" x14ac:dyDescent="0.25">
      <c r="A62" s="505" t="s">
        <v>1170</v>
      </c>
    </row>
    <row r="63" spans="1:15" x14ac:dyDescent="0.25">
      <c r="A63" s="505" t="s">
        <v>1171</v>
      </c>
    </row>
    <row r="64" spans="1:15" x14ac:dyDescent="0.25">
      <c r="A64" s="505" t="s">
        <v>1172</v>
      </c>
    </row>
    <row r="65" spans="1:21" x14ac:dyDescent="0.25">
      <c r="A65" s="1030" t="s">
        <v>1173</v>
      </c>
      <c r="B65" s="1030"/>
      <c r="C65" s="1030"/>
      <c r="D65" s="1030"/>
      <c r="E65" s="1030"/>
      <c r="F65" s="1030"/>
      <c r="G65" s="1030"/>
      <c r="H65" s="1030"/>
      <c r="I65" s="1030"/>
      <c r="J65" s="1030"/>
      <c r="K65" s="1030"/>
      <c r="L65" s="1030"/>
      <c r="M65" s="1030"/>
      <c r="N65" s="1030"/>
      <c r="O65" s="1030"/>
      <c r="P65" s="1030"/>
      <c r="Q65" s="1030"/>
      <c r="R65" s="1030"/>
      <c r="S65" s="1030"/>
      <c r="T65" s="1030"/>
      <c r="U65" s="1030"/>
    </row>
    <row r="66" spans="1:21" x14ac:dyDescent="0.25">
      <c r="A66" s="1030"/>
      <c r="B66" s="1030"/>
      <c r="C66" s="1030"/>
      <c r="D66" s="1030"/>
      <c r="E66" s="1030"/>
      <c r="F66" s="1030"/>
      <c r="G66" s="1030"/>
      <c r="H66" s="1030"/>
      <c r="I66" s="1030"/>
      <c r="J66" s="1030"/>
      <c r="K66" s="1030"/>
      <c r="L66" s="1030"/>
      <c r="M66" s="1030"/>
      <c r="N66" s="1030"/>
      <c r="O66" s="1030"/>
      <c r="P66" s="1030"/>
      <c r="Q66" s="1030"/>
      <c r="R66" s="1030"/>
      <c r="S66" s="1030"/>
      <c r="T66" s="1030"/>
      <c r="U66" s="1030"/>
    </row>
    <row r="71" spans="1:21" x14ac:dyDescent="0.25">
      <c r="A71" s="504" t="s">
        <v>1174</v>
      </c>
    </row>
    <row r="72" spans="1:21" x14ac:dyDescent="0.25">
      <c r="A72" s="505" t="s">
        <v>1228</v>
      </c>
    </row>
    <row r="74" spans="1:21" x14ac:dyDescent="0.25">
      <c r="A74" s="512" t="s">
        <v>1175</v>
      </c>
      <c r="B74" s="512" t="s">
        <v>1176</v>
      </c>
      <c r="C74" s="512" t="s">
        <v>1177</v>
      </c>
      <c r="D74" s="512" t="s">
        <v>1178</v>
      </c>
    </row>
    <row r="75" spans="1:21" x14ac:dyDescent="0.25">
      <c r="A75" s="512" t="s">
        <v>1147</v>
      </c>
      <c r="B75" s="513">
        <v>0.98412698412698407</v>
      </c>
      <c r="C75" s="513">
        <v>1.5873015873015872E-2</v>
      </c>
      <c r="D75" s="513">
        <v>0</v>
      </c>
    </row>
    <row r="76" spans="1:21" x14ac:dyDescent="0.25">
      <c r="A76" s="512" t="s">
        <v>1149</v>
      </c>
      <c r="B76" s="513">
        <v>0.87540453074433655</v>
      </c>
      <c r="C76" s="513">
        <v>0.11974110032362459</v>
      </c>
      <c r="D76" s="513">
        <v>4.8543689320388345E-3</v>
      </c>
    </row>
    <row r="77" spans="1:21" x14ac:dyDescent="0.25">
      <c r="A77" s="512" t="s">
        <v>1148</v>
      </c>
      <c r="B77" s="513">
        <v>0.94618528610354224</v>
      </c>
      <c r="C77" s="513">
        <v>5.1771117166212535E-2</v>
      </c>
      <c r="D77" s="513">
        <v>2.0435967302452314E-3</v>
      </c>
    </row>
    <row r="78" spans="1:21" x14ac:dyDescent="0.25">
      <c r="A78" s="512" t="s">
        <v>1145</v>
      </c>
      <c r="B78" s="513">
        <v>0.99537037037037035</v>
      </c>
      <c r="C78" s="513">
        <v>4.6296296296296294E-3</v>
      </c>
      <c r="D78" s="513">
        <v>0</v>
      </c>
    </row>
    <row r="79" spans="1:21" x14ac:dyDescent="0.25">
      <c r="A79" s="512" t="s">
        <v>1150</v>
      </c>
      <c r="B79" s="513">
        <v>0.75340136054421769</v>
      </c>
      <c r="C79" s="513">
        <v>0.24659863945578231</v>
      </c>
      <c r="D79" s="513">
        <v>0</v>
      </c>
    </row>
    <row r="80" spans="1:21" x14ac:dyDescent="0.25">
      <c r="A80" s="512" t="s">
        <v>1144</v>
      </c>
      <c r="B80" s="513">
        <v>0.97974683544303798</v>
      </c>
      <c r="C80" s="513">
        <v>2.0253164556962026E-2</v>
      </c>
      <c r="D80" s="513">
        <v>0</v>
      </c>
    </row>
    <row r="81" spans="1:4" x14ac:dyDescent="0.25">
      <c r="A81" s="512" t="s">
        <v>1143</v>
      </c>
      <c r="B81" s="513">
        <v>0.85087719298245612</v>
      </c>
      <c r="C81" s="513">
        <v>0.14327485380116958</v>
      </c>
      <c r="D81" s="513">
        <v>5.8479532163742687E-3</v>
      </c>
    </row>
    <row r="82" spans="1:4" x14ac:dyDescent="0.25">
      <c r="A82" s="512" t="s">
        <v>1146</v>
      </c>
      <c r="B82" s="513">
        <v>0.96818181818181814</v>
      </c>
      <c r="C82" s="513">
        <v>2.7272727272727271E-2</v>
      </c>
      <c r="D82" s="513">
        <v>4.5454545454545452E-3</v>
      </c>
    </row>
    <row r="83" spans="1:4" x14ac:dyDescent="0.25">
      <c r="A83" s="512" t="s">
        <v>814</v>
      </c>
      <c r="B83" s="513">
        <v>0.91147928994082839</v>
      </c>
      <c r="C83" s="513">
        <v>8.6390532544378701E-2</v>
      </c>
      <c r="D83" s="513">
        <v>2.1301775147928993E-3</v>
      </c>
    </row>
    <row r="91" spans="1:4" x14ac:dyDescent="0.25">
      <c r="A91" s="505" t="s">
        <v>1179</v>
      </c>
    </row>
    <row r="95" spans="1:4" x14ac:dyDescent="0.25">
      <c r="A95" s="504" t="s">
        <v>1229</v>
      </c>
    </row>
    <row r="96" spans="1:4" x14ac:dyDescent="0.25">
      <c r="A96" s="505" t="s">
        <v>1228</v>
      </c>
    </row>
    <row r="99" spans="1:7" x14ac:dyDescent="0.25">
      <c r="A99" s="512" t="s">
        <v>1175</v>
      </c>
      <c r="B99" s="512" t="s">
        <v>1230</v>
      </c>
      <c r="C99" s="512" t="s">
        <v>1231</v>
      </c>
      <c r="D99" s="512" t="s">
        <v>1232</v>
      </c>
      <c r="E99" s="512" t="s">
        <v>1233</v>
      </c>
      <c r="F99" s="512" t="s">
        <v>1234</v>
      </c>
      <c r="G99" s="512" t="s">
        <v>1235</v>
      </c>
    </row>
    <row r="100" spans="1:7" x14ac:dyDescent="0.25">
      <c r="A100" s="512" t="s">
        <v>1236</v>
      </c>
      <c r="B100" s="513">
        <v>0.77248677248677244</v>
      </c>
      <c r="C100" s="513">
        <v>0.18253968253968253</v>
      </c>
      <c r="D100" s="513">
        <v>4.4973544973544971E-2</v>
      </c>
      <c r="E100" s="513">
        <v>0</v>
      </c>
      <c r="F100" s="513">
        <v>0</v>
      </c>
      <c r="G100" s="513">
        <v>0</v>
      </c>
    </row>
    <row r="101" spans="1:7" x14ac:dyDescent="0.25">
      <c r="A101" s="512" t="s">
        <v>1149</v>
      </c>
      <c r="B101" s="513">
        <v>0.53236245954692551</v>
      </c>
      <c r="C101" s="513">
        <v>0.31067961165048541</v>
      </c>
      <c r="D101" s="513">
        <v>0.1553398058252427</v>
      </c>
      <c r="E101" s="513">
        <v>1.6181229773462784E-3</v>
      </c>
      <c r="F101" s="513">
        <v>0</v>
      </c>
      <c r="G101" s="513">
        <v>0</v>
      </c>
    </row>
    <row r="102" spans="1:7" x14ac:dyDescent="0.25">
      <c r="A102" s="512" t="s">
        <v>1148</v>
      </c>
      <c r="B102" s="513">
        <v>0.58049113233287863</v>
      </c>
      <c r="C102" s="513">
        <v>0.296043656207367</v>
      </c>
      <c r="D102" s="513">
        <v>0.12210095497953616</v>
      </c>
      <c r="E102" s="513">
        <v>0</v>
      </c>
      <c r="F102" s="513">
        <v>6.8212824010914052E-4</v>
      </c>
      <c r="G102" s="513">
        <v>6.8212824010914052E-4</v>
      </c>
    </row>
    <row r="103" spans="1:7" x14ac:dyDescent="0.25">
      <c r="A103" s="512" t="s">
        <v>1145</v>
      </c>
      <c r="B103" s="513">
        <v>0.81081081081081086</v>
      </c>
      <c r="C103" s="513">
        <v>0.15315315315315314</v>
      </c>
      <c r="D103" s="513">
        <v>3.1531531531531529E-2</v>
      </c>
      <c r="E103" s="513">
        <v>4.5045045045045045E-3</v>
      </c>
      <c r="F103" s="513">
        <v>0</v>
      </c>
      <c r="G103" s="513">
        <v>0</v>
      </c>
    </row>
    <row r="104" spans="1:7" x14ac:dyDescent="0.25">
      <c r="A104" s="512" t="s">
        <v>1150</v>
      </c>
      <c r="B104" s="513">
        <v>0.5181518151815182</v>
      </c>
      <c r="C104" s="513">
        <v>0.27887788778877887</v>
      </c>
      <c r="D104" s="513">
        <v>0.14356435643564355</v>
      </c>
      <c r="E104" s="513">
        <v>3.9603960396039604E-2</v>
      </c>
      <c r="F104" s="513">
        <v>1.9801980198019802E-2</v>
      </c>
      <c r="G104" s="513">
        <v>0</v>
      </c>
    </row>
    <row r="105" spans="1:7" x14ac:dyDescent="0.25">
      <c r="A105" s="512" t="s">
        <v>1144</v>
      </c>
      <c r="B105" s="513">
        <v>0.71</v>
      </c>
      <c r="C105" s="513">
        <v>0.19500000000000001</v>
      </c>
      <c r="D105" s="513">
        <v>9.5000000000000001E-2</v>
      </c>
      <c r="E105" s="513">
        <v>0</v>
      </c>
      <c r="F105" s="513">
        <v>0</v>
      </c>
      <c r="G105" s="513">
        <v>0</v>
      </c>
    </row>
    <row r="106" spans="1:7" x14ac:dyDescent="0.25">
      <c r="A106" s="512" t="s">
        <v>1143</v>
      </c>
      <c r="B106" s="513">
        <v>0.61739130434782608</v>
      </c>
      <c r="C106" s="513">
        <v>0.2318840579710145</v>
      </c>
      <c r="D106" s="513">
        <v>0.14202898550724638</v>
      </c>
      <c r="E106" s="513">
        <v>5.7971014492753624E-3</v>
      </c>
      <c r="F106" s="513">
        <v>0</v>
      </c>
      <c r="G106" s="513">
        <v>2.8985507246376812E-3</v>
      </c>
    </row>
    <row r="107" spans="1:7" x14ac:dyDescent="0.25">
      <c r="A107" s="512" t="s">
        <v>1146</v>
      </c>
      <c r="B107" s="513">
        <v>0.75454545454545452</v>
      </c>
      <c r="C107" s="513">
        <v>0.2</v>
      </c>
      <c r="D107" s="513">
        <v>4.0909090909090909E-2</v>
      </c>
      <c r="E107" s="513">
        <v>0</v>
      </c>
      <c r="F107" s="513">
        <v>0</v>
      </c>
      <c r="G107" s="513">
        <v>4.5454545454545452E-3</v>
      </c>
    </row>
    <row r="108" spans="1:7" x14ac:dyDescent="0.25">
      <c r="A108" s="512" t="s">
        <v>814</v>
      </c>
      <c r="B108" s="513">
        <v>0.61786133960047007</v>
      </c>
      <c r="C108" s="513">
        <v>0.25851938895417154</v>
      </c>
      <c r="D108" s="513">
        <v>0.11327849588719154</v>
      </c>
      <c r="E108" s="513">
        <v>6.5804935370152758E-3</v>
      </c>
      <c r="F108" s="513">
        <v>3.0552291421856639E-3</v>
      </c>
      <c r="G108" s="513">
        <v>7.0505287896592246E-4</v>
      </c>
    </row>
    <row r="110" spans="1:7" x14ac:dyDescent="0.25">
      <c r="A110" s="1030" t="s">
        <v>1237</v>
      </c>
      <c r="B110" s="1030"/>
      <c r="C110" s="1030"/>
      <c r="D110" s="1030"/>
      <c r="E110" s="1030"/>
      <c r="F110" s="1030"/>
      <c r="G110" s="1030"/>
    </row>
    <row r="111" spans="1:7" x14ac:dyDescent="0.25">
      <c r="A111" s="1030"/>
      <c r="B111" s="1030"/>
      <c r="C111" s="1030"/>
      <c r="D111" s="1030"/>
      <c r="E111" s="1030"/>
      <c r="F111" s="1030"/>
      <c r="G111" s="1030"/>
    </row>
    <row r="112" spans="1:7" x14ac:dyDescent="0.25">
      <c r="A112" s="1030"/>
      <c r="B112" s="1030"/>
      <c r="C112" s="1030"/>
      <c r="D112" s="1030"/>
      <c r="E112" s="1030"/>
      <c r="F112" s="1030"/>
      <c r="G112" s="1030"/>
    </row>
    <row r="113" spans="1:7" x14ac:dyDescent="0.25">
      <c r="A113" s="1030"/>
      <c r="B113" s="1030"/>
      <c r="C113" s="1030"/>
      <c r="D113" s="1030"/>
      <c r="E113" s="1030"/>
      <c r="F113" s="1030"/>
      <c r="G113" s="1030"/>
    </row>
    <row r="114" spans="1:7" x14ac:dyDescent="0.25">
      <c r="A114" s="1030"/>
      <c r="B114" s="1030"/>
      <c r="C114" s="1030"/>
      <c r="D114" s="1030"/>
      <c r="E114" s="1030"/>
      <c r="F114" s="1030"/>
      <c r="G114" s="1030"/>
    </row>
    <row r="115" spans="1:7" x14ac:dyDescent="0.25">
      <c r="A115" s="1030"/>
      <c r="B115" s="1030"/>
      <c r="C115" s="1030"/>
      <c r="D115" s="1030"/>
      <c r="E115" s="1030"/>
      <c r="F115" s="1030"/>
      <c r="G115" s="1030"/>
    </row>
  </sheetData>
  <mergeCells count="5">
    <mergeCell ref="A6:N14"/>
    <mergeCell ref="A17:N24"/>
    <mergeCell ref="F44:O48"/>
    <mergeCell ref="A65:U66"/>
    <mergeCell ref="A110:G11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F91C2-3F3F-47EB-B305-45AE30A1CB7A}">
  <sheetPr>
    <tabColor rgb="FFFFC000"/>
  </sheetPr>
  <dimension ref="A1:U86"/>
  <sheetViews>
    <sheetView workbookViewId="0">
      <selection activeCell="Q23" sqref="Q23"/>
    </sheetView>
  </sheetViews>
  <sheetFormatPr defaultColWidth="8.85546875" defaultRowHeight="15" x14ac:dyDescent="0.25"/>
  <cols>
    <col min="1" max="1" width="14.28515625" style="384" customWidth="1"/>
    <col min="2" max="2" width="11.7109375" style="384" customWidth="1"/>
    <col min="3" max="3" width="8.85546875" style="384"/>
    <col min="4" max="4" width="11.28515625" style="384" customWidth="1"/>
    <col min="5" max="16384" width="8.85546875" style="384"/>
  </cols>
  <sheetData>
    <row r="1" spans="1:14" x14ac:dyDescent="0.25">
      <c r="A1" s="387" t="s">
        <v>1180</v>
      </c>
      <c r="B1" s="387"/>
      <c r="C1" s="387"/>
      <c r="D1" s="387"/>
      <c r="E1" s="387"/>
      <c r="F1" s="387"/>
      <c r="G1" s="387"/>
    </row>
    <row r="2" spans="1:14" x14ac:dyDescent="0.25">
      <c r="A2" s="387" t="s">
        <v>1184</v>
      </c>
    </row>
    <row r="4" spans="1:14" x14ac:dyDescent="0.25">
      <c r="A4" s="471" t="s">
        <v>1140</v>
      </c>
    </row>
    <row r="8" spans="1:14" x14ac:dyDescent="0.25">
      <c r="A8" s="472" t="s">
        <v>1141</v>
      </c>
      <c r="B8" s="473"/>
      <c r="C8" s="473"/>
      <c r="D8" s="473"/>
      <c r="E8" s="473"/>
    </row>
    <row r="9" spans="1:14" x14ac:dyDescent="0.25">
      <c r="A9" s="1031" t="s">
        <v>1181</v>
      </c>
      <c r="B9" s="1031"/>
      <c r="C9" s="1031"/>
      <c r="D9" s="1031"/>
      <c r="E9" s="1031"/>
      <c r="F9" s="1031"/>
      <c r="G9" s="1031"/>
      <c r="H9" s="1031"/>
      <c r="I9" s="1031"/>
      <c r="J9" s="1031"/>
      <c r="K9" s="1031"/>
      <c r="L9" s="1031"/>
      <c r="M9" s="1031"/>
      <c r="N9" s="1031"/>
    </row>
    <row r="10" spans="1:14" x14ac:dyDescent="0.25">
      <c r="A10" s="1031"/>
      <c r="B10" s="1031"/>
      <c r="C10" s="1031"/>
      <c r="D10" s="1031"/>
      <c r="E10" s="1031"/>
      <c r="F10" s="1031"/>
      <c r="G10" s="1031"/>
      <c r="H10" s="1031"/>
      <c r="I10" s="1031"/>
      <c r="J10" s="1031"/>
      <c r="K10" s="1031"/>
      <c r="L10" s="1031"/>
      <c r="M10" s="1031"/>
      <c r="N10" s="1031"/>
    </row>
    <row r="11" spans="1:14" x14ac:dyDescent="0.25">
      <c r="A11" s="1031"/>
      <c r="B11" s="1031"/>
      <c r="C11" s="1031"/>
      <c r="D11" s="1031"/>
      <c r="E11" s="1031"/>
      <c r="F11" s="1031"/>
      <c r="G11" s="1031"/>
      <c r="H11" s="1031"/>
      <c r="I11" s="1031"/>
      <c r="J11" s="1031"/>
      <c r="K11" s="1031"/>
      <c r="L11" s="1031"/>
      <c r="M11" s="1031"/>
      <c r="N11" s="1031"/>
    </row>
    <row r="12" spans="1:14" x14ac:dyDescent="0.25">
      <c r="A12" s="1031"/>
      <c r="B12" s="1031"/>
      <c r="C12" s="1031"/>
      <c r="D12" s="1031"/>
      <c r="E12" s="1031"/>
      <c r="F12" s="1031"/>
      <c r="G12" s="1031"/>
      <c r="H12" s="1031"/>
      <c r="I12" s="1031"/>
      <c r="J12" s="1031"/>
      <c r="K12" s="1031"/>
      <c r="L12" s="1031"/>
      <c r="M12" s="1031"/>
      <c r="N12" s="1031"/>
    </row>
    <row r="13" spans="1:14" x14ac:dyDescent="0.25">
      <c r="A13" s="1031"/>
      <c r="B13" s="1031"/>
      <c r="C13" s="1031"/>
      <c r="D13" s="1031"/>
      <c r="E13" s="1031"/>
      <c r="F13" s="1031"/>
      <c r="G13" s="1031"/>
      <c r="H13" s="1031"/>
      <c r="I13" s="1031"/>
      <c r="J13" s="1031"/>
      <c r="K13" s="1031"/>
      <c r="L13" s="1031"/>
      <c r="M13" s="1031"/>
      <c r="N13" s="1031"/>
    </row>
    <row r="14" spans="1:14" x14ac:dyDescent="0.25">
      <c r="A14" s="1031"/>
      <c r="B14" s="1031"/>
      <c r="C14" s="1031"/>
      <c r="D14" s="1031"/>
      <c r="E14" s="1031"/>
      <c r="F14" s="1031"/>
      <c r="G14" s="1031"/>
      <c r="H14" s="1031"/>
      <c r="I14" s="1031"/>
      <c r="J14" s="1031"/>
      <c r="K14" s="1031"/>
      <c r="L14" s="1031"/>
      <c r="M14" s="1031"/>
      <c r="N14" s="1031"/>
    </row>
    <row r="15" spans="1:14" x14ac:dyDescent="0.25">
      <c r="A15" s="1031"/>
      <c r="B15" s="1031"/>
      <c r="C15" s="1031"/>
      <c r="D15" s="1031"/>
      <c r="E15" s="1031"/>
      <c r="F15" s="1031"/>
      <c r="G15" s="1031"/>
      <c r="H15" s="1031"/>
      <c r="I15" s="1031"/>
      <c r="J15" s="1031"/>
      <c r="K15" s="1031"/>
      <c r="L15" s="1031"/>
      <c r="M15" s="1031"/>
      <c r="N15" s="1031"/>
    </row>
    <row r="16" spans="1:14" x14ac:dyDescent="0.25">
      <c r="A16" s="1031"/>
      <c r="B16" s="1031"/>
      <c r="C16" s="1031"/>
      <c r="D16" s="1031"/>
      <c r="E16" s="1031"/>
      <c r="F16" s="1031"/>
      <c r="G16" s="1031"/>
      <c r="H16" s="1031"/>
      <c r="I16" s="1031"/>
      <c r="J16" s="1031"/>
      <c r="K16" s="1031"/>
      <c r="L16" s="1031"/>
      <c r="M16" s="1031"/>
      <c r="N16" s="1031"/>
    </row>
    <row r="17" spans="1:14" x14ac:dyDescent="0.25">
      <c r="A17" s="1031"/>
      <c r="B17" s="1031"/>
      <c r="C17" s="1031"/>
      <c r="D17" s="1031"/>
      <c r="E17" s="1031"/>
      <c r="F17" s="1031"/>
      <c r="G17" s="1031"/>
      <c r="H17" s="1031"/>
      <c r="I17" s="1031"/>
      <c r="J17" s="1031"/>
      <c r="K17" s="1031"/>
      <c r="L17" s="1031"/>
      <c r="M17" s="1031"/>
      <c r="N17" s="1031"/>
    </row>
    <row r="18" spans="1:14" x14ac:dyDescent="0.25">
      <c r="A18" s="474"/>
      <c r="B18" s="474"/>
      <c r="C18" s="474"/>
      <c r="D18" s="474"/>
      <c r="E18" s="474"/>
      <c r="F18" s="474"/>
      <c r="G18" s="474"/>
      <c r="H18" s="474"/>
      <c r="I18" s="474"/>
      <c r="J18" s="474"/>
      <c r="K18" s="474"/>
      <c r="L18" s="474"/>
      <c r="M18" s="474"/>
      <c r="N18" s="474"/>
    </row>
    <row r="19" spans="1:14" x14ac:dyDescent="0.25">
      <c r="A19" s="475"/>
      <c r="B19" s="475"/>
      <c r="C19" s="475"/>
      <c r="D19" s="475"/>
      <c r="E19" s="475"/>
      <c r="F19" s="475"/>
      <c r="G19" s="475"/>
      <c r="H19" s="475"/>
      <c r="I19" s="475"/>
      <c r="J19" s="475"/>
      <c r="K19" s="475"/>
      <c r="L19" s="475"/>
      <c r="M19" s="475"/>
      <c r="N19" s="475"/>
    </row>
    <row r="20" spans="1:14" x14ac:dyDescent="0.25">
      <c r="A20" s="1032" t="s">
        <v>1182</v>
      </c>
      <c r="B20" s="1032"/>
      <c r="C20" s="1032"/>
      <c r="D20" s="1032"/>
      <c r="E20" s="1032"/>
      <c r="F20" s="1032"/>
      <c r="G20" s="1032"/>
      <c r="H20" s="1032"/>
      <c r="I20" s="1032"/>
      <c r="J20" s="1032"/>
      <c r="K20" s="1032"/>
      <c r="L20" s="1032"/>
      <c r="M20" s="1032"/>
      <c r="N20" s="1032"/>
    </row>
    <row r="21" spans="1:14" x14ac:dyDescent="0.25">
      <c r="A21" s="1032"/>
      <c r="B21" s="1032"/>
      <c r="C21" s="1032"/>
      <c r="D21" s="1032"/>
      <c r="E21" s="1032"/>
      <c r="F21" s="1032"/>
      <c r="G21" s="1032"/>
      <c r="H21" s="1032"/>
      <c r="I21" s="1032"/>
      <c r="J21" s="1032"/>
      <c r="K21" s="1032"/>
      <c r="L21" s="1032"/>
      <c r="M21" s="1032"/>
      <c r="N21" s="1032"/>
    </row>
    <row r="22" spans="1:14" x14ac:dyDescent="0.25">
      <c r="A22" s="1032"/>
      <c r="B22" s="1032"/>
      <c r="C22" s="1032"/>
      <c r="D22" s="1032"/>
      <c r="E22" s="1032"/>
      <c r="F22" s="1032"/>
      <c r="G22" s="1032"/>
      <c r="H22" s="1032"/>
      <c r="I22" s="1032"/>
      <c r="J22" s="1032"/>
      <c r="K22" s="1032"/>
      <c r="L22" s="1032"/>
      <c r="M22" s="1032"/>
      <c r="N22" s="1032"/>
    </row>
    <row r="23" spans="1:14" x14ac:dyDescent="0.25">
      <c r="A23" s="1032"/>
      <c r="B23" s="1032"/>
      <c r="C23" s="1032"/>
      <c r="D23" s="1032"/>
      <c r="E23" s="1032"/>
      <c r="F23" s="1032"/>
      <c r="G23" s="1032"/>
      <c r="H23" s="1032"/>
      <c r="I23" s="1032"/>
      <c r="J23" s="1032"/>
      <c r="K23" s="1032"/>
      <c r="L23" s="1032"/>
      <c r="M23" s="1032"/>
      <c r="N23" s="1032"/>
    </row>
    <row r="24" spans="1:14" x14ac:dyDescent="0.25">
      <c r="A24" s="1032"/>
      <c r="B24" s="1032"/>
      <c r="C24" s="1032"/>
      <c r="D24" s="1032"/>
      <c r="E24" s="1032"/>
      <c r="F24" s="1032"/>
      <c r="G24" s="1032"/>
      <c r="H24" s="1032"/>
      <c r="I24" s="1032"/>
      <c r="J24" s="1032"/>
      <c r="K24" s="1032"/>
      <c r="L24" s="1032"/>
      <c r="M24" s="1032"/>
      <c r="N24" s="1032"/>
    </row>
    <row r="25" spans="1:14" x14ac:dyDescent="0.25">
      <c r="A25" s="1032"/>
      <c r="B25" s="1032"/>
      <c r="C25" s="1032"/>
      <c r="D25" s="1032"/>
      <c r="E25" s="1032"/>
      <c r="F25" s="1032"/>
      <c r="G25" s="1032"/>
      <c r="H25" s="1032"/>
      <c r="I25" s="1032"/>
      <c r="J25" s="1032"/>
      <c r="K25" s="1032"/>
      <c r="L25" s="1032"/>
      <c r="M25" s="1032"/>
      <c r="N25" s="1032"/>
    </row>
    <row r="26" spans="1:14" x14ac:dyDescent="0.25">
      <c r="A26" s="1032"/>
      <c r="B26" s="1032"/>
      <c r="C26" s="1032"/>
      <c r="D26" s="1032"/>
      <c r="E26" s="1032"/>
      <c r="F26" s="1032"/>
      <c r="G26" s="1032"/>
      <c r="H26" s="1032"/>
      <c r="I26" s="1032"/>
      <c r="J26" s="1032"/>
      <c r="K26" s="1032"/>
      <c r="L26" s="1032"/>
      <c r="M26" s="1032"/>
      <c r="N26" s="1032"/>
    </row>
    <row r="27" spans="1:14" x14ac:dyDescent="0.25">
      <c r="A27" s="1032"/>
      <c r="B27" s="1032"/>
      <c r="C27" s="1032"/>
      <c r="D27" s="1032"/>
      <c r="E27" s="1032"/>
      <c r="F27" s="1032"/>
      <c r="G27" s="1032"/>
      <c r="H27" s="1032"/>
      <c r="I27" s="1032"/>
      <c r="J27" s="1032"/>
      <c r="K27" s="1032"/>
      <c r="L27" s="1032"/>
      <c r="M27" s="1032"/>
      <c r="N27" s="1032"/>
    </row>
    <row r="29" spans="1:14" x14ac:dyDescent="0.25">
      <c r="A29" s="471" t="s">
        <v>1142</v>
      </c>
    </row>
    <row r="30" spans="1:14" x14ac:dyDescent="0.25">
      <c r="A30" s="476" t="s">
        <v>1143</v>
      </c>
    </row>
    <row r="31" spans="1:14" x14ac:dyDescent="0.25">
      <c r="A31" s="476" t="s">
        <v>1144</v>
      </c>
    </row>
    <row r="32" spans="1:14" x14ac:dyDescent="0.25">
      <c r="A32" s="476" t="s">
        <v>1145</v>
      </c>
    </row>
    <row r="33" spans="1:15" x14ac:dyDescent="0.25">
      <c r="A33" s="476" t="s">
        <v>1146</v>
      </c>
    </row>
    <row r="34" spans="1:15" x14ac:dyDescent="0.25">
      <c r="A34" s="476" t="s">
        <v>1147</v>
      </c>
    </row>
    <row r="35" spans="1:15" x14ac:dyDescent="0.25">
      <c r="A35" s="476" t="s">
        <v>1148</v>
      </c>
    </row>
    <row r="36" spans="1:15" x14ac:dyDescent="0.25">
      <c r="A36" s="476" t="s">
        <v>1149</v>
      </c>
    </row>
    <row r="37" spans="1:15" x14ac:dyDescent="0.25">
      <c r="A37" s="476" t="s">
        <v>1150</v>
      </c>
    </row>
    <row r="39" spans="1:15" x14ac:dyDescent="0.25">
      <c r="A39" s="384" t="s">
        <v>1151</v>
      </c>
    </row>
    <row r="40" spans="1:15" x14ac:dyDescent="0.25">
      <c r="A40" s="384" t="s">
        <v>1152</v>
      </c>
    </row>
    <row r="41" spans="1:15" x14ac:dyDescent="0.25">
      <c r="A41" s="384" t="s">
        <v>1153</v>
      </c>
    </row>
    <row r="42" spans="1:15" x14ac:dyDescent="0.25">
      <c r="A42" s="384" t="s">
        <v>1154</v>
      </c>
    </row>
    <row r="43" spans="1:15" x14ac:dyDescent="0.25">
      <c r="A43" s="384" t="s">
        <v>1132</v>
      </c>
    </row>
    <row r="44" spans="1:15" x14ac:dyDescent="0.25">
      <c r="A44" s="384" t="s">
        <v>1155</v>
      </c>
      <c r="F44" s="384" t="s">
        <v>1156</v>
      </c>
    </row>
    <row r="45" spans="1:15" x14ac:dyDescent="0.25">
      <c r="A45" s="384" t="s">
        <v>1133</v>
      </c>
    </row>
    <row r="46" spans="1:15" x14ac:dyDescent="0.25">
      <c r="A46" s="384" t="s">
        <v>1157</v>
      </c>
      <c r="F46" s="384" t="s">
        <v>1158</v>
      </c>
    </row>
    <row r="47" spans="1:15" ht="14.45" customHeight="1" x14ac:dyDescent="0.25">
      <c r="A47" s="384" t="s">
        <v>1134</v>
      </c>
      <c r="F47" s="1033" t="s">
        <v>1183</v>
      </c>
      <c r="G47" s="1033"/>
      <c r="H47" s="1033"/>
      <c r="I47" s="1033"/>
      <c r="J47" s="1033"/>
      <c r="K47" s="1033"/>
      <c r="L47" s="1033"/>
      <c r="M47" s="1033"/>
      <c r="N47" s="1033"/>
      <c r="O47" s="1033"/>
    </row>
    <row r="48" spans="1:15" x14ac:dyDescent="0.25">
      <c r="A48" s="384" t="s">
        <v>1135</v>
      </c>
      <c r="F48" s="1033"/>
      <c r="G48" s="1033"/>
      <c r="H48" s="1033"/>
      <c r="I48" s="1033"/>
      <c r="J48" s="1033"/>
      <c r="K48" s="1033"/>
      <c r="L48" s="1033"/>
      <c r="M48" s="1033"/>
      <c r="N48" s="1033"/>
      <c r="O48" s="1033"/>
    </row>
    <row r="49" spans="1:15" x14ac:dyDescent="0.25">
      <c r="A49" s="384" t="s">
        <v>1159</v>
      </c>
      <c r="F49" s="1033"/>
      <c r="G49" s="1033"/>
      <c r="H49" s="1033"/>
      <c r="I49" s="1033"/>
      <c r="J49" s="1033"/>
      <c r="K49" s="1033"/>
      <c r="L49" s="1033"/>
      <c r="M49" s="1033"/>
      <c r="N49" s="1033"/>
      <c r="O49" s="1033"/>
    </row>
    <row r="50" spans="1:15" x14ac:dyDescent="0.25">
      <c r="A50" s="384" t="s">
        <v>1160</v>
      </c>
      <c r="F50" s="1033"/>
      <c r="G50" s="1033"/>
      <c r="H50" s="1033"/>
      <c r="I50" s="1033"/>
      <c r="J50" s="1033"/>
      <c r="K50" s="1033"/>
      <c r="L50" s="1033"/>
      <c r="M50" s="1033"/>
      <c r="N50" s="1033"/>
      <c r="O50" s="1033"/>
    </row>
    <row r="51" spans="1:15" x14ac:dyDescent="0.25">
      <c r="A51" s="384" t="s">
        <v>1161</v>
      </c>
      <c r="F51" s="1033"/>
      <c r="G51" s="1033"/>
      <c r="H51" s="1033"/>
      <c r="I51" s="1033"/>
      <c r="J51" s="1033"/>
      <c r="K51" s="1033"/>
      <c r="L51" s="1033"/>
      <c r="M51" s="1033"/>
      <c r="N51" s="1033"/>
      <c r="O51" s="1033"/>
    </row>
    <row r="52" spans="1:15" x14ac:dyDescent="0.25">
      <c r="A52" s="384" t="s">
        <v>1162</v>
      </c>
      <c r="F52" s="477" t="s">
        <v>1163</v>
      </c>
      <c r="G52" s="478"/>
      <c r="H52" s="478"/>
      <c r="I52" s="478"/>
      <c r="J52" s="478"/>
      <c r="K52" s="478"/>
      <c r="L52" s="478"/>
      <c r="M52" s="478"/>
      <c r="N52" s="478"/>
      <c r="O52" s="478"/>
    </row>
    <row r="53" spans="1:15" x14ac:dyDescent="0.25">
      <c r="A53" s="384" t="s">
        <v>1136</v>
      </c>
      <c r="F53" s="478"/>
      <c r="G53" s="478"/>
      <c r="H53" s="478"/>
      <c r="I53" s="478"/>
      <c r="J53" s="478"/>
      <c r="K53" s="478"/>
      <c r="L53" s="478"/>
      <c r="M53" s="478"/>
      <c r="N53" s="478"/>
      <c r="O53" s="478"/>
    </row>
    <row r="54" spans="1:15" x14ac:dyDescent="0.25">
      <c r="A54" s="384" t="s">
        <v>1164</v>
      </c>
      <c r="F54" s="478"/>
      <c r="G54" s="478"/>
      <c r="H54" s="478"/>
      <c r="I54" s="478"/>
      <c r="J54" s="478"/>
      <c r="K54" s="478"/>
      <c r="L54" s="478"/>
      <c r="M54" s="478"/>
      <c r="N54" s="478"/>
      <c r="O54" s="478"/>
    </row>
    <row r="55" spans="1:15" x14ac:dyDescent="0.25">
      <c r="A55" s="384" t="s">
        <v>1137</v>
      </c>
      <c r="F55" s="478"/>
      <c r="G55" s="478"/>
      <c r="H55" s="478"/>
      <c r="I55" s="478"/>
      <c r="J55" s="478"/>
      <c r="K55" s="478"/>
      <c r="L55" s="478"/>
      <c r="M55" s="478"/>
      <c r="N55" s="478"/>
      <c r="O55" s="478"/>
    </row>
    <row r="56" spans="1:15" x14ac:dyDescent="0.25">
      <c r="A56" s="384" t="s">
        <v>1165</v>
      </c>
    </row>
    <row r="57" spans="1:15" x14ac:dyDescent="0.25">
      <c r="A57" s="384" t="s">
        <v>1138</v>
      </c>
    </row>
    <row r="59" spans="1:15" x14ac:dyDescent="0.25">
      <c r="A59" s="387" t="s">
        <v>1166</v>
      </c>
    </row>
    <row r="60" spans="1:15" x14ac:dyDescent="0.25">
      <c r="A60" s="384" t="s">
        <v>1167</v>
      </c>
    </row>
    <row r="61" spans="1:15" x14ac:dyDescent="0.25">
      <c r="A61" s="387" t="s">
        <v>1168</v>
      </c>
    </row>
    <row r="63" spans="1:15" x14ac:dyDescent="0.25">
      <c r="A63" s="384" t="s">
        <v>1169</v>
      </c>
    </row>
    <row r="65" spans="1:21" x14ac:dyDescent="0.25">
      <c r="A65" s="384" t="s">
        <v>1170</v>
      </c>
    </row>
    <row r="66" spans="1:21" x14ac:dyDescent="0.25">
      <c r="A66" s="384" t="s">
        <v>1171</v>
      </c>
    </row>
    <row r="67" spans="1:21" x14ac:dyDescent="0.25">
      <c r="A67" s="384" t="s">
        <v>1172</v>
      </c>
    </row>
    <row r="68" spans="1:21" x14ac:dyDescent="0.25">
      <c r="A68" s="1034" t="s">
        <v>1173</v>
      </c>
      <c r="B68" s="1034"/>
      <c r="C68" s="1034"/>
      <c r="D68" s="1034"/>
      <c r="E68" s="1034"/>
      <c r="F68" s="1034"/>
      <c r="G68" s="1034"/>
      <c r="H68" s="1034"/>
      <c r="I68" s="1034"/>
      <c r="J68" s="1034"/>
      <c r="K68" s="1034"/>
      <c r="L68" s="1034"/>
      <c r="M68" s="1034"/>
      <c r="N68" s="1034"/>
      <c r="O68" s="1034"/>
      <c r="P68" s="1034"/>
      <c r="Q68" s="1034"/>
      <c r="R68" s="1034"/>
      <c r="S68" s="1034"/>
      <c r="T68" s="1034"/>
      <c r="U68" s="1034"/>
    </row>
    <row r="69" spans="1:21" x14ac:dyDescent="0.25">
      <c r="A69" s="1034"/>
      <c r="B69" s="1034"/>
      <c r="C69" s="1034"/>
      <c r="D69" s="1034"/>
      <c r="E69" s="1034"/>
      <c r="F69" s="1034"/>
      <c r="G69" s="1034"/>
      <c r="H69" s="1034"/>
      <c r="I69" s="1034"/>
      <c r="J69" s="1034"/>
      <c r="K69" s="1034"/>
      <c r="L69" s="1034"/>
      <c r="M69" s="1034"/>
      <c r="N69" s="1034"/>
      <c r="O69" s="1034"/>
      <c r="P69" s="1034"/>
      <c r="Q69" s="1034"/>
      <c r="R69" s="1034"/>
      <c r="S69" s="1034"/>
      <c r="T69" s="1034"/>
      <c r="U69" s="1034"/>
    </row>
    <row r="71" spans="1:21" x14ac:dyDescent="0.25">
      <c r="A71" s="471" t="s">
        <v>1174</v>
      </c>
    </row>
    <row r="74" spans="1:21" x14ac:dyDescent="0.25">
      <c r="A74" s="385" t="s">
        <v>1175</v>
      </c>
      <c r="B74" s="385" t="s">
        <v>1176</v>
      </c>
      <c r="C74" s="385" t="s">
        <v>1177</v>
      </c>
      <c r="D74" s="385" t="s">
        <v>1178</v>
      </c>
    </row>
    <row r="75" spans="1:21" x14ac:dyDescent="0.25">
      <c r="A75" s="385" t="s">
        <v>1147</v>
      </c>
      <c r="B75" s="378">
        <v>0.98412698412698407</v>
      </c>
      <c r="C75" s="378">
        <v>1.5873015873015872E-2</v>
      </c>
      <c r="D75" s="378">
        <v>0</v>
      </c>
    </row>
    <row r="76" spans="1:21" x14ac:dyDescent="0.25">
      <c r="A76" s="385" t="s">
        <v>1149</v>
      </c>
      <c r="B76" s="378">
        <v>0.87540453074433655</v>
      </c>
      <c r="C76" s="378">
        <v>0.11974110032362459</v>
      </c>
      <c r="D76" s="378">
        <v>4.8543689320388345E-3</v>
      </c>
    </row>
    <row r="77" spans="1:21" x14ac:dyDescent="0.25">
      <c r="A77" s="385" t="s">
        <v>1148</v>
      </c>
      <c r="B77" s="378">
        <v>0.94618528610354224</v>
      </c>
      <c r="C77" s="378">
        <v>5.1771117166212535E-2</v>
      </c>
      <c r="D77" s="378">
        <v>2.0435967302452314E-3</v>
      </c>
    </row>
    <row r="78" spans="1:21" x14ac:dyDescent="0.25">
      <c r="A78" s="385" t="s">
        <v>1145</v>
      </c>
      <c r="B78" s="378">
        <v>0.99537037037037035</v>
      </c>
      <c r="C78" s="378">
        <v>4.6296296296296294E-3</v>
      </c>
      <c r="D78" s="378">
        <v>0</v>
      </c>
    </row>
    <row r="79" spans="1:21" x14ac:dyDescent="0.25">
      <c r="A79" s="385" t="s">
        <v>1150</v>
      </c>
      <c r="B79" s="378">
        <v>0.75340136054421769</v>
      </c>
      <c r="C79" s="378">
        <v>0.24659863945578231</v>
      </c>
      <c r="D79" s="378">
        <v>0</v>
      </c>
    </row>
    <row r="80" spans="1:21" x14ac:dyDescent="0.25">
      <c r="A80" s="385" t="s">
        <v>1144</v>
      </c>
      <c r="B80" s="378">
        <v>0.97974683544303798</v>
      </c>
      <c r="C80" s="378">
        <v>2.0253164556962026E-2</v>
      </c>
      <c r="D80" s="378">
        <v>0</v>
      </c>
    </row>
    <row r="81" spans="1:4" x14ac:dyDescent="0.25">
      <c r="A81" s="385" t="s">
        <v>1143</v>
      </c>
      <c r="B81" s="378">
        <v>0.85087719298245612</v>
      </c>
      <c r="C81" s="378">
        <v>0.14327485380116958</v>
      </c>
      <c r="D81" s="378">
        <v>5.8479532163742687E-3</v>
      </c>
    </row>
    <row r="82" spans="1:4" x14ac:dyDescent="0.25">
      <c r="A82" s="385" t="s">
        <v>1146</v>
      </c>
      <c r="B82" s="378">
        <v>0.96818181818181814</v>
      </c>
      <c r="C82" s="378">
        <v>2.7272727272727271E-2</v>
      </c>
      <c r="D82" s="378">
        <v>4.5454545454545452E-3</v>
      </c>
    </row>
    <row r="83" spans="1:4" x14ac:dyDescent="0.25">
      <c r="A83" s="385" t="s">
        <v>814</v>
      </c>
      <c r="B83" s="378">
        <v>0.91147928994082839</v>
      </c>
      <c r="C83" s="378">
        <v>8.6390532544378701E-2</v>
      </c>
      <c r="D83" s="378">
        <v>2.1301775147928993E-3</v>
      </c>
    </row>
    <row r="86" spans="1:4" x14ac:dyDescent="0.25">
      <c r="A86" s="384" t="s">
        <v>1179</v>
      </c>
    </row>
  </sheetData>
  <mergeCells count="4">
    <mergeCell ref="A9:N17"/>
    <mergeCell ref="A20:N27"/>
    <mergeCell ref="F47:O51"/>
    <mergeCell ref="A68:U69"/>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1A29-7E7C-4520-8C3F-564C74401652}">
  <sheetPr>
    <tabColor rgb="FFFFC000"/>
  </sheetPr>
  <dimension ref="A1:BD230"/>
  <sheetViews>
    <sheetView zoomScaleNormal="100" workbookViewId="0">
      <selection activeCell="K27" sqref="K27"/>
    </sheetView>
  </sheetViews>
  <sheetFormatPr defaultRowHeight="15" x14ac:dyDescent="0.25"/>
  <cols>
    <col min="1" max="1" width="39.5703125" customWidth="1"/>
    <col min="2" max="2" width="17.140625" customWidth="1"/>
    <col min="3" max="3" width="12.140625" customWidth="1"/>
    <col min="4" max="11" width="9.85546875" bestFit="1" customWidth="1"/>
    <col min="12" max="12" width="10.42578125" customWidth="1"/>
    <col min="13" max="13" width="9.7109375" customWidth="1"/>
    <col min="14" max="14" width="10.85546875" customWidth="1"/>
    <col min="17" max="17" width="9.140625" customWidth="1"/>
    <col min="18" max="18" width="21.140625" customWidth="1"/>
    <col min="19" max="28" width="11" customWidth="1"/>
    <col min="29" max="29" width="14" customWidth="1"/>
    <col min="30" max="30" width="13.42578125" customWidth="1"/>
    <col min="32" max="32" width="12.28515625" customWidth="1"/>
    <col min="33" max="33" width="28.5703125" customWidth="1"/>
  </cols>
  <sheetData>
    <row r="1" spans="1:34" x14ac:dyDescent="0.25">
      <c r="A1" s="60" t="s">
        <v>573</v>
      </c>
      <c r="B1" s="61"/>
      <c r="C1" s="61"/>
      <c r="D1" s="61"/>
      <c r="E1" s="61"/>
      <c r="F1" s="61"/>
      <c r="G1" s="61"/>
      <c r="H1" s="61"/>
      <c r="I1" s="61"/>
      <c r="J1" s="61"/>
      <c r="K1" s="61"/>
      <c r="L1" s="61"/>
      <c r="M1" s="61"/>
      <c r="N1" s="61"/>
    </row>
    <row r="2" spans="1:34" x14ac:dyDescent="0.25">
      <c r="A2" s="54" t="s">
        <v>570</v>
      </c>
      <c r="P2" t="s">
        <v>1223</v>
      </c>
    </row>
    <row r="3" spans="1:34" x14ac:dyDescent="0.25">
      <c r="P3" t="s">
        <v>1224</v>
      </c>
    </row>
    <row r="6" spans="1:34" x14ac:dyDescent="0.25">
      <c r="X6" s="122" t="s">
        <v>123</v>
      </c>
      <c r="Y6" s="122"/>
      <c r="Z6" s="122"/>
      <c r="AA6" s="122"/>
      <c r="AB6" s="122"/>
      <c r="AC6" s="122"/>
      <c r="AD6" s="122"/>
      <c r="AE6" s="122"/>
      <c r="AF6" s="122"/>
      <c r="AG6" s="122"/>
    </row>
    <row r="7" spans="1:34" x14ac:dyDescent="0.25">
      <c r="A7" s="113"/>
      <c r="B7" s="113"/>
      <c r="C7" s="1038" t="s">
        <v>571</v>
      </c>
      <c r="D7" s="1038"/>
      <c r="E7" s="1038"/>
      <c r="F7" s="1038"/>
      <c r="G7" s="1038"/>
      <c r="H7" s="1038"/>
      <c r="I7" s="1038"/>
      <c r="J7" s="1038"/>
      <c r="K7" s="1038"/>
      <c r="L7" s="1038"/>
      <c r="M7" s="1038"/>
      <c r="N7" s="1037" t="s">
        <v>572</v>
      </c>
      <c r="O7" s="1037"/>
      <c r="P7" s="1037"/>
      <c r="Q7" s="1037"/>
      <c r="R7" s="1037"/>
      <c r="S7" s="1037"/>
      <c r="T7" s="1037"/>
      <c r="U7" s="1037"/>
      <c r="V7" s="1037"/>
      <c r="W7" s="1037"/>
      <c r="X7" s="112" t="s">
        <v>122</v>
      </c>
      <c r="Y7" s="112"/>
      <c r="Z7" s="112"/>
      <c r="AA7" s="112"/>
      <c r="AB7" s="112"/>
      <c r="AC7" s="112"/>
      <c r="AD7" s="112"/>
      <c r="AE7" s="112"/>
      <c r="AF7" s="112"/>
      <c r="AG7" s="112"/>
      <c r="AH7" s="112"/>
    </row>
    <row r="8" spans="1:34" x14ac:dyDescent="0.25">
      <c r="A8" s="132" t="s">
        <v>80</v>
      </c>
      <c r="B8" s="113" t="s">
        <v>199</v>
      </c>
      <c r="C8" s="113" t="s">
        <v>82</v>
      </c>
      <c r="D8" s="113" t="s">
        <v>83</v>
      </c>
      <c r="E8" s="113" t="s">
        <v>10</v>
      </c>
      <c r="F8" s="113" t="s">
        <v>12</v>
      </c>
      <c r="G8" s="113" t="s">
        <v>13</v>
      </c>
      <c r="H8" s="113" t="s">
        <v>14</v>
      </c>
      <c r="I8" s="113" t="s">
        <v>15</v>
      </c>
      <c r="J8" s="113" t="s">
        <v>16</v>
      </c>
      <c r="K8" s="113" t="s">
        <v>17</v>
      </c>
      <c r="L8" s="113" t="s">
        <v>18</v>
      </c>
      <c r="M8" s="113" t="s">
        <v>19</v>
      </c>
      <c r="N8" s="133" t="s">
        <v>83</v>
      </c>
      <c r="O8" s="119" t="s">
        <v>10</v>
      </c>
      <c r="P8" s="119" t="s">
        <v>12</v>
      </c>
      <c r="Q8" s="119" t="s">
        <v>13</v>
      </c>
      <c r="R8" s="119" t="s">
        <v>14</v>
      </c>
      <c r="S8" s="119" t="s">
        <v>15</v>
      </c>
      <c r="T8" s="119" t="s">
        <v>16</v>
      </c>
      <c r="U8" s="119" t="s">
        <v>17</v>
      </c>
      <c r="V8" s="119" t="s">
        <v>18</v>
      </c>
      <c r="W8" s="119" t="s">
        <v>19</v>
      </c>
      <c r="X8" s="120" t="s">
        <v>83</v>
      </c>
      <c r="Y8" s="120" t="s">
        <v>10</v>
      </c>
      <c r="Z8" s="120" t="s">
        <v>12</v>
      </c>
      <c r="AA8" s="120" t="s">
        <v>13</v>
      </c>
      <c r="AB8" s="120" t="s">
        <v>14</v>
      </c>
      <c r="AC8" s="120" t="s">
        <v>15</v>
      </c>
      <c r="AD8" s="120" t="s">
        <v>16</v>
      </c>
      <c r="AE8" s="120" t="s">
        <v>17</v>
      </c>
      <c r="AF8" s="120" t="s">
        <v>18</v>
      </c>
      <c r="AG8" s="120" t="s">
        <v>19</v>
      </c>
      <c r="AH8" s="120"/>
    </row>
    <row r="9" spans="1:34" x14ac:dyDescent="0.25">
      <c r="A9" s="132" t="s">
        <v>23</v>
      </c>
      <c r="B9" s="113" t="s">
        <v>569</v>
      </c>
      <c r="C9" s="113">
        <v>1.93</v>
      </c>
      <c r="D9" s="113">
        <v>1.92</v>
      </c>
      <c r="E9" s="113">
        <v>1.96</v>
      </c>
      <c r="F9" s="113">
        <v>2</v>
      </c>
      <c r="G9" s="113">
        <v>2.02</v>
      </c>
      <c r="H9" s="113">
        <v>2.0299999999999998</v>
      </c>
      <c r="I9" s="113">
        <v>2.04</v>
      </c>
      <c r="J9" s="113">
        <v>2.04</v>
      </c>
      <c r="K9" s="113">
        <v>2.08</v>
      </c>
      <c r="L9" s="113">
        <v>2.11</v>
      </c>
      <c r="M9" s="113">
        <v>2.14</v>
      </c>
      <c r="N9" s="134">
        <f t="shared" ref="N9:W9" si="0">(X9/X9)*100</f>
        <v>100</v>
      </c>
      <c r="O9" s="123">
        <f t="shared" si="0"/>
        <v>100</v>
      </c>
      <c r="P9" s="123">
        <f t="shared" si="0"/>
        <v>100</v>
      </c>
      <c r="Q9" s="123">
        <f t="shared" si="0"/>
        <v>100</v>
      </c>
      <c r="R9" s="123">
        <f t="shared" si="0"/>
        <v>100</v>
      </c>
      <c r="S9" s="123">
        <f t="shared" si="0"/>
        <v>100</v>
      </c>
      <c r="T9" s="123">
        <f t="shared" si="0"/>
        <v>100</v>
      </c>
      <c r="U9" s="123">
        <f t="shared" si="0"/>
        <v>100</v>
      </c>
      <c r="V9" s="123">
        <f t="shared" si="0"/>
        <v>100</v>
      </c>
      <c r="W9" s="123">
        <f t="shared" si="0"/>
        <v>100</v>
      </c>
      <c r="X9" s="121">
        <v>25537.010589119895</v>
      </c>
      <c r="Y9" s="121">
        <v>26313.331522219316</v>
      </c>
      <c r="Z9" s="121">
        <v>26782.266895536948</v>
      </c>
      <c r="AA9" s="121">
        <v>26948.641298770632</v>
      </c>
      <c r="AB9" s="121">
        <v>27783.409409267384</v>
      </c>
      <c r="AC9" s="121">
        <v>29214.688529436113</v>
      </c>
      <c r="AD9" s="121">
        <v>29372.115246885467</v>
      </c>
      <c r="AE9" s="121">
        <v>30172.510826284681</v>
      </c>
      <c r="AF9" s="121">
        <v>31102.412110823774</v>
      </c>
      <c r="AG9" s="121">
        <v>32142.396463852689</v>
      </c>
      <c r="AH9" s="120"/>
    </row>
    <row r="10" spans="1:34" x14ac:dyDescent="0.25">
      <c r="A10" s="132" t="s">
        <v>42</v>
      </c>
      <c r="B10" s="113" t="s">
        <v>187</v>
      </c>
      <c r="C10" s="113">
        <v>0.45</v>
      </c>
      <c r="D10" s="113">
        <v>0.61</v>
      </c>
      <c r="E10" s="113">
        <v>0.69</v>
      </c>
      <c r="F10" s="113">
        <v>0.66</v>
      </c>
      <c r="G10" s="113">
        <v>0.61</v>
      </c>
      <c r="H10" s="113">
        <v>0.69</v>
      </c>
      <c r="I10" s="113">
        <v>0.62</v>
      </c>
      <c r="J10" s="113">
        <v>0.44</v>
      </c>
      <c r="K10" s="113">
        <v>0.51</v>
      </c>
      <c r="L10" s="113">
        <v>0.64</v>
      </c>
      <c r="M10" s="113">
        <v>0.64</v>
      </c>
      <c r="N10" s="134">
        <f>(X10/X9)*100</f>
        <v>33.005281635901994</v>
      </c>
      <c r="O10" s="123">
        <f t="shared" ref="O10:W10" si="1">(Y10/Y9)*100</f>
        <v>37.205689489040829</v>
      </c>
      <c r="P10" s="123">
        <f t="shared" si="1"/>
        <v>40.57173477748924</v>
      </c>
      <c r="Q10" s="123">
        <f t="shared" si="1"/>
        <v>42.109608470654038</v>
      </c>
      <c r="R10" s="123">
        <f t="shared" si="1"/>
        <v>42.465234850421716</v>
      </c>
      <c r="S10" s="123">
        <f t="shared" si="1"/>
        <v>42.329465018405507</v>
      </c>
      <c r="T10" s="123">
        <f t="shared" si="1"/>
        <v>43.851346308607766</v>
      </c>
      <c r="U10" s="123">
        <f t="shared" si="1"/>
        <v>45.823160434990569</v>
      </c>
      <c r="V10" s="123">
        <f t="shared" si="1"/>
        <v>48.438553427064932</v>
      </c>
      <c r="W10" s="123">
        <f t="shared" si="1"/>
        <v>49.294653068362329</v>
      </c>
      <c r="X10" s="121">
        <v>8428.562266329136</v>
      </c>
      <c r="Y10" s="121">
        <v>9790.0564203788181</v>
      </c>
      <c r="Z10" s="121">
        <v>10866.030292256553</v>
      </c>
      <c r="AA10" s="121">
        <v>11347.96733907329</v>
      </c>
      <c r="AB10" s="121">
        <v>11798.290055099558</v>
      </c>
      <c r="AC10" s="121">
        <v>12366.421361303785</v>
      </c>
      <c r="AD10" s="121">
        <v>12880.067975075128</v>
      </c>
      <c r="AE10" s="121">
        <v>13825.998043193329</v>
      </c>
      <c r="AF10" s="121">
        <v>15065.558507407286</v>
      </c>
      <c r="AG10" s="121">
        <v>15844.482824713745</v>
      </c>
      <c r="AH10" s="120">
        <v>15376.833055945064</v>
      </c>
    </row>
    <row r="11" spans="1:34" x14ac:dyDescent="0.25">
      <c r="A11" s="132" t="s">
        <v>43</v>
      </c>
      <c r="B11" s="113" t="s">
        <v>179</v>
      </c>
      <c r="C11" s="113">
        <v>0.83</v>
      </c>
      <c r="D11" s="113">
        <v>0.78</v>
      </c>
      <c r="E11" s="113">
        <v>0.9</v>
      </c>
      <c r="F11" s="113">
        <v>0.89</v>
      </c>
      <c r="G11" s="113">
        <v>0.95</v>
      </c>
      <c r="H11" s="113">
        <v>1.03</v>
      </c>
      <c r="I11" s="113">
        <v>1.04</v>
      </c>
      <c r="J11" s="113">
        <v>0.84</v>
      </c>
      <c r="K11" s="113">
        <v>0.9</v>
      </c>
      <c r="L11" s="113">
        <v>0.94</v>
      </c>
      <c r="M11" s="113">
        <v>1</v>
      </c>
      <c r="N11" s="134">
        <f t="shared" ref="N11:W11" si="2">(X11/X9)*100</f>
        <v>34.938885759730923</v>
      </c>
      <c r="O11" s="123">
        <f t="shared" si="2"/>
        <v>38.98871265806428</v>
      </c>
      <c r="P11" s="123">
        <f t="shared" si="2"/>
        <v>41.532083445634264</v>
      </c>
      <c r="Q11" s="123">
        <f t="shared" si="2"/>
        <v>43.750810605431376</v>
      </c>
      <c r="R11" s="123">
        <f t="shared" si="2"/>
        <v>44.731523250329971</v>
      </c>
      <c r="S11" s="123">
        <f t="shared" si="2"/>
        <v>43.759145652584323</v>
      </c>
      <c r="T11" s="123">
        <f t="shared" si="2"/>
        <v>45.837456475278586</v>
      </c>
      <c r="U11" s="123">
        <f t="shared" si="2"/>
        <v>49.199441602715439</v>
      </c>
      <c r="V11" s="123">
        <f t="shared" si="2"/>
        <v>52.071001919147456</v>
      </c>
      <c r="W11" s="123">
        <f t="shared" si="2"/>
        <v>54.345438290502479</v>
      </c>
      <c r="X11" s="121">
        <v>8922.3469561829879</v>
      </c>
      <c r="Y11" s="121">
        <v>10259.22921796194</v>
      </c>
      <c r="Z11" s="121">
        <v>11123.233435686887</v>
      </c>
      <c r="AA11" s="121">
        <v>11790.2490153622</v>
      </c>
      <c r="AB11" s="121">
        <v>12427.942239640806</v>
      </c>
      <c r="AC11" s="121">
        <v>12784.098105544794</v>
      </c>
      <c r="AD11" s="121">
        <v>13463.430542159791</v>
      </c>
      <c r="AE11" s="121">
        <v>14844.706844050925</v>
      </c>
      <c r="AF11" s="121">
        <v>16195.337607128196</v>
      </c>
      <c r="AG11" s="121">
        <v>17467.926235351715</v>
      </c>
      <c r="AH11" s="120">
        <v>17511.855380463763</v>
      </c>
    </row>
    <row r="12" spans="1:34" x14ac:dyDescent="0.25">
      <c r="A12" s="132" t="s">
        <v>34</v>
      </c>
      <c r="B12" s="113" t="s">
        <v>176</v>
      </c>
      <c r="C12" s="113">
        <v>1.39</v>
      </c>
      <c r="D12" s="113">
        <v>1.57</v>
      </c>
      <c r="E12" s="113">
        <v>2.2799999999999998</v>
      </c>
      <c r="F12" s="113">
        <v>2.11</v>
      </c>
      <c r="G12" s="113">
        <v>1.71</v>
      </c>
      <c r="H12" s="113">
        <v>1.42</v>
      </c>
      <c r="I12" s="113">
        <v>1.46</v>
      </c>
      <c r="J12" s="113">
        <v>1.23</v>
      </c>
      <c r="K12" s="113">
        <v>1.28</v>
      </c>
      <c r="L12" s="113">
        <v>1.41</v>
      </c>
      <c r="M12" s="113">
        <v>1.61</v>
      </c>
      <c r="N12" s="134">
        <f t="shared" ref="N12:W12" si="3">(X12/X9)*100</f>
        <v>43.653062917970296</v>
      </c>
      <c r="O12" s="123">
        <f t="shared" si="3"/>
        <v>48.100216382743568</v>
      </c>
      <c r="P12" s="123">
        <f t="shared" si="3"/>
        <v>50.858051390603997</v>
      </c>
      <c r="Q12" s="123">
        <f t="shared" si="3"/>
        <v>53.499327838456843</v>
      </c>
      <c r="R12" s="123">
        <f t="shared" si="3"/>
        <v>55.200049871543577</v>
      </c>
      <c r="S12" s="123">
        <f t="shared" si="3"/>
        <v>54.101267858053859</v>
      </c>
      <c r="T12" s="123">
        <f t="shared" si="3"/>
        <v>56.740832612501094</v>
      </c>
      <c r="U12" s="123">
        <f t="shared" si="3"/>
        <v>60.101000655085521</v>
      </c>
      <c r="V12" s="123">
        <f t="shared" si="3"/>
        <v>63.218928681550636</v>
      </c>
      <c r="W12" s="123">
        <f t="shared" si="3"/>
        <v>66.018065493248471</v>
      </c>
      <c r="X12" s="121">
        <v>11147.687299837246</v>
      </c>
      <c r="Y12" s="121">
        <v>12656.769399696163</v>
      </c>
      <c r="Z12" s="121">
        <v>13620.939061300904</v>
      </c>
      <c r="AA12" s="121">
        <v>14417.341956439075</v>
      </c>
      <c r="AB12" s="121">
        <v>15336.455849930728</v>
      </c>
      <c r="AC12" s="121">
        <v>15805.516895206369</v>
      </c>
      <c r="AD12" s="121">
        <v>16665.982746986196</v>
      </c>
      <c r="AE12" s="121">
        <v>18133.980929361107</v>
      </c>
      <c r="AF12" s="121">
        <v>19662.611730583649</v>
      </c>
      <c r="AG12" s="121">
        <v>21219.788348605849</v>
      </c>
      <c r="AH12" s="120">
        <v>20441.979388642081</v>
      </c>
    </row>
    <row r="13" spans="1:34" x14ac:dyDescent="0.25">
      <c r="A13" s="132" t="s">
        <v>54</v>
      </c>
      <c r="B13" s="113" t="s">
        <v>170</v>
      </c>
      <c r="C13" s="113">
        <v>3.73</v>
      </c>
      <c r="D13" s="113">
        <v>3.71</v>
      </c>
      <c r="E13" s="113">
        <v>3.62</v>
      </c>
      <c r="F13" s="113">
        <v>3.4</v>
      </c>
      <c r="G13" s="113">
        <v>3.27</v>
      </c>
      <c r="H13" s="113">
        <v>3.15</v>
      </c>
      <c r="I13" s="113">
        <v>2.87</v>
      </c>
      <c r="J13" s="113">
        <v>2.72</v>
      </c>
      <c r="K13" s="113">
        <v>2.73</v>
      </c>
      <c r="L13" s="113">
        <v>2.76</v>
      </c>
      <c r="M13" s="113">
        <v>2.79</v>
      </c>
      <c r="N13" s="134">
        <f t="shared" ref="N13:W13" si="4">(X13/X9)*100</f>
        <v>137.67288160489534</v>
      </c>
      <c r="O13" s="123">
        <f t="shared" si="4"/>
        <v>139.98586893705976</v>
      </c>
      <c r="P13" s="123">
        <f t="shared" si="4"/>
        <v>138.97382631727277</v>
      </c>
      <c r="Q13" s="123">
        <f t="shared" si="4"/>
        <v>139.71479537246566</v>
      </c>
      <c r="R13" s="123">
        <f t="shared" si="4"/>
        <v>136.60637335515011</v>
      </c>
      <c r="S13" s="123">
        <f t="shared" si="4"/>
        <v>132.23500047312595</v>
      </c>
      <c r="T13" s="123">
        <f t="shared" si="4"/>
        <v>134.95862355216451</v>
      </c>
      <c r="U13" s="123">
        <f t="shared" si="4"/>
        <v>136.28625883438863</v>
      </c>
      <c r="V13" s="123">
        <f t="shared" si="4"/>
        <v>136.28842545319108</v>
      </c>
      <c r="W13" s="123">
        <f t="shared" si="4"/>
        <v>135.46581235799903</v>
      </c>
      <c r="X13" s="121">
        <v>35157.538353788623</v>
      </c>
      <c r="Y13" s="121">
        <v>36834.94577766797</v>
      </c>
      <c r="Z13" s="121">
        <v>37220.341079231963</v>
      </c>
      <c r="AA13" s="121">
        <v>37651.239046237162</v>
      </c>
      <c r="AB13" s="121">
        <v>37953.90798841371</v>
      </c>
      <c r="AC13" s="121">
        <v>38632.043515122117</v>
      </c>
      <c r="AD13" s="121">
        <v>39640.202445352072</v>
      </c>
      <c r="AE13" s="121">
        <v>41120.98620154427</v>
      </c>
      <c r="AF13" s="121">
        <v>42388.987743804333</v>
      </c>
      <c r="AG13" s="121">
        <v>43541.958481086804</v>
      </c>
      <c r="AH13" s="120">
        <v>42978.181062647913</v>
      </c>
    </row>
    <row r="28" spans="31:41" x14ac:dyDescent="0.25">
      <c r="AE28" s="11"/>
      <c r="AF28" s="11"/>
      <c r="AG28" s="11"/>
      <c r="AH28" s="11"/>
      <c r="AI28" s="11"/>
      <c r="AJ28" s="11"/>
      <c r="AK28" s="11"/>
      <c r="AL28" s="11"/>
      <c r="AM28" s="11"/>
      <c r="AN28" s="11"/>
      <c r="AO28" s="11"/>
    </row>
    <row r="29" spans="31:41" x14ac:dyDescent="0.25">
      <c r="AE29" s="124"/>
      <c r="AF29" s="124"/>
      <c r="AG29" s="124"/>
      <c r="AH29" s="124"/>
      <c r="AI29" s="124"/>
      <c r="AJ29" s="124"/>
      <c r="AK29" s="124"/>
      <c r="AL29" s="124"/>
      <c r="AM29" s="124"/>
      <c r="AN29" s="124"/>
      <c r="AO29" s="124"/>
    </row>
    <row r="30" spans="31:41" x14ac:dyDescent="0.25">
      <c r="AE30" s="124"/>
      <c r="AF30" s="124"/>
      <c r="AG30" s="124"/>
      <c r="AH30" s="124"/>
      <c r="AI30" s="124"/>
      <c r="AJ30" s="124"/>
      <c r="AK30" s="124"/>
      <c r="AL30" s="124"/>
      <c r="AM30" s="124"/>
      <c r="AN30" s="124"/>
      <c r="AO30" s="124"/>
    </row>
    <row r="31" spans="31:41" x14ac:dyDescent="0.25">
      <c r="AE31" s="124"/>
      <c r="AF31" s="124"/>
      <c r="AG31" s="124"/>
      <c r="AH31" s="124"/>
      <c r="AI31" s="124"/>
      <c r="AJ31" s="124"/>
      <c r="AK31" s="124"/>
      <c r="AL31" s="124"/>
      <c r="AM31" s="124"/>
      <c r="AN31" s="124"/>
      <c r="AO31" s="124"/>
    </row>
    <row r="32" spans="31:41" x14ac:dyDescent="0.25">
      <c r="AE32" s="124"/>
      <c r="AF32" s="124"/>
      <c r="AG32" s="124"/>
      <c r="AH32" s="124"/>
      <c r="AI32" s="124"/>
      <c r="AJ32" s="124"/>
      <c r="AK32" s="124"/>
      <c r="AL32" s="124"/>
      <c r="AM32" s="124"/>
      <c r="AN32" s="124"/>
      <c r="AO32" s="124"/>
    </row>
    <row r="33" spans="1:56" x14ac:dyDescent="0.25">
      <c r="AE33" s="124"/>
      <c r="AF33" s="124"/>
      <c r="AG33" s="124"/>
      <c r="AH33" s="124"/>
      <c r="AI33" s="124"/>
      <c r="AJ33" s="124"/>
      <c r="AK33" s="124"/>
      <c r="AL33" s="124"/>
      <c r="AM33" s="124"/>
      <c r="AN33" s="124"/>
      <c r="AO33" s="124"/>
    </row>
    <row r="34" spans="1:56" x14ac:dyDescent="0.25">
      <c r="AE34" s="124"/>
      <c r="AF34" s="124"/>
      <c r="AG34" s="124"/>
      <c r="AH34" s="124"/>
      <c r="AI34" s="124"/>
      <c r="AJ34" s="124"/>
      <c r="AK34" s="124"/>
      <c r="AL34" s="124"/>
      <c r="AM34" s="124"/>
      <c r="AN34" s="124"/>
      <c r="AO34" s="124"/>
    </row>
    <row r="35" spans="1:56" x14ac:dyDescent="0.25">
      <c r="AE35" s="124"/>
      <c r="AF35" s="124"/>
      <c r="AG35" s="124"/>
      <c r="AH35" s="124"/>
      <c r="AI35" s="124"/>
      <c r="AJ35" s="124"/>
      <c r="AK35" s="124"/>
      <c r="AL35" s="124"/>
      <c r="AM35" s="124"/>
      <c r="AN35" s="124"/>
      <c r="AO35" s="124"/>
    </row>
    <row r="36" spans="1:56" x14ac:dyDescent="0.25">
      <c r="AE36" s="124"/>
      <c r="AF36" s="124"/>
      <c r="AG36" s="124"/>
      <c r="AH36" s="124"/>
      <c r="AI36" s="124"/>
      <c r="AJ36" s="124"/>
      <c r="AK36" s="124"/>
      <c r="AL36" s="124"/>
      <c r="AM36" s="124"/>
      <c r="AN36" s="124"/>
      <c r="AO36" s="124"/>
    </row>
    <row r="37" spans="1:56" x14ac:dyDescent="0.25">
      <c r="AE37" s="124"/>
      <c r="AF37" s="124"/>
      <c r="AG37" s="124"/>
      <c r="AH37" s="124"/>
      <c r="AI37" s="124"/>
      <c r="AJ37" s="124"/>
      <c r="AK37" s="124"/>
      <c r="AL37" s="124"/>
      <c r="AM37" s="124"/>
      <c r="AN37" s="124"/>
      <c r="AO37" s="124"/>
    </row>
    <row r="38" spans="1:56" x14ac:dyDescent="0.25">
      <c r="AE38" s="124"/>
      <c r="AF38" s="124"/>
      <c r="AG38" s="124"/>
      <c r="AH38" s="124"/>
      <c r="AI38" s="124"/>
      <c r="AJ38" s="124"/>
      <c r="AK38" s="124"/>
      <c r="AL38" s="124"/>
      <c r="AM38" s="124"/>
      <c r="AN38" s="124"/>
      <c r="AO38" s="124"/>
    </row>
    <row r="39" spans="1:56" x14ac:dyDescent="0.25">
      <c r="O39" s="1"/>
      <c r="P39" s="1"/>
    </row>
    <row r="40" spans="1:56" x14ac:dyDescent="0.25">
      <c r="O40" s="1"/>
      <c r="P40" s="1"/>
    </row>
    <row r="44" spans="1:56" x14ac:dyDescent="0.25">
      <c r="A44" s="20" t="s">
        <v>94</v>
      </c>
      <c r="B44" s="19"/>
      <c r="C44" s="19"/>
      <c r="D44" s="19"/>
      <c r="E44" s="19"/>
      <c r="F44" s="19"/>
      <c r="G44" s="19"/>
      <c r="H44" s="19"/>
      <c r="I44" s="19"/>
      <c r="J44" s="19"/>
      <c r="K44" s="19"/>
      <c r="L44" s="19"/>
      <c r="M44" s="19"/>
      <c r="N44" s="19"/>
      <c r="O44" s="19"/>
      <c r="R44" s="12" t="s">
        <v>85</v>
      </c>
      <c r="AD44" s="11"/>
    </row>
    <row r="45" spans="1:56" x14ac:dyDescent="0.25">
      <c r="A45" s="22" t="s">
        <v>70</v>
      </c>
      <c r="B45" s="22" t="s">
        <v>71</v>
      </c>
      <c r="C45" s="19"/>
      <c r="D45" s="19"/>
      <c r="E45" s="19"/>
      <c r="F45" s="19"/>
      <c r="G45" s="19"/>
      <c r="H45" s="19"/>
      <c r="I45" s="19"/>
      <c r="J45" s="19"/>
      <c r="K45" s="19"/>
      <c r="L45" s="19"/>
      <c r="M45" s="19"/>
      <c r="N45" s="19"/>
      <c r="O45" s="19"/>
    </row>
    <row r="46" spans="1:56" x14ac:dyDescent="0.25">
      <c r="A46" s="21" t="s">
        <v>72</v>
      </c>
      <c r="B46" s="1035" t="s">
        <v>95</v>
      </c>
      <c r="C46" s="1036"/>
      <c r="D46" s="1036"/>
      <c r="E46" s="1036"/>
      <c r="F46" s="1036"/>
      <c r="G46" s="1036"/>
      <c r="H46" s="1036"/>
      <c r="I46" s="1036"/>
      <c r="J46" s="1036"/>
      <c r="K46" s="1036"/>
      <c r="L46" s="1036"/>
      <c r="M46" s="1036"/>
      <c r="N46" s="1036"/>
      <c r="O46" s="1036"/>
      <c r="R46" s="12" t="s">
        <v>75</v>
      </c>
      <c r="S46" s="13">
        <v>44265.737500000003</v>
      </c>
      <c r="T46" s="11"/>
      <c r="U46" s="11"/>
      <c r="V46" s="11"/>
      <c r="W46" s="11"/>
      <c r="X46" s="11"/>
      <c r="Y46" s="11"/>
      <c r="Z46" s="11"/>
      <c r="AA46" s="11"/>
      <c r="AB46" s="11"/>
      <c r="AC46" s="11"/>
      <c r="AD46" s="11"/>
    </row>
    <row r="47" spans="1:56" x14ac:dyDescent="0.25">
      <c r="R47" s="12" t="s">
        <v>76</v>
      </c>
      <c r="S47" s="13">
        <v>44348.423995000005</v>
      </c>
      <c r="T47" s="11"/>
      <c r="U47" s="11"/>
      <c r="V47" s="11"/>
      <c r="W47" s="11"/>
      <c r="X47" s="11"/>
      <c r="Y47" s="11"/>
      <c r="Z47" s="11"/>
      <c r="AA47" s="11"/>
      <c r="AB47" s="11"/>
      <c r="AC47" s="11"/>
      <c r="AD47" s="11"/>
    </row>
    <row r="48" spans="1:56" x14ac:dyDescent="0.25">
      <c r="A48" s="25" t="s">
        <v>96</v>
      </c>
      <c r="B48" s="23"/>
      <c r="C48" s="23"/>
      <c r="D48" s="23"/>
      <c r="E48" s="23"/>
      <c r="F48" s="23"/>
      <c r="G48" s="23"/>
      <c r="H48" s="23"/>
      <c r="I48" s="23"/>
      <c r="J48" s="23"/>
      <c r="K48" s="23"/>
      <c r="L48" s="23"/>
      <c r="M48" s="23"/>
      <c r="N48" s="23"/>
      <c r="O48" s="23"/>
      <c r="R48" s="12" t="s">
        <v>77</v>
      </c>
      <c r="S48" s="12" t="s">
        <v>73</v>
      </c>
      <c r="T48" s="11"/>
      <c r="U48" s="11"/>
      <c r="V48" s="11"/>
      <c r="W48" s="11"/>
      <c r="X48" s="11"/>
      <c r="Y48" s="11"/>
      <c r="Z48" s="11"/>
      <c r="AA48" s="11"/>
      <c r="AB48" s="11"/>
      <c r="AC48" s="11"/>
      <c r="AD48" s="11"/>
      <c r="AU48" s="23"/>
      <c r="AV48" s="23"/>
      <c r="AW48" s="23"/>
      <c r="AX48" s="23"/>
      <c r="AY48" s="23"/>
      <c r="AZ48" s="23"/>
      <c r="BA48" s="23"/>
      <c r="BB48" s="23"/>
      <c r="BC48" s="23"/>
      <c r="BD48" s="23"/>
    </row>
    <row r="49" spans="1:56" x14ac:dyDescent="0.25">
      <c r="A49" s="25" t="s">
        <v>1</v>
      </c>
      <c r="B49" s="24" t="s">
        <v>94</v>
      </c>
      <c r="C49" s="23"/>
      <c r="D49" s="23"/>
      <c r="E49" s="23"/>
      <c r="F49" s="23"/>
      <c r="G49" s="23"/>
      <c r="H49" s="23"/>
      <c r="I49" s="23"/>
      <c r="J49" s="23"/>
      <c r="K49" s="23"/>
      <c r="L49" s="23"/>
      <c r="M49" s="23"/>
      <c r="N49" s="23"/>
      <c r="O49" s="23"/>
      <c r="AU49" s="23"/>
      <c r="AV49" s="23"/>
      <c r="AW49" s="23"/>
      <c r="AX49" s="23"/>
      <c r="AY49" s="23"/>
      <c r="AZ49" s="23"/>
      <c r="BA49" s="23"/>
      <c r="BB49" s="23"/>
      <c r="BC49" s="23"/>
      <c r="BD49" s="23"/>
    </row>
    <row r="50" spans="1:56" x14ac:dyDescent="0.25">
      <c r="A50" s="25" t="s">
        <v>3</v>
      </c>
      <c r="B50" s="25" t="s">
        <v>97</v>
      </c>
      <c r="C50" s="23"/>
      <c r="D50" s="23"/>
      <c r="E50" s="23"/>
      <c r="F50" s="23"/>
      <c r="G50" s="23"/>
      <c r="H50" s="23"/>
      <c r="I50" s="23"/>
      <c r="J50" s="23"/>
      <c r="K50" s="23"/>
      <c r="L50" s="23"/>
      <c r="M50" s="23"/>
      <c r="N50" s="23"/>
      <c r="O50" s="23"/>
      <c r="R50" s="12" t="s">
        <v>86</v>
      </c>
      <c r="S50" s="12" t="s">
        <v>87</v>
      </c>
      <c r="T50" s="11"/>
      <c r="U50" s="11"/>
      <c r="V50" s="11"/>
      <c r="W50" s="11"/>
      <c r="X50" s="11"/>
      <c r="Y50" s="11"/>
      <c r="Z50" s="11"/>
      <c r="AA50" s="11"/>
      <c r="AB50" s="11"/>
      <c r="AC50" s="11"/>
      <c r="AD50" s="11"/>
      <c r="AU50" s="23"/>
      <c r="AV50" s="23"/>
      <c r="AW50" s="23"/>
      <c r="AX50" s="23"/>
      <c r="AY50" s="23"/>
      <c r="AZ50" s="23"/>
      <c r="BA50" s="23"/>
      <c r="BB50" s="23"/>
      <c r="BC50" s="23"/>
      <c r="BD50" s="23"/>
    </row>
    <row r="51" spans="1:56" x14ac:dyDescent="0.25">
      <c r="R51" s="12" t="s">
        <v>78</v>
      </c>
      <c r="S51" s="12" t="s">
        <v>88</v>
      </c>
      <c r="T51" s="11"/>
      <c r="U51" s="11"/>
      <c r="V51" s="11"/>
      <c r="W51" s="11"/>
      <c r="X51" s="11"/>
      <c r="Y51" s="11"/>
      <c r="Z51" s="11"/>
      <c r="AA51" s="11"/>
      <c r="AB51" s="11"/>
      <c r="AC51" s="11"/>
      <c r="AD51" s="11"/>
    </row>
    <row r="52" spans="1:56" x14ac:dyDescent="0.25">
      <c r="A52" s="24" t="s">
        <v>4</v>
      </c>
      <c r="B52" s="23"/>
      <c r="C52" s="25" t="s">
        <v>5</v>
      </c>
      <c r="D52" s="23"/>
      <c r="E52" s="23"/>
      <c r="F52" s="23"/>
      <c r="G52" s="23"/>
      <c r="H52" s="23"/>
      <c r="I52" s="23"/>
      <c r="J52" s="23"/>
      <c r="K52" s="23"/>
      <c r="L52" s="23"/>
      <c r="M52" s="23"/>
      <c r="N52" s="23"/>
      <c r="O52" s="23"/>
      <c r="AU52" s="23"/>
      <c r="AV52" s="23"/>
      <c r="AW52" s="23"/>
      <c r="AX52" s="23"/>
      <c r="AY52" s="23"/>
      <c r="AZ52" s="23"/>
      <c r="BA52" s="23"/>
      <c r="BB52" s="23"/>
      <c r="BC52" s="23"/>
      <c r="BD52" s="23"/>
    </row>
    <row r="53" spans="1:56" x14ac:dyDescent="0.25">
      <c r="A53" s="24" t="s">
        <v>7</v>
      </c>
      <c r="B53" s="23"/>
      <c r="C53" s="25" t="s">
        <v>98</v>
      </c>
      <c r="D53" s="23"/>
      <c r="E53" s="23"/>
      <c r="F53" s="23"/>
      <c r="G53" s="23"/>
      <c r="H53" s="23"/>
      <c r="I53" s="23"/>
      <c r="J53" s="23"/>
      <c r="K53" s="23"/>
      <c r="L53" s="23"/>
      <c r="M53" s="23"/>
      <c r="N53" s="23"/>
      <c r="O53" s="23"/>
      <c r="R53" s="14" t="s">
        <v>80</v>
      </c>
      <c r="S53" s="14" t="s">
        <v>81</v>
      </c>
      <c r="T53" s="14" t="s">
        <v>82</v>
      </c>
      <c r="U53" s="14" t="s">
        <v>83</v>
      </c>
      <c r="V53" s="14" t="s">
        <v>10</v>
      </c>
      <c r="W53" s="14" t="s">
        <v>12</v>
      </c>
      <c r="X53" s="14" t="s">
        <v>13</v>
      </c>
      <c r="Y53" s="14" t="s">
        <v>14</v>
      </c>
      <c r="Z53" s="14" t="s">
        <v>15</v>
      </c>
      <c r="AA53" s="14" t="s">
        <v>16</v>
      </c>
      <c r="AB53" s="14" t="s">
        <v>17</v>
      </c>
      <c r="AC53" s="14" t="s">
        <v>18</v>
      </c>
      <c r="AD53" s="14" t="s">
        <v>19</v>
      </c>
      <c r="AU53" s="23"/>
      <c r="AV53" s="23"/>
      <c r="AW53" s="23"/>
      <c r="AX53" s="23"/>
      <c r="AY53" s="23"/>
      <c r="AZ53" s="23"/>
      <c r="BA53" s="23"/>
      <c r="BB53" s="23"/>
      <c r="BC53" s="23"/>
      <c r="BD53" s="23"/>
    </row>
    <row r="54" spans="1:56" x14ac:dyDescent="0.25">
      <c r="A54" s="24" t="s">
        <v>99</v>
      </c>
      <c r="B54" s="23"/>
      <c r="C54" s="25" t="s">
        <v>100</v>
      </c>
      <c r="D54" s="23"/>
      <c r="E54" s="23"/>
      <c r="F54" s="23"/>
      <c r="G54" s="23"/>
      <c r="H54" s="23"/>
      <c r="I54" s="23"/>
      <c r="J54" s="23"/>
      <c r="K54" s="23"/>
      <c r="L54" s="23"/>
      <c r="M54" s="23"/>
      <c r="N54" s="23"/>
      <c r="O54" s="23"/>
      <c r="R54" s="14" t="s">
        <v>22</v>
      </c>
      <c r="S54" s="15">
        <v>1.88</v>
      </c>
      <c r="T54" s="15">
        <v>1.97</v>
      </c>
      <c r="U54" s="15">
        <v>1.97</v>
      </c>
      <c r="V54" s="15">
        <v>2.02</v>
      </c>
      <c r="W54" s="15">
        <v>2.08</v>
      </c>
      <c r="X54" s="16">
        <v>2.1</v>
      </c>
      <c r="Y54" s="15">
        <v>2.11</v>
      </c>
      <c r="Z54" s="15">
        <v>2.13</v>
      </c>
      <c r="AA54" s="15">
        <v>2.12</v>
      </c>
      <c r="AB54" s="15">
        <v>2.15</v>
      </c>
      <c r="AC54" s="15">
        <v>2.1800000000000002</v>
      </c>
      <c r="AD54" s="16">
        <v>2.2000000000000002</v>
      </c>
      <c r="AU54" s="23"/>
      <c r="AV54" s="23"/>
      <c r="AW54" s="23"/>
      <c r="AX54" s="23"/>
      <c r="AY54" s="23"/>
      <c r="AZ54" s="23"/>
      <c r="BA54" s="23"/>
      <c r="BB54" s="23"/>
      <c r="BC54" s="23"/>
      <c r="BD54" s="23"/>
    </row>
    <row r="55" spans="1:56" x14ac:dyDescent="0.25">
      <c r="R55" s="14" t="s">
        <v>23</v>
      </c>
      <c r="S55" s="15">
        <v>1.84</v>
      </c>
      <c r="T55" s="15">
        <v>1.93</v>
      </c>
      <c r="U55" s="15">
        <v>1.92</v>
      </c>
      <c r="V55" s="15">
        <v>1.96</v>
      </c>
      <c r="W55" s="17">
        <v>2</v>
      </c>
      <c r="X55" s="15">
        <v>2.02</v>
      </c>
      <c r="Y55" s="15">
        <v>2.0299999999999998</v>
      </c>
      <c r="Z55" s="15">
        <v>2.04</v>
      </c>
      <c r="AA55" s="15">
        <v>2.04</v>
      </c>
      <c r="AB55" s="15">
        <v>2.08</v>
      </c>
      <c r="AC55" s="15">
        <v>2.11</v>
      </c>
      <c r="AD55" s="15">
        <v>2.14</v>
      </c>
    </row>
    <row r="56" spans="1:56" x14ac:dyDescent="0.25">
      <c r="A56" s="26" t="s">
        <v>9</v>
      </c>
      <c r="B56" s="32" t="s">
        <v>81</v>
      </c>
      <c r="C56" s="32" t="s">
        <v>82</v>
      </c>
      <c r="D56" s="32" t="s">
        <v>83</v>
      </c>
      <c r="E56" s="32" t="s">
        <v>10</v>
      </c>
      <c r="F56" s="32" t="s">
        <v>12</v>
      </c>
      <c r="G56" s="32" t="s">
        <v>13</v>
      </c>
      <c r="H56" s="32" t="s">
        <v>14</v>
      </c>
      <c r="I56" s="32" t="s">
        <v>15</v>
      </c>
      <c r="J56" s="32" t="s">
        <v>16</v>
      </c>
      <c r="K56" s="32" t="s">
        <v>17</v>
      </c>
      <c r="L56" s="32" t="s">
        <v>18</v>
      </c>
      <c r="M56" s="32" t="s">
        <v>19</v>
      </c>
      <c r="R56" s="14" t="s">
        <v>27</v>
      </c>
      <c r="S56" s="15">
        <v>1.89</v>
      </c>
      <c r="T56" s="15">
        <v>1.99</v>
      </c>
      <c r="U56" s="17">
        <v>2</v>
      </c>
      <c r="V56" s="15">
        <v>2.04</v>
      </c>
      <c r="W56" s="16">
        <v>2.1</v>
      </c>
      <c r="X56" s="15">
        <v>2.12</v>
      </c>
      <c r="Y56" s="15">
        <v>2.14</v>
      </c>
      <c r="Z56" s="15">
        <v>2.15</v>
      </c>
      <c r="AA56" s="15">
        <v>2.14</v>
      </c>
      <c r="AB56" s="15">
        <v>2.1800000000000002</v>
      </c>
      <c r="AC56" s="15">
        <v>2.21</v>
      </c>
      <c r="AD56" s="15">
        <v>2.2400000000000002</v>
      </c>
    </row>
    <row r="57" spans="1:56" x14ac:dyDescent="0.25">
      <c r="A57" s="27" t="s">
        <v>21</v>
      </c>
      <c r="B57" s="29" t="s">
        <v>11</v>
      </c>
      <c r="C57" s="29" t="s">
        <v>11</v>
      </c>
      <c r="D57" s="29" t="s">
        <v>11</v>
      </c>
      <c r="E57" s="29" t="s">
        <v>11</v>
      </c>
      <c r="F57" s="29" t="s">
        <v>11</v>
      </c>
      <c r="G57" s="29" t="s">
        <v>11</v>
      </c>
      <c r="H57" s="29" t="s">
        <v>11</v>
      </c>
      <c r="I57" s="29" t="s">
        <v>11</v>
      </c>
      <c r="J57" s="29" t="s">
        <v>11</v>
      </c>
      <c r="K57" s="29" t="s">
        <v>11</v>
      </c>
      <c r="L57" s="29" t="s">
        <v>11</v>
      </c>
      <c r="M57" s="29" t="s">
        <v>11</v>
      </c>
      <c r="R57" s="14" t="s">
        <v>29</v>
      </c>
      <c r="S57" s="15">
        <v>1.94</v>
      </c>
      <c r="T57" s="17">
        <v>2</v>
      </c>
      <c r="U57" s="15">
        <v>2.06</v>
      </c>
      <c r="V57" s="15">
        <v>2.17</v>
      </c>
      <c r="W57" s="15">
        <v>2.2799999999999998</v>
      </c>
      <c r="X57" s="15">
        <v>2.33</v>
      </c>
      <c r="Y57" s="15">
        <v>2.37</v>
      </c>
      <c r="Z57" s="15">
        <v>2.4300000000000002</v>
      </c>
      <c r="AA57" s="15">
        <v>2.52</v>
      </c>
      <c r="AB57" s="15">
        <v>2.67</v>
      </c>
      <c r="AC57" s="15">
        <v>2.67</v>
      </c>
      <c r="AD57" s="15">
        <v>2.89</v>
      </c>
    </row>
    <row r="58" spans="1:56" x14ac:dyDescent="0.25">
      <c r="A58" s="28" t="s">
        <v>22</v>
      </c>
      <c r="B58" s="30">
        <v>100</v>
      </c>
      <c r="C58" s="30">
        <v>100</v>
      </c>
      <c r="D58" s="30">
        <v>100</v>
      </c>
      <c r="E58" s="30">
        <v>100</v>
      </c>
      <c r="F58" s="30">
        <v>100</v>
      </c>
      <c r="G58" s="30">
        <v>100</v>
      </c>
      <c r="H58" s="30">
        <v>100</v>
      </c>
      <c r="I58" s="30">
        <v>100</v>
      </c>
      <c r="J58" s="30">
        <v>100</v>
      </c>
      <c r="K58" s="30">
        <v>100</v>
      </c>
      <c r="L58" s="30">
        <v>100</v>
      </c>
      <c r="M58" s="30">
        <v>100</v>
      </c>
      <c r="R58" s="14" t="s">
        <v>30</v>
      </c>
      <c r="S58" s="15">
        <v>0.45</v>
      </c>
      <c r="T58" s="15">
        <v>0.49</v>
      </c>
      <c r="U58" s="15">
        <v>0.56999999999999995</v>
      </c>
      <c r="V58" s="15">
        <v>0.53</v>
      </c>
      <c r="W58" s="16">
        <v>0.6</v>
      </c>
      <c r="X58" s="15">
        <v>0.64</v>
      </c>
      <c r="Y58" s="15">
        <v>0.79</v>
      </c>
      <c r="Z58" s="15">
        <v>0.95</v>
      </c>
      <c r="AA58" s="15">
        <v>0.77</v>
      </c>
      <c r="AB58" s="15">
        <v>0.74</v>
      </c>
      <c r="AC58" s="15">
        <v>0.76</v>
      </c>
      <c r="AD58" s="15">
        <v>0.84</v>
      </c>
    </row>
    <row r="59" spans="1:56" x14ac:dyDescent="0.25">
      <c r="A59" s="28" t="s">
        <v>23</v>
      </c>
      <c r="B59" s="31">
        <v>102</v>
      </c>
      <c r="C59" s="31">
        <v>101</v>
      </c>
      <c r="D59" s="31">
        <v>101</v>
      </c>
      <c r="E59" s="31">
        <v>101</v>
      </c>
      <c r="F59" s="31">
        <v>101</v>
      </c>
      <c r="G59" s="31">
        <v>101</v>
      </c>
      <c r="H59" s="31">
        <v>101</v>
      </c>
      <c r="I59" s="31">
        <v>101</v>
      </c>
      <c r="J59" s="31">
        <v>101</v>
      </c>
      <c r="K59" s="31">
        <v>101</v>
      </c>
      <c r="L59" s="31">
        <v>101</v>
      </c>
      <c r="M59" s="31">
        <v>101</v>
      </c>
      <c r="R59" s="14" t="s">
        <v>31</v>
      </c>
      <c r="S59" s="15">
        <v>1.23</v>
      </c>
      <c r="T59" s="15">
        <v>1.29</v>
      </c>
      <c r="U59" s="15">
        <v>1.33</v>
      </c>
      <c r="V59" s="15">
        <v>1.54</v>
      </c>
      <c r="W59" s="15">
        <v>1.77</v>
      </c>
      <c r="X59" s="15">
        <v>1.88</v>
      </c>
      <c r="Y59" s="15">
        <v>1.96</v>
      </c>
      <c r="Z59" s="15">
        <v>1.92</v>
      </c>
      <c r="AA59" s="15">
        <v>1.67</v>
      </c>
      <c r="AB59" s="15">
        <v>1.77</v>
      </c>
      <c r="AC59" s="16">
        <v>1.9</v>
      </c>
      <c r="AD59" s="15">
        <v>1.94</v>
      </c>
    </row>
    <row r="60" spans="1:56" x14ac:dyDescent="0.25">
      <c r="A60" s="28" t="s">
        <v>101</v>
      </c>
      <c r="B60" s="30">
        <v>102</v>
      </c>
      <c r="C60" s="30">
        <v>102</v>
      </c>
      <c r="D60" s="30">
        <v>102</v>
      </c>
      <c r="E60" s="30">
        <v>101</v>
      </c>
      <c r="F60" s="30">
        <v>102</v>
      </c>
      <c r="G60" s="30">
        <v>102</v>
      </c>
      <c r="H60" s="30">
        <v>102</v>
      </c>
      <c r="I60" s="30">
        <v>102</v>
      </c>
      <c r="J60" s="30">
        <v>101</v>
      </c>
      <c r="K60" s="30">
        <v>101</v>
      </c>
      <c r="L60" s="30">
        <v>101</v>
      </c>
      <c r="M60" s="30">
        <v>101</v>
      </c>
      <c r="R60" s="14" t="s">
        <v>32</v>
      </c>
      <c r="S60" s="15">
        <v>2.77</v>
      </c>
      <c r="T60" s="15">
        <v>3.06</v>
      </c>
      <c r="U60" s="15">
        <v>2.92</v>
      </c>
      <c r="V60" s="15">
        <v>2.94</v>
      </c>
      <c r="W60" s="15">
        <v>2.98</v>
      </c>
      <c r="X60" s="15">
        <v>2.97</v>
      </c>
      <c r="Y60" s="15">
        <v>2.91</v>
      </c>
      <c r="Z60" s="15">
        <v>3.06</v>
      </c>
      <c r="AA60" s="15">
        <v>3.09</v>
      </c>
      <c r="AB60" s="15">
        <v>2.93</v>
      </c>
      <c r="AC60" s="15">
        <v>2.97</v>
      </c>
      <c r="AD60" s="15">
        <v>2.91</v>
      </c>
    </row>
    <row r="61" spans="1:56" x14ac:dyDescent="0.25">
      <c r="A61" s="28" t="s">
        <v>27</v>
      </c>
      <c r="B61" s="31">
        <v>110</v>
      </c>
      <c r="C61" s="31">
        <v>110</v>
      </c>
      <c r="D61" s="31">
        <v>109</v>
      </c>
      <c r="E61" s="31">
        <v>109</v>
      </c>
      <c r="F61" s="31">
        <v>108</v>
      </c>
      <c r="G61" s="31">
        <v>108</v>
      </c>
      <c r="H61" s="31">
        <v>108</v>
      </c>
      <c r="I61" s="31">
        <v>108</v>
      </c>
      <c r="J61" s="31">
        <v>107</v>
      </c>
      <c r="K61" s="31">
        <v>107</v>
      </c>
      <c r="L61" s="31">
        <v>107</v>
      </c>
      <c r="M61" s="31">
        <v>106</v>
      </c>
      <c r="R61" s="14" t="s">
        <v>33</v>
      </c>
      <c r="S61" s="520">
        <v>2.62</v>
      </c>
      <c r="T61" s="520">
        <v>2.74</v>
      </c>
      <c r="U61" s="520">
        <v>2.73</v>
      </c>
      <c r="V61" s="520">
        <v>2.81</v>
      </c>
      <c r="W61" s="520">
        <v>2.88</v>
      </c>
      <c r="X61" s="520">
        <v>2.84</v>
      </c>
      <c r="Y61" s="520">
        <v>2.88</v>
      </c>
      <c r="Z61" s="520">
        <v>2.93</v>
      </c>
      <c r="AA61" s="520">
        <v>2.94</v>
      </c>
      <c r="AB61" s="520">
        <v>3.05</v>
      </c>
      <c r="AC61" s="520">
        <v>3.12</v>
      </c>
      <c r="AD61" s="520">
        <v>3.18</v>
      </c>
    </row>
    <row r="62" spans="1:56" x14ac:dyDescent="0.25">
      <c r="A62" s="28" t="s">
        <v>102</v>
      </c>
      <c r="B62" s="30">
        <v>111</v>
      </c>
      <c r="C62" s="30">
        <v>110</v>
      </c>
      <c r="D62" s="30">
        <v>110</v>
      </c>
      <c r="E62" s="30">
        <v>109</v>
      </c>
      <c r="F62" s="30">
        <v>109</v>
      </c>
      <c r="G62" s="30">
        <v>108</v>
      </c>
      <c r="H62" s="30">
        <v>108</v>
      </c>
      <c r="I62" s="30">
        <v>108</v>
      </c>
      <c r="J62" s="30">
        <v>108</v>
      </c>
      <c r="K62" s="30">
        <v>107</v>
      </c>
      <c r="L62" s="30">
        <v>107</v>
      </c>
      <c r="M62" s="30">
        <v>106</v>
      </c>
      <c r="R62" s="14" t="s">
        <v>34</v>
      </c>
      <c r="S62" s="522">
        <v>1.25</v>
      </c>
      <c r="T62" s="522">
        <v>1.39</v>
      </c>
      <c r="U62" s="522">
        <v>1.57</v>
      </c>
      <c r="V62" s="522">
        <v>2.2799999999999998</v>
      </c>
      <c r="W62" s="522">
        <v>2.11</v>
      </c>
      <c r="X62" s="522">
        <v>1.71</v>
      </c>
      <c r="Y62" s="522">
        <v>1.42</v>
      </c>
      <c r="Z62" s="522">
        <v>1.46</v>
      </c>
      <c r="AA62" s="522">
        <v>1.23</v>
      </c>
      <c r="AB62" s="522">
        <v>1.28</v>
      </c>
      <c r="AC62" s="522">
        <v>1.41</v>
      </c>
      <c r="AD62" s="522">
        <v>1.61</v>
      </c>
    </row>
    <row r="63" spans="1:56" x14ac:dyDescent="0.25">
      <c r="A63" s="28" t="s">
        <v>29</v>
      </c>
      <c r="B63" s="31">
        <v>116</v>
      </c>
      <c r="C63" s="31">
        <v>118</v>
      </c>
      <c r="D63" s="31">
        <v>121</v>
      </c>
      <c r="E63" s="31">
        <v>119</v>
      </c>
      <c r="F63" s="31">
        <v>121</v>
      </c>
      <c r="G63" s="31">
        <v>121</v>
      </c>
      <c r="H63" s="31">
        <v>121</v>
      </c>
      <c r="I63" s="31">
        <v>121</v>
      </c>
      <c r="J63" s="31">
        <v>120</v>
      </c>
      <c r="K63" s="31">
        <v>118</v>
      </c>
      <c r="L63" s="31">
        <v>118</v>
      </c>
      <c r="M63" s="31">
        <v>118</v>
      </c>
      <c r="R63" s="14" t="s">
        <v>35</v>
      </c>
      <c r="S63" s="15">
        <v>1.39</v>
      </c>
      <c r="T63" s="15">
        <v>1.61</v>
      </c>
      <c r="U63" s="15">
        <v>1.59</v>
      </c>
      <c r="V63" s="15">
        <v>1.56</v>
      </c>
      <c r="W63" s="15">
        <v>1.56</v>
      </c>
      <c r="X63" s="15">
        <v>1.57</v>
      </c>
      <c r="Y63" s="15">
        <v>1.52</v>
      </c>
      <c r="Z63" s="15">
        <v>1.18</v>
      </c>
      <c r="AA63" s="15">
        <v>1.17</v>
      </c>
      <c r="AB63" s="15">
        <v>1.22</v>
      </c>
      <c r="AC63" s="15">
        <v>1.1399999999999999</v>
      </c>
      <c r="AD63" s="15">
        <v>0.78</v>
      </c>
    </row>
    <row r="64" spans="1:56" x14ac:dyDescent="0.25">
      <c r="A64" s="28" t="s">
        <v>30</v>
      </c>
      <c r="B64" s="30">
        <v>43</v>
      </c>
      <c r="C64" s="30">
        <v>44</v>
      </c>
      <c r="D64" s="30">
        <v>44</v>
      </c>
      <c r="E64" s="30">
        <v>46</v>
      </c>
      <c r="F64" s="30">
        <v>47</v>
      </c>
      <c r="G64" s="30">
        <v>46</v>
      </c>
      <c r="H64" s="30">
        <v>47</v>
      </c>
      <c r="I64" s="30">
        <v>48</v>
      </c>
      <c r="J64" s="30">
        <v>49</v>
      </c>
      <c r="K64" s="30">
        <v>50</v>
      </c>
      <c r="L64" s="30">
        <v>51</v>
      </c>
      <c r="M64" s="30">
        <v>53</v>
      </c>
      <c r="R64" s="14" t="s">
        <v>36</v>
      </c>
      <c r="S64" s="15">
        <v>0.66</v>
      </c>
      <c r="T64" s="15">
        <v>0.63</v>
      </c>
      <c r="U64" s="16">
        <v>0.6</v>
      </c>
      <c r="V64" s="15">
        <v>0.68</v>
      </c>
      <c r="W64" s="15">
        <v>0.71</v>
      </c>
      <c r="X64" s="15">
        <v>0.82</v>
      </c>
      <c r="Y64" s="15">
        <v>0.84</v>
      </c>
      <c r="Z64" s="15">
        <v>0.97</v>
      </c>
      <c r="AA64" s="15">
        <v>1.01</v>
      </c>
      <c r="AB64" s="15">
        <v>1.1499999999999999</v>
      </c>
      <c r="AC64" s="15">
        <v>1.21</v>
      </c>
      <c r="AD64" s="15">
        <v>1.27</v>
      </c>
    </row>
    <row r="65" spans="1:30" x14ac:dyDescent="0.25">
      <c r="A65" s="28" t="s">
        <v>31</v>
      </c>
      <c r="B65" s="31">
        <v>86</v>
      </c>
      <c r="C65" s="31">
        <v>87</v>
      </c>
      <c r="D65" s="31">
        <v>84</v>
      </c>
      <c r="E65" s="31">
        <v>84</v>
      </c>
      <c r="F65" s="31">
        <v>84</v>
      </c>
      <c r="G65" s="31">
        <v>86</v>
      </c>
      <c r="H65" s="31">
        <v>88</v>
      </c>
      <c r="I65" s="31">
        <v>89</v>
      </c>
      <c r="J65" s="31">
        <v>89</v>
      </c>
      <c r="K65" s="31">
        <v>91</v>
      </c>
      <c r="L65" s="31">
        <v>92</v>
      </c>
      <c r="M65" s="31">
        <v>93</v>
      </c>
      <c r="R65" s="14" t="s">
        <v>37</v>
      </c>
      <c r="S65" s="15">
        <v>1.33</v>
      </c>
      <c r="T65" s="15">
        <v>1.36</v>
      </c>
      <c r="U65" s="15">
        <v>1.36</v>
      </c>
      <c r="V65" s="15">
        <v>1.33</v>
      </c>
      <c r="W65" s="16">
        <v>1.3</v>
      </c>
      <c r="X65" s="15">
        <v>1.28</v>
      </c>
      <c r="Y65" s="15">
        <v>1.24</v>
      </c>
      <c r="Z65" s="15">
        <v>1.22</v>
      </c>
      <c r="AA65" s="15">
        <v>1.19</v>
      </c>
      <c r="AB65" s="15">
        <v>1.21</v>
      </c>
      <c r="AC65" s="15">
        <v>1.24</v>
      </c>
      <c r="AD65" s="15">
        <v>1.25</v>
      </c>
    </row>
    <row r="66" spans="1:30" x14ac:dyDescent="0.25">
      <c r="A66" s="28" t="s">
        <v>32</v>
      </c>
      <c r="B66" s="30">
        <v>127</v>
      </c>
      <c r="C66" s="30">
        <v>127</v>
      </c>
      <c r="D66" s="30">
        <v>131</v>
      </c>
      <c r="E66" s="30">
        <v>129</v>
      </c>
      <c r="F66" s="30">
        <v>129</v>
      </c>
      <c r="G66" s="30">
        <v>130</v>
      </c>
      <c r="H66" s="30">
        <v>129</v>
      </c>
      <c r="I66" s="30">
        <v>128</v>
      </c>
      <c r="J66" s="30">
        <v>128</v>
      </c>
      <c r="K66" s="30">
        <v>130</v>
      </c>
      <c r="L66" s="30">
        <v>129</v>
      </c>
      <c r="M66" s="30">
        <v>130</v>
      </c>
      <c r="R66" s="14" t="s">
        <v>38</v>
      </c>
      <c r="S66" s="15">
        <v>2.06</v>
      </c>
      <c r="T66" s="15">
        <v>2.21</v>
      </c>
      <c r="U66" s="15">
        <v>2.1800000000000002</v>
      </c>
      <c r="V66" s="15">
        <v>2.19</v>
      </c>
      <c r="W66" s="15">
        <v>2.23</v>
      </c>
      <c r="X66" s="15">
        <v>2.2400000000000002</v>
      </c>
      <c r="Y66" s="15">
        <v>2.23</v>
      </c>
      <c r="Z66" s="15">
        <v>2.27</v>
      </c>
      <c r="AA66" s="15">
        <v>2.2200000000000002</v>
      </c>
      <c r="AB66" s="16">
        <v>2.2000000000000002</v>
      </c>
      <c r="AC66" s="16">
        <v>2.2000000000000002</v>
      </c>
      <c r="AD66" s="15">
        <v>2.19</v>
      </c>
    </row>
    <row r="67" spans="1:30" x14ac:dyDescent="0.25">
      <c r="A67" s="28" t="s">
        <v>33</v>
      </c>
      <c r="B67" s="31">
        <v>118</v>
      </c>
      <c r="C67" s="31">
        <v>118</v>
      </c>
      <c r="D67" s="31">
        <v>121</v>
      </c>
      <c r="E67" s="31">
        <v>124</v>
      </c>
      <c r="F67" s="31">
        <v>124</v>
      </c>
      <c r="G67" s="31">
        <v>125</v>
      </c>
      <c r="H67" s="31">
        <v>127</v>
      </c>
      <c r="I67" s="31">
        <v>125</v>
      </c>
      <c r="J67" s="31">
        <v>125</v>
      </c>
      <c r="K67" s="31">
        <v>124</v>
      </c>
      <c r="L67" s="31">
        <v>123</v>
      </c>
      <c r="M67" s="31">
        <v>120</v>
      </c>
      <c r="R67" s="14" t="s">
        <v>39</v>
      </c>
      <c r="S67" s="15">
        <v>0.89</v>
      </c>
      <c r="T67" s="15">
        <v>0.84</v>
      </c>
      <c r="U67" s="15">
        <v>0.74</v>
      </c>
      <c r="V67" s="15">
        <v>0.75</v>
      </c>
      <c r="W67" s="15">
        <v>0.75</v>
      </c>
      <c r="X67" s="15">
        <v>0.81</v>
      </c>
      <c r="Y67" s="15">
        <v>0.78</v>
      </c>
      <c r="Z67" s="15">
        <v>0.84</v>
      </c>
      <c r="AA67" s="15">
        <v>0.86</v>
      </c>
      <c r="AB67" s="15">
        <v>0.86</v>
      </c>
      <c r="AC67" s="15">
        <v>0.97</v>
      </c>
      <c r="AD67" s="15">
        <v>1.1100000000000001</v>
      </c>
    </row>
    <row r="68" spans="1:30" x14ac:dyDescent="0.25">
      <c r="A68" s="28" t="s">
        <v>34</v>
      </c>
      <c r="B68" s="30">
        <v>70</v>
      </c>
      <c r="C68" s="30">
        <v>65</v>
      </c>
      <c r="D68" s="30">
        <v>66</v>
      </c>
      <c r="E68" s="30">
        <v>72</v>
      </c>
      <c r="F68" s="30">
        <v>75</v>
      </c>
      <c r="G68" s="30">
        <v>77</v>
      </c>
      <c r="H68" s="30">
        <v>79</v>
      </c>
      <c r="I68" s="30">
        <v>77</v>
      </c>
      <c r="J68" s="30">
        <v>78</v>
      </c>
      <c r="K68" s="30">
        <v>80</v>
      </c>
      <c r="L68" s="30">
        <v>82</v>
      </c>
      <c r="M68" s="30">
        <v>84</v>
      </c>
      <c r="R68" s="14" t="s">
        <v>40</v>
      </c>
      <c r="S68" s="15">
        <v>1.1599999999999999</v>
      </c>
      <c r="T68" s="15">
        <v>1.22</v>
      </c>
      <c r="U68" s="15">
        <v>1.22</v>
      </c>
      <c r="V68" s="16">
        <v>1.2</v>
      </c>
      <c r="W68" s="15">
        <v>1.26</v>
      </c>
      <c r="X68" s="16">
        <v>1.3</v>
      </c>
      <c r="Y68" s="15">
        <v>1.34</v>
      </c>
      <c r="Z68" s="15">
        <v>1.34</v>
      </c>
      <c r="AA68" s="15">
        <v>1.37</v>
      </c>
      <c r="AB68" s="15">
        <v>1.37</v>
      </c>
      <c r="AC68" s="15">
        <v>1.42</v>
      </c>
      <c r="AD68" s="15">
        <v>1.45</v>
      </c>
    </row>
    <row r="69" spans="1:30" x14ac:dyDescent="0.25">
      <c r="A69" s="28" t="s">
        <v>35</v>
      </c>
      <c r="B69" s="31">
        <v>136</v>
      </c>
      <c r="C69" s="31">
        <v>130</v>
      </c>
      <c r="D69" s="31">
        <v>132</v>
      </c>
      <c r="E69" s="31">
        <v>131</v>
      </c>
      <c r="F69" s="31">
        <v>133</v>
      </c>
      <c r="G69" s="31">
        <v>133</v>
      </c>
      <c r="H69" s="31">
        <v>138</v>
      </c>
      <c r="I69" s="31">
        <v>181</v>
      </c>
      <c r="J69" s="31">
        <v>177</v>
      </c>
      <c r="K69" s="31">
        <v>185</v>
      </c>
      <c r="L69" s="31">
        <v>191</v>
      </c>
      <c r="M69" s="31">
        <v>193</v>
      </c>
      <c r="R69" s="14" t="s">
        <v>41</v>
      </c>
      <c r="S69" s="15">
        <v>0.39</v>
      </c>
      <c r="T69" s="15">
        <v>0.44</v>
      </c>
      <c r="U69" s="15">
        <v>0.44</v>
      </c>
      <c r="V69" s="15">
        <v>0.45</v>
      </c>
      <c r="W69" s="15">
        <v>0.44</v>
      </c>
      <c r="X69" s="15">
        <v>0.49</v>
      </c>
      <c r="Y69" s="15">
        <v>0.51</v>
      </c>
      <c r="Z69" s="15">
        <v>0.48</v>
      </c>
      <c r="AA69" s="15">
        <v>0.52</v>
      </c>
      <c r="AB69" s="15">
        <v>0.55000000000000004</v>
      </c>
      <c r="AC69" s="15">
        <v>0.62</v>
      </c>
      <c r="AD69" s="15">
        <v>0.63</v>
      </c>
    </row>
    <row r="70" spans="1:30" x14ac:dyDescent="0.25">
      <c r="A70" s="28" t="s">
        <v>36</v>
      </c>
      <c r="B70" s="30">
        <v>95</v>
      </c>
      <c r="C70" s="30">
        <v>95</v>
      </c>
      <c r="D70" s="30">
        <v>85</v>
      </c>
      <c r="E70" s="30">
        <v>75</v>
      </c>
      <c r="F70" s="30">
        <v>71</v>
      </c>
      <c r="G70" s="30">
        <v>72</v>
      </c>
      <c r="H70" s="30">
        <v>72</v>
      </c>
      <c r="I70" s="30">
        <v>70</v>
      </c>
      <c r="J70" s="30">
        <v>68</v>
      </c>
      <c r="K70" s="30">
        <v>67</v>
      </c>
      <c r="L70" s="30">
        <v>67</v>
      </c>
      <c r="M70" s="30">
        <v>67</v>
      </c>
      <c r="R70" s="14" t="s">
        <v>42</v>
      </c>
      <c r="S70" s="15">
        <v>0.57999999999999996</v>
      </c>
      <c r="T70" s="15">
        <v>0.45</v>
      </c>
      <c r="U70" s="15">
        <v>0.61</v>
      </c>
      <c r="V70" s="15">
        <v>0.69</v>
      </c>
      <c r="W70" s="15">
        <v>0.66</v>
      </c>
      <c r="X70" s="15">
        <v>0.61</v>
      </c>
      <c r="Y70" s="15">
        <v>0.69</v>
      </c>
      <c r="Z70" s="15">
        <v>0.62</v>
      </c>
      <c r="AA70" s="15">
        <v>0.44</v>
      </c>
      <c r="AB70" s="15">
        <v>0.51</v>
      </c>
      <c r="AC70" s="15">
        <v>0.64</v>
      </c>
      <c r="AD70" s="15">
        <v>0.64</v>
      </c>
    </row>
    <row r="71" spans="1:30" x14ac:dyDescent="0.25">
      <c r="A71" s="28" t="s">
        <v>37</v>
      </c>
      <c r="B71" s="31">
        <v>102</v>
      </c>
      <c r="C71" s="31">
        <v>101</v>
      </c>
      <c r="D71" s="31">
        <v>96</v>
      </c>
      <c r="E71" s="31">
        <v>93</v>
      </c>
      <c r="F71" s="31">
        <v>91</v>
      </c>
      <c r="G71" s="31">
        <v>90</v>
      </c>
      <c r="H71" s="31">
        <v>91</v>
      </c>
      <c r="I71" s="31">
        <v>91</v>
      </c>
      <c r="J71" s="31">
        <v>92</v>
      </c>
      <c r="K71" s="31">
        <v>93</v>
      </c>
      <c r="L71" s="31">
        <v>91</v>
      </c>
      <c r="M71" s="31">
        <v>91</v>
      </c>
      <c r="R71" s="14" t="s">
        <v>43</v>
      </c>
      <c r="S71" s="15">
        <v>0.79</v>
      </c>
      <c r="T71" s="15">
        <v>0.83</v>
      </c>
      <c r="U71" s="15">
        <v>0.78</v>
      </c>
      <c r="V71" s="16">
        <v>0.9</v>
      </c>
      <c r="W71" s="15">
        <v>0.89</v>
      </c>
      <c r="X71" s="15">
        <v>0.95</v>
      </c>
      <c r="Y71" s="15">
        <v>1.03</v>
      </c>
      <c r="Z71" s="15">
        <v>1.04</v>
      </c>
      <c r="AA71" s="15">
        <v>0.84</v>
      </c>
      <c r="AB71" s="16">
        <v>0.9</v>
      </c>
      <c r="AC71" s="15">
        <v>0.94</v>
      </c>
      <c r="AD71" s="17">
        <v>1</v>
      </c>
    </row>
    <row r="72" spans="1:30" x14ac:dyDescent="0.25">
      <c r="A72" s="28" t="s">
        <v>38</v>
      </c>
      <c r="B72" s="30">
        <v>108</v>
      </c>
      <c r="C72" s="30">
        <v>109</v>
      </c>
      <c r="D72" s="30">
        <v>109</v>
      </c>
      <c r="E72" s="30">
        <v>109</v>
      </c>
      <c r="F72" s="30">
        <v>108</v>
      </c>
      <c r="G72" s="30">
        <v>110</v>
      </c>
      <c r="H72" s="30">
        <v>108</v>
      </c>
      <c r="I72" s="30">
        <v>107</v>
      </c>
      <c r="J72" s="30">
        <v>106</v>
      </c>
      <c r="K72" s="30">
        <v>104</v>
      </c>
      <c r="L72" s="30">
        <v>104</v>
      </c>
      <c r="M72" s="30">
        <v>106</v>
      </c>
      <c r="R72" s="14" t="s">
        <v>44</v>
      </c>
      <c r="S72" s="15">
        <v>1.62</v>
      </c>
      <c r="T72" s="15">
        <v>1.68</v>
      </c>
      <c r="U72" s="16">
        <v>1.5</v>
      </c>
      <c r="V72" s="15">
        <v>1.46</v>
      </c>
      <c r="W72" s="15">
        <v>1.27</v>
      </c>
      <c r="X72" s="16">
        <v>1.3</v>
      </c>
      <c r="Y72" s="15">
        <v>1.27</v>
      </c>
      <c r="Z72" s="16">
        <v>1.3</v>
      </c>
      <c r="AA72" s="16">
        <v>1.3</v>
      </c>
      <c r="AB72" s="15">
        <v>1.27</v>
      </c>
      <c r="AC72" s="15">
        <v>1.17</v>
      </c>
      <c r="AD72" s="15">
        <v>1.19</v>
      </c>
    </row>
    <row r="73" spans="1:30" x14ac:dyDescent="0.25">
      <c r="A73" s="28" t="s">
        <v>39</v>
      </c>
      <c r="B73" s="31">
        <v>64</v>
      </c>
      <c r="C73" s="31">
        <v>63</v>
      </c>
      <c r="D73" s="31">
        <v>60</v>
      </c>
      <c r="E73" s="31">
        <v>60</v>
      </c>
      <c r="F73" s="31">
        <v>61</v>
      </c>
      <c r="G73" s="31">
        <v>61</v>
      </c>
      <c r="H73" s="31">
        <v>60</v>
      </c>
      <c r="I73" s="31">
        <v>60</v>
      </c>
      <c r="J73" s="31">
        <v>61</v>
      </c>
      <c r="K73" s="31">
        <v>63</v>
      </c>
      <c r="L73" s="31">
        <v>64</v>
      </c>
      <c r="M73" s="31">
        <v>65</v>
      </c>
      <c r="R73" s="14" t="s">
        <v>45</v>
      </c>
      <c r="S73" s="15">
        <v>0.98</v>
      </c>
      <c r="T73" s="15">
        <v>1.1299999999999999</v>
      </c>
      <c r="U73" s="15">
        <v>1.1299999999999999</v>
      </c>
      <c r="V73" s="15">
        <v>1.18</v>
      </c>
      <c r="W73" s="15">
        <v>1.26</v>
      </c>
      <c r="X73" s="15">
        <v>1.39</v>
      </c>
      <c r="Y73" s="15">
        <v>1.35</v>
      </c>
      <c r="Z73" s="15">
        <v>1.34</v>
      </c>
      <c r="AA73" s="15">
        <v>1.18</v>
      </c>
      <c r="AB73" s="15">
        <v>1.32</v>
      </c>
      <c r="AC73" s="15">
        <v>1.51</v>
      </c>
      <c r="AD73" s="15">
        <v>1.48</v>
      </c>
    </row>
    <row r="74" spans="1:30" x14ac:dyDescent="0.25">
      <c r="A74" s="28" t="s">
        <v>40</v>
      </c>
      <c r="B74" s="30">
        <v>108</v>
      </c>
      <c r="C74" s="30">
        <v>108</v>
      </c>
      <c r="D74" s="30">
        <v>106</v>
      </c>
      <c r="E74" s="30">
        <v>105</v>
      </c>
      <c r="F74" s="30">
        <v>103</v>
      </c>
      <c r="G74" s="30">
        <v>100</v>
      </c>
      <c r="H74" s="30">
        <v>98</v>
      </c>
      <c r="I74" s="30">
        <v>97</v>
      </c>
      <c r="J74" s="30">
        <v>98</v>
      </c>
      <c r="K74" s="30">
        <v>98</v>
      </c>
      <c r="L74" s="30">
        <v>97</v>
      </c>
      <c r="M74" s="30">
        <v>96</v>
      </c>
      <c r="R74" s="14" t="s">
        <v>46</v>
      </c>
      <c r="S74" s="15">
        <v>0.53</v>
      </c>
      <c r="T74" s="15">
        <v>0.51</v>
      </c>
      <c r="U74" s="15">
        <v>0.59</v>
      </c>
      <c r="V74" s="15">
        <v>0.67</v>
      </c>
      <c r="W74" s="16">
        <v>0.8</v>
      </c>
      <c r="X74" s="15">
        <v>0.74</v>
      </c>
      <c r="Y74" s="15">
        <v>0.69</v>
      </c>
      <c r="Z74" s="15">
        <v>0.72</v>
      </c>
      <c r="AA74" s="15">
        <v>0.56000000000000005</v>
      </c>
      <c r="AB74" s="15">
        <v>0.56000000000000005</v>
      </c>
      <c r="AC74" s="16">
        <v>0.6</v>
      </c>
      <c r="AD74" s="15">
        <v>0.59</v>
      </c>
    </row>
    <row r="75" spans="1:30" x14ac:dyDescent="0.25">
      <c r="A75" s="28" t="s">
        <v>41</v>
      </c>
      <c r="B75" s="31">
        <v>107</v>
      </c>
      <c r="C75" s="31">
        <v>106</v>
      </c>
      <c r="D75" s="31">
        <v>102</v>
      </c>
      <c r="E75" s="31">
        <v>97</v>
      </c>
      <c r="F75" s="31">
        <v>91</v>
      </c>
      <c r="G75" s="31">
        <v>84</v>
      </c>
      <c r="H75" s="31">
        <v>81</v>
      </c>
      <c r="I75" s="31">
        <v>83</v>
      </c>
      <c r="J75" s="31">
        <v>88</v>
      </c>
      <c r="K75" s="31">
        <v>89</v>
      </c>
      <c r="L75" s="31">
        <v>91</v>
      </c>
      <c r="M75" s="31">
        <v>90</v>
      </c>
      <c r="R75" s="14" t="s">
        <v>47</v>
      </c>
      <c r="S75" s="15">
        <v>1.62</v>
      </c>
      <c r="T75" s="15">
        <v>1.67</v>
      </c>
      <c r="U75" s="16">
        <v>1.7</v>
      </c>
      <c r="V75" s="15">
        <v>1.88</v>
      </c>
      <c r="W75" s="15">
        <v>1.92</v>
      </c>
      <c r="X75" s="15">
        <v>2.16</v>
      </c>
      <c r="Y75" s="15">
        <v>2.17</v>
      </c>
      <c r="Z75" s="15">
        <v>2.15</v>
      </c>
      <c r="AA75" s="15">
        <v>2.15</v>
      </c>
      <c r="AB75" s="15">
        <v>2.1800000000000002</v>
      </c>
      <c r="AC75" s="15">
        <v>2.14</v>
      </c>
      <c r="AD75" s="15">
        <v>2.16</v>
      </c>
    </row>
    <row r="76" spans="1:30" x14ac:dyDescent="0.25">
      <c r="A76" s="28" t="s">
        <v>42</v>
      </c>
      <c r="B76" s="30">
        <v>60</v>
      </c>
      <c r="C76" s="30">
        <v>53</v>
      </c>
      <c r="D76" s="30">
        <v>54</v>
      </c>
      <c r="E76" s="30">
        <v>58</v>
      </c>
      <c r="F76" s="30">
        <v>61</v>
      </c>
      <c r="G76" s="30">
        <v>63</v>
      </c>
      <c r="H76" s="30">
        <v>64</v>
      </c>
      <c r="I76" s="30">
        <v>65</v>
      </c>
      <c r="J76" s="30">
        <v>66</v>
      </c>
      <c r="K76" s="30">
        <v>67</v>
      </c>
      <c r="L76" s="30">
        <v>69</v>
      </c>
      <c r="M76" s="30">
        <v>69</v>
      </c>
      <c r="R76" s="14" t="s">
        <v>48</v>
      </c>
      <c r="S76" s="520">
        <v>2.57</v>
      </c>
      <c r="T76" s="521">
        <v>2.6</v>
      </c>
      <c r="U76" s="520">
        <v>2.73</v>
      </c>
      <c r="V76" s="520">
        <v>2.67</v>
      </c>
      <c r="W76" s="520">
        <v>2.91</v>
      </c>
      <c r="X76" s="520">
        <v>2.95</v>
      </c>
      <c r="Y76" s="520">
        <v>3.08</v>
      </c>
      <c r="Z76" s="520">
        <v>3.05</v>
      </c>
      <c r="AA76" s="520">
        <v>3.12</v>
      </c>
      <c r="AB76" s="520">
        <v>3.06</v>
      </c>
      <c r="AC76" s="520">
        <v>3.14</v>
      </c>
      <c r="AD76" s="520">
        <v>3.19</v>
      </c>
    </row>
    <row r="77" spans="1:30" x14ac:dyDescent="0.25">
      <c r="A77" s="28" t="s">
        <v>43</v>
      </c>
      <c r="B77" s="31">
        <v>64</v>
      </c>
      <c r="C77" s="31">
        <v>57</v>
      </c>
      <c r="D77" s="31">
        <v>61</v>
      </c>
      <c r="E77" s="31">
        <v>67</v>
      </c>
      <c r="F77" s="31">
        <v>71</v>
      </c>
      <c r="G77" s="31">
        <v>74</v>
      </c>
      <c r="H77" s="31">
        <v>76</v>
      </c>
      <c r="I77" s="31">
        <v>75</v>
      </c>
      <c r="J77" s="31">
        <v>76</v>
      </c>
      <c r="K77" s="31">
        <v>79</v>
      </c>
      <c r="L77" s="31">
        <v>82</v>
      </c>
      <c r="M77" s="31">
        <v>84</v>
      </c>
      <c r="R77" s="14" t="s">
        <v>49</v>
      </c>
      <c r="S77" s="16">
        <v>0.6</v>
      </c>
      <c r="T77" s="15">
        <v>0.66</v>
      </c>
      <c r="U77" s="15">
        <v>0.72</v>
      </c>
      <c r="V77" s="15">
        <v>0.75</v>
      </c>
      <c r="W77" s="15">
        <v>0.88</v>
      </c>
      <c r="X77" s="15">
        <v>0.88</v>
      </c>
      <c r="Y77" s="15">
        <v>0.94</v>
      </c>
      <c r="Z77" s="17">
        <v>1</v>
      </c>
      <c r="AA77" s="15">
        <v>0.96</v>
      </c>
      <c r="AB77" s="15">
        <v>1.03</v>
      </c>
      <c r="AC77" s="15">
        <v>1.21</v>
      </c>
      <c r="AD77" s="15">
        <v>1.32</v>
      </c>
    </row>
    <row r="78" spans="1:30" x14ac:dyDescent="0.25">
      <c r="A78" s="28" t="s">
        <v>44</v>
      </c>
      <c r="B78" s="30">
        <v>266</v>
      </c>
      <c r="C78" s="30">
        <v>258</v>
      </c>
      <c r="D78" s="30">
        <v>260</v>
      </c>
      <c r="E78" s="30">
        <v>267</v>
      </c>
      <c r="F78" s="30">
        <v>263</v>
      </c>
      <c r="G78" s="30">
        <v>264</v>
      </c>
      <c r="H78" s="30">
        <v>272</v>
      </c>
      <c r="I78" s="30">
        <v>272</v>
      </c>
      <c r="J78" s="30">
        <v>272</v>
      </c>
      <c r="K78" s="30">
        <v>263</v>
      </c>
      <c r="L78" s="30">
        <v>261</v>
      </c>
      <c r="M78" s="30">
        <v>260</v>
      </c>
      <c r="R78" s="14" t="s">
        <v>50</v>
      </c>
      <c r="S78" s="15">
        <v>1.44</v>
      </c>
      <c r="T78" s="15">
        <v>1.58</v>
      </c>
      <c r="U78" s="15">
        <v>1.54</v>
      </c>
      <c r="V78" s="15">
        <v>1.46</v>
      </c>
      <c r="W78" s="15">
        <v>1.38</v>
      </c>
      <c r="X78" s="15">
        <v>1.32</v>
      </c>
      <c r="Y78" s="15">
        <v>1.29</v>
      </c>
      <c r="Z78" s="15">
        <v>1.24</v>
      </c>
      <c r="AA78" s="15">
        <v>1.28</v>
      </c>
      <c r="AB78" s="15">
        <v>1.32</v>
      </c>
      <c r="AC78" s="15">
        <v>1.35</v>
      </c>
      <c r="AD78" s="16">
        <v>1.4</v>
      </c>
    </row>
    <row r="79" spans="1:30" x14ac:dyDescent="0.25">
      <c r="A79" s="28" t="s">
        <v>45</v>
      </c>
      <c r="B79" s="31">
        <v>64</v>
      </c>
      <c r="C79" s="31">
        <v>65</v>
      </c>
      <c r="D79" s="31">
        <v>66</v>
      </c>
      <c r="E79" s="31">
        <v>67</v>
      </c>
      <c r="F79" s="31">
        <v>67</v>
      </c>
      <c r="G79" s="31">
        <v>68</v>
      </c>
      <c r="H79" s="31">
        <v>69</v>
      </c>
      <c r="I79" s="31">
        <v>70</v>
      </c>
      <c r="J79" s="31">
        <v>69</v>
      </c>
      <c r="K79" s="31">
        <v>69</v>
      </c>
      <c r="L79" s="31">
        <v>71</v>
      </c>
      <c r="M79" s="31">
        <v>73</v>
      </c>
      <c r="R79" s="14" t="s">
        <v>51</v>
      </c>
      <c r="S79" s="15">
        <v>0.55000000000000004</v>
      </c>
      <c r="T79" s="15">
        <v>0.44</v>
      </c>
      <c r="U79" s="15">
        <v>0.46</v>
      </c>
      <c r="V79" s="16">
        <v>0.5</v>
      </c>
      <c r="W79" s="15">
        <v>0.49</v>
      </c>
      <c r="X79" s="15">
        <v>0.39</v>
      </c>
      <c r="Y79" s="15">
        <v>0.38</v>
      </c>
      <c r="Z79" s="15">
        <v>0.49</v>
      </c>
      <c r="AA79" s="15">
        <v>0.48</v>
      </c>
      <c r="AB79" s="16">
        <v>0.5</v>
      </c>
      <c r="AC79" s="16">
        <v>0.5</v>
      </c>
      <c r="AD79" s="15">
        <v>0.48</v>
      </c>
    </row>
    <row r="80" spans="1:30" x14ac:dyDescent="0.25">
      <c r="A80" s="28" t="s">
        <v>46</v>
      </c>
      <c r="B80" s="30">
        <v>81</v>
      </c>
      <c r="C80" s="30">
        <v>84</v>
      </c>
      <c r="D80" s="30">
        <v>87</v>
      </c>
      <c r="E80" s="30">
        <v>84</v>
      </c>
      <c r="F80" s="30">
        <v>87</v>
      </c>
      <c r="G80" s="30">
        <v>90</v>
      </c>
      <c r="H80" s="30">
        <v>93</v>
      </c>
      <c r="I80" s="30">
        <v>98</v>
      </c>
      <c r="J80" s="30">
        <v>98</v>
      </c>
      <c r="K80" s="30">
        <v>100</v>
      </c>
      <c r="L80" s="30">
        <v>99</v>
      </c>
      <c r="M80" s="30">
        <v>100</v>
      </c>
      <c r="R80" s="14" t="s">
        <v>52</v>
      </c>
      <c r="S80" s="15">
        <v>1.63</v>
      </c>
      <c r="T80" s="15">
        <v>1.81</v>
      </c>
      <c r="U80" s="15">
        <v>2.0499999999999998</v>
      </c>
      <c r="V80" s="15">
        <v>2.41</v>
      </c>
      <c r="W80" s="15">
        <v>2.56</v>
      </c>
      <c r="X80" s="15">
        <v>2.56</v>
      </c>
      <c r="Y80" s="15">
        <v>2.37</v>
      </c>
      <c r="Z80" s="16">
        <v>2.2000000000000002</v>
      </c>
      <c r="AA80" s="15">
        <v>2.0099999999999998</v>
      </c>
      <c r="AB80" s="15">
        <v>1.87</v>
      </c>
      <c r="AC80" s="15">
        <v>1.95</v>
      </c>
      <c r="AD80" s="15">
        <v>2.04</v>
      </c>
    </row>
    <row r="81" spans="1:30" x14ac:dyDescent="0.25">
      <c r="A81" s="28" t="s">
        <v>47</v>
      </c>
      <c r="B81" s="31">
        <v>143</v>
      </c>
      <c r="C81" s="31">
        <v>140</v>
      </c>
      <c r="D81" s="31">
        <v>137</v>
      </c>
      <c r="E81" s="31">
        <v>135</v>
      </c>
      <c r="F81" s="31">
        <v>136</v>
      </c>
      <c r="G81" s="31">
        <v>137</v>
      </c>
      <c r="H81" s="31">
        <v>133</v>
      </c>
      <c r="I81" s="31">
        <v>132</v>
      </c>
      <c r="J81" s="31">
        <v>129</v>
      </c>
      <c r="K81" s="31">
        <v>129</v>
      </c>
      <c r="L81" s="31">
        <v>130</v>
      </c>
      <c r="M81" s="31">
        <v>128</v>
      </c>
      <c r="R81" s="14" t="s">
        <v>53</v>
      </c>
      <c r="S81" s="15">
        <v>0.46</v>
      </c>
      <c r="T81" s="15">
        <v>0.47</v>
      </c>
      <c r="U81" s="15">
        <v>0.61</v>
      </c>
      <c r="V81" s="15">
        <v>0.66</v>
      </c>
      <c r="W81" s="16">
        <v>0.8</v>
      </c>
      <c r="X81" s="15">
        <v>0.82</v>
      </c>
      <c r="Y81" s="15">
        <v>0.88</v>
      </c>
      <c r="Z81" s="15">
        <v>1.1599999999999999</v>
      </c>
      <c r="AA81" s="15">
        <v>0.79</v>
      </c>
      <c r="AB81" s="15">
        <v>0.89</v>
      </c>
      <c r="AC81" s="15">
        <v>0.84</v>
      </c>
      <c r="AD81" s="15">
        <v>0.83</v>
      </c>
    </row>
    <row r="82" spans="1:30" x14ac:dyDescent="0.25">
      <c r="A82" s="28" t="s">
        <v>48</v>
      </c>
      <c r="B82" s="30">
        <v>127</v>
      </c>
      <c r="C82" s="30">
        <v>128</v>
      </c>
      <c r="D82" s="30">
        <v>128</v>
      </c>
      <c r="E82" s="30">
        <v>129</v>
      </c>
      <c r="F82" s="30">
        <v>133</v>
      </c>
      <c r="G82" s="30">
        <v>133</v>
      </c>
      <c r="H82" s="30">
        <v>132</v>
      </c>
      <c r="I82" s="30">
        <v>131</v>
      </c>
      <c r="J82" s="30">
        <v>130</v>
      </c>
      <c r="K82" s="30">
        <v>127</v>
      </c>
      <c r="L82" s="30">
        <v>128</v>
      </c>
      <c r="M82" s="30">
        <v>126</v>
      </c>
      <c r="R82" s="14" t="s">
        <v>54</v>
      </c>
      <c r="S82" s="15">
        <v>3.54</v>
      </c>
      <c r="T82" s="15">
        <v>3.73</v>
      </c>
      <c r="U82" s="15">
        <v>3.71</v>
      </c>
      <c r="V82" s="15">
        <v>3.62</v>
      </c>
      <c r="W82" s="16">
        <v>3.4</v>
      </c>
      <c r="X82" s="15">
        <v>3.27</v>
      </c>
      <c r="Y82" s="15">
        <v>3.15</v>
      </c>
      <c r="Z82" s="15">
        <v>2.87</v>
      </c>
      <c r="AA82" s="15">
        <v>2.72</v>
      </c>
      <c r="AB82" s="15">
        <v>2.73</v>
      </c>
      <c r="AC82" s="15">
        <v>2.76</v>
      </c>
      <c r="AD82" s="15">
        <v>2.79</v>
      </c>
    </row>
    <row r="83" spans="1:30" x14ac:dyDescent="0.25">
      <c r="A83" s="28" t="s">
        <v>49</v>
      </c>
      <c r="B83" s="31">
        <v>56</v>
      </c>
      <c r="C83" s="31">
        <v>60</v>
      </c>
      <c r="D83" s="31">
        <v>63</v>
      </c>
      <c r="E83" s="31">
        <v>66</v>
      </c>
      <c r="F83" s="31">
        <v>67</v>
      </c>
      <c r="G83" s="31">
        <v>67</v>
      </c>
      <c r="H83" s="31">
        <v>68</v>
      </c>
      <c r="I83" s="31">
        <v>69</v>
      </c>
      <c r="J83" s="31">
        <v>69</v>
      </c>
      <c r="K83" s="31">
        <v>70</v>
      </c>
      <c r="L83" s="31">
        <v>71</v>
      </c>
      <c r="M83" s="31">
        <v>73</v>
      </c>
      <c r="R83" s="14" t="s">
        <v>55</v>
      </c>
      <c r="S83" s="520">
        <v>3.47</v>
      </c>
      <c r="T83" s="521">
        <v>3.4</v>
      </c>
      <c r="U83" s="520">
        <v>3.17</v>
      </c>
      <c r="V83" s="520">
        <v>3.19</v>
      </c>
      <c r="W83" s="520">
        <v>3.23</v>
      </c>
      <c r="X83" s="520">
        <v>3.26</v>
      </c>
      <c r="Y83" s="521">
        <v>3.1</v>
      </c>
      <c r="Z83" s="520">
        <v>3.22</v>
      </c>
      <c r="AA83" s="520">
        <v>3.25</v>
      </c>
      <c r="AB83" s="520">
        <v>3.36</v>
      </c>
      <c r="AC83" s="520">
        <v>3.32</v>
      </c>
      <c r="AD83" s="521">
        <v>3.4</v>
      </c>
    </row>
    <row r="84" spans="1:30" x14ac:dyDescent="0.25">
      <c r="A84" s="28" t="s">
        <v>50</v>
      </c>
      <c r="B84" s="30">
        <v>82</v>
      </c>
      <c r="C84" s="30">
        <v>83</v>
      </c>
      <c r="D84" s="30">
        <v>83</v>
      </c>
      <c r="E84" s="30">
        <v>78</v>
      </c>
      <c r="F84" s="30">
        <v>76</v>
      </c>
      <c r="G84" s="30">
        <v>78</v>
      </c>
      <c r="H84" s="30">
        <v>78</v>
      </c>
      <c r="I84" s="30">
        <v>78</v>
      </c>
      <c r="J84" s="30">
        <v>78</v>
      </c>
      <c r="K84" s="30">
        <v>78</v>
      </c>
      <c r="L84" s="30">
        <v>78</v>
      </c>
      <c r="M84" s="30">
        <v>79</v>
      </c>
      <c r="R84" s="14" t="s">
        <v>56</v>
      </c>
      <c r="S84" s="15">
        <v>2.46</v>
      </c>
      <c r="T84" s="16">
        <v>2.6</v>
      </c>
      <c r="U84" s="18" t="s">
        <v>24</v>
      </c>
      <c r="V84" s="16">
        <v>2.4</v>
      </c>
      <c r="W84" s="18" t="s">
        <v>24</v>
      </c>
      <c r="X84" s="15">
        <v>1.69</v>
      </c>
      <c r="Y84" s="15">
        <v>1.94</v>
      </c>
      <c r="Z84" s="15">
        <v>2.1800000000000002</v>
      </c>
      <c r="AA84" s="15">
        <v>2.11</v>
      </c>
      <c r="AB84" s="15">
        <v>2.08</v>
      </c>
      <c r="AC84" s="15">
        <v>2.0099999999999998</v>
      </c>
      <c r="AD84" s="15">
        <v>2.35</v>
      </c>
    </row>
    <row r="85" spans="1:30" x14ac:dyDescent="0.25">
      <c r="A85" s="28" t="s">
        <v>51</v>
      </c>
      <c r="B85" s="31">
        <v>52</v>
      </c>
      <c r="C85" s="31">
        <v>52</v>
      </c>
      <c r="D85" s="31">
        <v>52</v>
      </c>
      <c r="E85" s="31">
        <v>52</v>
      </c>
      <c r="F85" s="31">
        <v>54</v>
      </c>
      <c r="G85" s="31">
        <v>55</v>
      </c>
      <c r="H85" s="31">
        <v>56</v>
      </c>
      <c r="I85" s="31">
        <v>57</v>
      </c>
      <c r="J85" s="31">
        <v>60</v>
      </c>
      <c r="K85" s="31">
        <v>64</v>
      </c>
      <c r="L85" s="31">
        <v>66</v>
      </c>
      <c r="M85" s="31">
        <v>70</v>
      </c>
      <c r="R85" s="14" t="s">
        <v>58</v>
      </c>
      <c r="S85" s="15">
        <v>1.55</v>
      </c>
      <c r="T85" s="15">
        <v>1.72</v>
      </c>
      <c r="U85" s="15">
        <v>1.65</v>
      </c>
      <c r="V85" s="15">
        <v>1.63</v>
      </c>
      <c r="W85" s="15">
        <v>1.62</v>
      </c>
      <c r="X85" s="15">
        <v>1.65</v>
      </c>
      <c r="Y85" s="15">
        <v>1.72</v>
      </c>
      <c r="Z85" s="15">
        <v>1.94</v>
      </c>
      <c r="AA85" s="15">
        <v>2.04</v>
      </c>
      <c r="AB85" s="16">
        <v>2.1</v>
      </c>
      <c r="AC85" s="15">
        <v>2.0499999999999998</v>
      </c>
      <c r="AD85" s="15">
        <v>2.15</v>
      </c>
    </row>
    <row r="86" spans="1:30" x14ac:dyDescent="0.25">
      <c r="A86" s="28" t="s">
        <v>52</v>
      </c>
      <c r="B86" s="30">
        <v>91</v>
      </c>
      <c r="C86" s="30">
        <v>86</v>
      </c>
      <c r="D86" s="30">
        <v>85</v>
      </c>
      <c r="E86" s="30">
        <v>84</v>
      </c>
      <c r="F86" s="30">
        <v>83</v>
      </c>
      <c r="G86" s="30">
        <v>83</v>
      </c>
      <c r="H86" s="30">
        <v>83</v>
      </c>
      <c r="I86" s="30">
        <v>83</v>
      </c>
      <c r="J86" s="30">
        <v>84</v>
      </c>
      <c r="K86" s="30">
        <v>86</v>
      </c>
      <c r="L86" s="30">
        <v>87</v>
      </c>
      <c r="M86" s="30">
        <v>89</v>
      </c>
      <c r="R86" s="14" t="s">
        <v>59</v>
      </c>
      <c r="S86" s="15">
        <v>2.64</v>
      </c>
      <c r="T86" s="18" t="s">
        <v>24</v>
      </c>
      <c r="U86" s="18" t="s">
        <v>24</v>
      </c>
      <c r="V86" s="18" t="s">
        <v>24</v>
      </c>
      <c r="W86" s="15">
        <v>3.08</v>
      </c>
      <c r="X86" s="18" t="s">
        <v>24</v>
      </c>
      <c r="Y86" s="18" t="s">
        <v>24</v>
      </c>
      <c r="Z86" s="15">
        <v>3.26</v>
      </c>
      <c r="AA86" s="18" t="s">
        <v>24</v>
      </c>
      <c r="AB86" s="15">
        <v>3.18</v>
      </c>
      <c r="AC86" s="18" t="s">
        <v>24</v>
      </c>
      <c r="AD86" s="18" t="s">
        <v>24</v>
      </c>
    </row>
    <row r="87" spans="1:30" x14ac:dyDescent="0.25">
      <c r="A87" s="28" t="s">
        <v>53</v>
      </c>
      <c r="B87" s="31">
        <v>73</v>
      </c>
      <c r="C87" s="31">
        <v>72</v>
      </c>
      <c r="D87" s="31">
        <v>76</v>
      </c>
      <c r="E87" s="31">
        <v>76</v>
      </c>
      <c r="F87" s="31">
        <v>77</v>
      </c>
      <c r="G87" s="31">
        <v>78</v>
      </c>
      <c r="H87" s="31">
        <v>78</v>
      </c>
      <c r="I87" s="31">
        <v>78</v>
      </c>
      <c r="J87" s="31">
        <v>73</v>
      </c>
      <c r="K87" s="31">
        <v>71</v>
      </c>
      <c r="L87" s="31">
        <v>71</v>
      </c>
      <c r="M87" s="31">
        <v>70</v>
      </c>
      <c r="R87" s="14" t="s">
        <v>60</v>
      </c>
      <c r="S87" s="15">
        <v>1.61</v>
      </c>
      <c r="T87" s="15">
        <v>1.67</v>
      </c>
      <c r="U87" s="15">
        <v>1.64</v>
      </c>
      <c r="V87" s="15">
        <v>1.65</v>
      </c>
      <c r="W87" s="15">
        <v>1.58</v>
      </c>
      <c r="X87" s="15">
        <v>1.62</v>
      </c>
      <c r="Y87" s="15">
        <v>1.64</v>
      </c>
      <c r="Z87" s="15">
        <v>1.65</v>
      </c>
      <c r="AA87" s="15">
        <v>1.66</v>
      </c>
      <c r="AB87" s="15">
        <v>1.68</v>
      </c>
      <c r="AC87" s="15">
        <v>1.73</v>
      </c>
      <c r="AD87" s="15">
        <v>1.76</v>
      </c>
    </row>
    <row r="88" spans="1:30" x14ac:dyDescent="0.25">
      <c r="A88" s="28" t="s">
        <v>54</v>
      </c>
      <c r="B88" s="30">
        <v>123</v>
      </c>
      <c r="C88" s="30">
        <v>119</v>
      </c>
      <c r="D88" s="30">
        <v>118</v>
      </c>
      <c r="E88" s="30">
        <v>119</v>
      </c>
      <c r="F88" s="30">
        <v>117</v>
      </c>
      <c r="G88" s="30">
        <v>115</v>
      </c>
      <c r="H88" s="30">
        <v>113</v>
      </c>
      <c r="I88" s="30">
        <v>111</v>
      </c>
      <c r="J88" s="30">
        <v>111</v>
      </c>
      <c r="K88" s="30">
        <v>111</v>
      </c>
      <c r="L88" s="30">
        <v>112</v>
      </c>
      <c r="M88" s="30">
        <v>111</v>
      </c>
      <c r="R88" s="14" t="s">
        <v>61</v>
      </c>
      <c r="S88" s="18" t="s">
        <v>24</v>
      </c>
      <c r="T88" s="18" t="s">
        <v>24</v>
      </c>
      <c r="U88" s="18" t="s">
        <v>24</v>
      </c>
      <c r="V88" s="15">
        <v>0.31</v>
      </c>
      <c r="W88" s="18" t="s">
        <v>24</v>
      </c>
      <c r="X88" s="15">
        <v>0.37</v>
      </c>
      <c r="Y88" s="15">
        <v>0.36</v>
      </c>
      <c r="Z88" s="15">
        <v>0.37</v>
      </c>
      <c r="AA88" s="15">
        <v>0.32</v>
      </c>
      <c r="AB88" s="15">
        <v>0.35</v>
      </c>
      <c r="AC88" s="16">
        <v>0.5</v>
      </c>
      <c r="AD88" s="18" t="s">
        <v>24</v>
      </c>
    </row>
    <row r="89" spans="1:30" x14ac:dyDescent="0.25">
      <c r="A89" s="28" t="s">
        <v>55</v>
      </c>
      <c r="B89" s="31">
        <v>129</v>
      </c>
      <c r="C89" s="31">
        <v>126</v>
      </c>
      <c r="D89" s="31">
        <v>128</v>
      </c>
      <c r="E89" s="31">
        <v>130</v>
      </c>
      <c r="F89" s="31">
        <v>130</v>
      </c>
      <c r="G89" s="31">
        <v>129</v>
      </c>
      <c r="H89" s="31">
        <v>127</v>
      </c>
      <c r="I89" s="31">
        <v>129</v>
      </c>
      <c r="J89" s="31">
        <v>124</v>
      </c>
      <c r="K89" s="31">
        <v>122</v>
      </c>
      <c r="L89" s="31">
        <v>120</v>
      </c>
      <c r="M89" s="31">
        <v>119</v>
      </c>
      <c r="R89" s="14" t="s">
        <v>62</v>
      </c>
      <c r="S89" s="18" t="s">
        <v>24</v>
      </c>
      <c r="T89" s="18" t="s">
        <v>24</v>
      </c>
      <c r="U89" s="18" t="s">
        <v>24</v>
      </c>
      <c r="V89" s="18" t="s">
        <v>24</v>
      </c>
      <c r="W89" s="18" t="s">
        <v>24</v>
      </c>
      <c r="X89" s="18" t="s">
        <v>24</v>
      </c>
      <c r="Y89" s="18" t="s">
        <v>24</v>
      </c>
      <c r="Z89" s="15">
        <v>0.44</v>
      </c>
      <c r="AA89" s="15">
        <v>0.44</v>
      </c>
      <c r="AB89" s="15">
        <v>0.35</v>
      </c>
      <c r="AC89" s="15">
        <v>0.36</v>
      </c>
      <c r="AD89" s="15">
        <v>0.37</v>
      </c>
    </row>
    <row r="90" spans="1:30" x14ac:dyDescent="0.25">
      <c r="A90" s="28" t="s">
        <v>56</v>
      </c>
      <c r="B90" s="30">
        <v>132</v>
      </c>
      <c r="C90" s="30">
        <v>131</v>
      </c>
      <c r="D90" s="30">
        <v>120</v>
      </c>
      <c r="E90" s="30">
        <v>119</v>
      </c>
      <c r="F90" s="30">
        <v>120</v>
      </c>
      <c r="G90" s="30">
        <v>123</v>
      </c>
      <c r="H90" s="30">
        <v>123</v>
      </c>
      <c r="I90" s="30">
        <v>128</v>
      </c>
      <c r="J90" s="30">
        <v>131</v>
      </c>
      <c r="K90" s="30">
        <v>129</v>
      </c>
      <c r="L90" s="30">
        <v>128</v>
      </c>
      <c r="M90" s="30">
        <v>126</v>
      </c>
      <c r="R90" s="14" t="s">
        <v>64</v>
      </c>
      <c r="S90" s="18" t="s">
        <v>24</v>
      </c>
      <c r="T90" s="15">
        <v>0.82</v>
      </c>
      <c r="U90" s="16">
        <v>0.7</v>
      </c>
      <c r="V90" s="15">
        <v>0.68</v>
      </c>
      <c r="W90" s="15">
        <v>0.85</v>
      </c>
      <c r="X90" s="15">
        <v>0.68</v>
      </c>
      <c r="Y90" s="15">
        <v>0.72</v>
      </c>
      <c r="Z90" s="15">
        <v>0.81</v>
      </c>
      <c r="AA90" s="15">
        <v>0.84</v>
      </c>
      <c r="AB90" s="15">
        <v>0.87</v>
      </c>
      <c r="AC90" s="15">
        <v>0.92</v>
      </c>
      <c r="AD90" s="15">
        <v>0.89</v>
      </c>
    </row>
    <row r="91" spans="1:30" x14ac:dyDescent="0.25">
      <c r="A91" s="28" t="s">
        <v>57</v>
      </c>
      <c r="B91" s="31" t="s">
        <v>24</v>
      </c>
      <c r="C91" s="31" t="s">
        <v>24</v>
      </c>
      <c r="D91" s="31" t="s">
        <v>24</v>
      </c>
      <c r="E91" s="31" t="s">
        <v>24</v>
      </c>
      <c r="F91" s="31" t="s">
        <v>24</v>
      </c>
      <c r="G91" s="31" t="s">
        <v>24</v>
      </c>
      <c r="H91" s="31" t="s">
        <v>24</v>
      </c>
      <c r="I91" s="31" t="s">
        <v>24</v>
      </c>
      <c r="J91" s="31" t="s">
        <v>24</v>
      </c>
      <c r="K91" s="31" t="s">
        <v>24</v>
      </c>
      <c r="L91" s="31" t="s">
        <v>24</v>
      </c>
      <c r="M91" s="31" t="s">
        <v>24</v>
      </c>
      <c r="R91" s="14" t="s">
        <v>65</v>
      </c>
      <c r="S91" s="15">
        <v>0.69</v>
      </c>
      <c r="T91" s="16">
        <v>0.8</v>
      </c>
      <c r="U91" s="15">
        <v>0.79</v>
      </c>
      <c r="V91" s="15">
        <v>0.79</v>
      </c>
      <c r="W91" s="15">
        <v>0.83</v>
      </c>
      <c r="X91" s="15">
        <v>0.81</v>
      </c>
      <c r="Y91" s="15">
        <v>0.86</v>
      </c>
      <c r="Z91" s="15">
        <v>0.88</v>
      </c>
      <c r="AA91" s="15">
        <v>0.94</v>
      </c>
      <c r="AB91" s="15">
        <v>0.95</v>
      </c>
      <c r="AC91" s="15">
        <v>1.03</v>
      </c>
      <c r="AD91" s="15">
        <v>1.06</v>
      </c>
    </row>
    <row r="92" spans="1:30" x14ac:dyDescent="0.25">
      <c r="A92" s="28" t="s">
        <v>58</v>
      </c>
      <c r="B92" s="30">
        <v>190</v>
      </c>
      <c r="C92" s="30">
        <v>174</v>
      </c>
      <c r="D92" s="30">
        <v>176</v>
      </c>
      <c r="E92" s="30">
        <v>180</v>
      </c>
      <c r="F92" s="30">
        <v>188</v>
      </c>
      <c r="G92" s="30">
        <v>186</v>
      </c>
      <c r="H92" s="30">
        <v>178</v>
      </c>
      <c r="I92" s="30">
        <v>158</v>
      </c>
      <c r="J92" s="30">
        <v>145</v>
      </c>
      <c r="K92" s="30">
        <v>150</v>
      </c>
      <c r="L92" s="30">
        <v>155</v>
      </c>
      <c r="M92" s="30">
        <v>147</v>
      </c>
      <c r="R92" s="14" t="s">
        <v>66</v>
      </c>
      <c r="S92" s="18" t="s">
        <v>24</v>
      </c>
      <c r="T92" s="18" t="s">
        <v>24</v>
      </c>
      <c r="U92" s="18" t="s">
        <v>24</v>
      </c>
      <c r="V92" s="18" t="s">
        <v>24</v>
      </c>
      <c r="W92" s="15">
        <v>0.27</v>
      </c>
      <c r="X92" s="15">
        <v>0.32</v>
      </c>
      <c r="Y92" s="15">
        <v>0.26</v>
      </c>
      <c r="Z92" s="18" t="s">
        <v>24</v>
      </c>
      <c r="AA92" s="18" t="s">
        <v>24</v>
      </c>
      <c r="AB92" s="18" t="s">
        <v>24</v>
      </c>
      <c r="AC92" s="18" t="s">
        <v>24</v>
      </c>
      <c r="AD92" s="15">
        <v>0.19</v>
      </c>
    </row>
    <row r="93" spans="1:30" x14ac:dyDescent="0.25">
      <c r="A93" s="28" t="s">
        <v>59</v>
      </c>
      <c r="B93" s="31">
        <v>165</v>
      </c>
      <c r="C93" s="31">
        <v>167</v>
      </c>
      <c r="D93" s="31">
        <v>166</v>
      </c>
      <c r="E93" s="31">
        <v>169</v>
      </c>
      <c r="F93" s="31">
        <v>172</v>
      </c>
      <c r="G93" s="31">
        <v>173</v>
      </c>
      <c r="H93" s="31">
        <v>173</v>
      </c>
      <c r="I93" s="31">
        <v>173</v>
      </c>
      <c r="J93" s="31">
        <v>168</v>
      </c>
      <c r="K93" s="31">
        <v>162</v>
      </c>
      <c r="L93" s="31">
        <v>161</v>
      </c>
      <c r="M93" s="31">
        <v>158</v>
      </c>
      <c r="R93" s="14" t="s">
        <v>89</v>
      </c>
      <c r="S93" s="15">
        <v>0.97</v>
      </c>
      <c r="T93" s="15">
        <v>1.1599999999999999</v>
      </c>
      <c r="U93" s="15">
        <v>1.05</v>
      </c>
      <c r="V93" s="15">
        <v>1.01</v>
      </c>
      <c r="W93" s="15">
        <v>1.03</v>
      </c>
      <c r="X93" s="15">
        <v>1.03</v>
      </c>
      <c r="Y93" s="15">
        <v>1.07</v>
      </c>
      <c r="Z93" s="16">
        <v>1.1000000000000001</v>
      </c>
      <c r="AA93" s="18" t="s">
        <v>24</v>
      </c>
      <c r="AB93" s="15">
        <v>1.1100000000000001</v>
      </c>
      <c r="AC93" s="15">
        <v>0.98</v>
      </c>
      <c r="AD93" s="15">
        <v>1.03</v>
      </c>
    </row>
    <row r="94" spans="1:30" x14ac:dyDescent="0.25">
      <c r="A94" s="28" t="s">
        <v>60</v>
      </c>
      <c r="B94" s="30">
        <v>113</v>
      </c>
      <c r="C94" s="30">
        <v>110</v>
      </c>
      <c r="D94" s="30">
        <v>111</v>
      </c>
      <c r="E94" s="30">
        <v>108</v>
      </c>
      <c r="F94" s="30">
        <v>110</v>
      </c>
      <c r="G94" s="30">
        <v>111</v>
      </c>
      <c r="H94" s="30">
        <v>111</v>
      </c>
      <c r="I94" s="30">
        <v>111</v>
      </c>
      <c r="J94" s="30">
        <v>109</v>
      </c>
      <c r="K94" s="30">
        <v>107</v>
      </c>
      <c r="L94" s="30">
        <v>106</v>
      </c>
      <c r="M94" s="30">
        <v>104</v>
      </c>
      <c r="R94" s="14" t="s">
        <v>90</v>
      </c>
      <c r="S94" s="15">
        <v>2.77</v>
      </c>
      <c r="T94" s="15">
        <v>2.81</v>
      </c>
      <c r="U94" s="15">
        <v>2.74</v>
      </c>
      <c r="V94" s="15">
        <v>2.77</v>
      </c>
      <c r="W94" s="15">
        <v>2.68</v>
      </c>
      <c r="X94" s="15">
        <v>2.71</v>
      </c>
      <c r="Y94" s="15">
        <v>2.72</v>
      </c>
      <c r="Z94" s="15">
        <v>2.71</v>
      </c>
      <c r="AA94" s="15">
        <v>2.76</v>
      </c>
      <c r="AB94" s="15">
        <v>2.81</v>
      </c>
      <c r="AC94" s="15">
        <v>2.82</v>
      </c>
      <c r="AD94" s="18" t="s">
        <v>24</v>
      </c>
    </row>
    <row r="95" spans="1:30" x14ac:dyDescent="0.25">
      <c r="A95" s="28" t="s">
        <v>61</v>
      </c>
      <c r="B95" s="31">
        <v>42</v>
      </c>
      <c r="C95" s="31">
        <v>41</v>
      </c>
      <c r="D95" s="31">
        <v>41</v>
      </c>
      <c r="E95" s="31">
        <v>42</v>
      </c>
      <c r="F95" s="31">
        <v>40</v>
      </c>
      <c r="G95" s="31">
        <v>41</v>
      </c>
      <c r="H95" s="31">
        <v>41</v>
      </c>
      <c r="I95" s="31">
        <v>43</v>
      </c>
      <c r="J95" s="31">
        <v>45</v>
      </c>
      <c r="K95" s="31">
        <v>46</v>
      </c>
      <c r="L95" s="31">
        <v>48</v>
      </c>
      <c r="M95" s="31">
        <v>50</v>
      </c>
      <c r="R95" s="14" t="s">
        <v>91</v>
      </c>
      <c r="S95" s="15">
        <v>1.44</v>
      </c>
      <c r="T95" s="15">
        <v>1.66</v>
      </c>
      <c r="U95" s="15">
        <v>1.71</v>
      </c>
      <c r="V95" s="15">
        <v>1.78</v>
      </c>
      <c r="W95" s="15">
        <v>1.91</v>
      </c>
      <c r="X95" s="15">
        <v>1.99</v>
      </c>
      <c r="Y95" s="15">
        <v>2.02</v>
      </c>
      <c r="Z95" s="15">
        <v>2.06</v>
      </c>
      <c r="AA95" s="16">
        <v>2.1</v>
      </c>
      <c r="AB95" s="15">
        <v>2.12</v>
      </c>
      <c r="AC95" s="15">
        <v>2.14</v>
      </c>
      <c r="AD95" s="18" t="s">
        <v>24</v>
      </c>
    </row>
    <row r="96" spans="1:30" x14ac:dyDescent="0.25">
      <c r="A96" s="28" t="s">
        <v>62</v>
      </c>
      <c r="B96" s="30">
        <v>32</v>
      </c>
      <c r="C96" s="30">
        <v>35</v>
      </c>
      <c r="D96" s="30">
        <v>35</v>
      </c>
      <c r="E96" s="30">
        <v>34</v>
      </c>
      <c r="F96" s="30">
        <v>34</v>
      </c>
      <c r="G96" s="30">
        <v>35</v>
      </c>
      <c r="H96" s="30">
        <v>36</v>
      </c>
      <c r="I96" s="30">
        <v>36</v>
      </c>
      <c r="J96" s="30">
        <v>37</v>
      </c>
      <c r="K96" s="30">
        <v>37</v>
      </c>
      <c r="L96" s="30">
        <v>38</v>
      </c>
      <c r="M96" s="30">
        <v>38</v>
      </c>
      <c r="R96" s="14" t="s">
        <v>92</v>
      </c>
      <c r="S96" s="15">
        <v>3.34</v>
      </c>
      <c r="T96" s="15">
        <v>3.23</v>
      </c>
      <c r="U96" s="15">
        <v>3.14</v>
      </c>
      <c r="V96" s="15">
        <v>3.24</v>
      </c>
      <c r="W96" s="15">
        <v>3.21</v>
      </c>
      <c r="X96" s="15">
        <v>3.32</v>
      </c>
      <c r="Y96" s="16">
        <v>3.4</v>
      </c>
      <c r="Z96" s="15">
        <v>3.28</v>
      </c>
      <c r="AA96" s="15">
        <v>3.14</v>
      </c>
      <c r="AB96" s="16">
        <v>3.2</v>
      </c>
      <c r="AC96" s="15">
        <v>3.28</v>
      </c>
      <c r="AD96" s="18" t="s">
        <v>24</v>
      </c>
    </row>
    <row r="97" spans="1:56" x14ac:dyDescent="0.25">
      <c r="A97" s="28" t="s">
        <v>63</v>
      </c>
      <c r="B97" s="31">
        <v>25</v>
      </c>
      <c r="C97" s="31">
        <v>28</v>
      </c>
      <c r="D97" s="31">
        <v>29</v>
      </c>
      <c r="E97" s="31">
        <v>30</v>
      </c>
      <c r="F97" s="31">
        <v>30</v>
      </c>
      <c r="G97" s="31">
        <v>29</v>
      </c>
      <c r="H97" s="31">
        <v>30</v>
      </c>
      <c r="I97" s="31">
        <v>31</v>
      </c>
      <c r="J97" s="31">
        <v>30</v>
      </c>
      <c r="K97" s="31">
        <v>30</v>
      </c>
      <c r="L97" s="31">
        <v>30</v>
      </c>
      <c r="M97" s="31">
        <v>31</v>
      </c>
      <c r="R97" s="14" t="s">
        <v>93</v>
      </c>
      <c r="S97" s="15">
        <v>2.99</v>
      </c>
      <c r="T97" s="15">
        <v>3.15</v>
      </c>
      <c r="U97" s="15">
        <v>3.32</v>
      </c>
      <c r="V97" s="15">
        <v>3.59</v>
      </c>
      <c r="W97" s="15">
        <v>3.85</v>
      </c>
      <c r="X97" s="15">
        <v>3.95</v>
      </c>
      <c r="Y97" s="15">
        <v>4.08</v>
      </c>
      <c r="Z97" s="15">
        <v>3.98</v>
      </c>
      <c r="AA97" s="15">
        <v>3.99</v>
      </c>
      <c r="AB97" s="15">
        <v>4.29</v>
      </c>
      <c r="AC97" s="15">
        <v>4.5199999999999996</v>
      </c>
      <c r="AD97" s="18" t="s">
        <v>24</v>
      </c>
    </row>
    <row r="98" spans="1:56" x14ac:dyDescent="0.25">
      <c r="A98" s="28" t="s">
        <v>64</v>
      </c>
      <c r="B98" s="30">
        <v>39</v>
      </c>
      <c r="C98" s="30">
        <v>39</v>
      </c>
      <c r="D98" s="30">
        <v>39</v>
      </c>
      <c r="E98" s="30">
        <v>40</v>
      </c>
      <c r="F98" s="30">
        <v>40</v>
      </c>
      <c r="G98" s="30">
        <v>41</v>
      </c>
      <c r="H98" s="30">
        <v>40</v>
      </c>
      <c r="I98" s="30">
        <v>39</v>
      </c>
      <c r="J98" s="30">
        <v>39</v>
      </c>
      <c r="K98" s="30">
        <v>39</v>
      </c>
      <c r="L98" s="30">
        <v>40</v>
      </c>
      <c r="M98" s="30">
        <v>41</v>
      </c>
    </row>
    <row r="99" spans="1:56" x14ac:dyDescent="0.25">
      <c r="A99" s="28" t="s">
        <v>65</v>
      </c>
      <c r="B99" s="31">
        <v>49</v>
      </c>
      <c r="C99" s="31">
        <v>48</v>
      </c>
      <c r="D99" s="31">
        <v>53</v>
      </c>
      <c r="E99" s="31">
        <v>57</v>
      </c>
      <c r="F99" s="31">
        <v>59</v>
      </c>
      <c r="G99" s="31">
        <v>62</v>
      </c>
      <c r="H99" s="31">
        <v>65</v>
      </c>
      <c r="I99" s="31">
        <v>68</v>
      </c>
      <c r="J99" s="31">
        <v>66</v>
      </c>
      <c r="K99" s="31">
        <v>66</v>
      </c>
      <c r="L99" s="31">
        <v>63</v>
      </c>
      <c r="M99" s="31">
        <v>59</v>
      </c>
      <c r="R99" s="12" t="s">
        <v>84</v>
      </c>
      <c r="S99" s="11"/>
      <c r="T99" s="11"/>
      <c r="U99" s="11"/>
      <c r="V99" s="11"/>
      <c r="W99" s="11"/>
      <c r="X99" s="11"/>
      <c r="Y99" s="11"/>
      <c r="Z99" s="11"/>
      <c r="AA99" s="11"/>
      <c r="AB99" s="11"/>
      <c r="AC99" s="11"/>
      <c r="AD99" s="11"/>
    </row>
    <row r="100" spans="1:56" x14ac:dyDescent="0.25">
      <c r="A100" s="28" t="s">
        <v>66</v>
      </c>
      <c r="B100" s="30">
        <v>29</v>
      </c>
      <c r="C100" s="30">
        <v>30</v>
      </c>
      <c r="D100" s="30">
        <v>30</v>
      </c>
      <c r="E100" s="30">
        <v>30</v>
      </c>
      <c r="F100" s="30">
        <v>30</v>
      </c>
      <c r="G100" s="30">
        <v>31</v>
      </c>
      <c r="H100" s="30">
        <v>30</v>
      </c>
      <c r="I100" s="30">
        <v>31</v>
      </c>
      <c r="J100" s="30">
        <v>31</v>
      </c>
      <c r="K100" s="30">
        <v>31</v>
      </c>
      <c r="L100" s="30">
        <v>32</v>
      </c>
      <c r="M100" s="30">
        <v>32</v>
      </c>
      <c r="R100" s="12" t="s">
        <v>24</v>
      </c>
      <c r="S100" s="12" t="s">
        <v>69</v>
      </c>
      <c r="T100" s="11"/>
      <c r="U100" s="11"/>
      <c r="V100" s="11"/>
      <c r="W100" s="11"/>
      <c r="X100" s="11"/>
      <c r="Y100" s="11"/>
      <c r="Z100" s="11"/>
      <c r="AA100" s="11"/>
      <c r="AB100" s="11"/>
      <c r="AC100" s="11"/>
      <c r="AD100" s="11"/>
    </row>
    <row r="101" spans="1:56" x14ac:dyDescent="0.25">
      <c r="A101" s="28" t="s">
        <v>90</v>
      </c>
      <c r="B101" s="31">
        <v>148</v>
      </c>
      <c r="C101" s="31">
        <v>148</v>
      </c>
      <c r="D101" s="31">
        <v>147</v>
      </c>
      <c r="E101" s="31">
        <v>145</v>
      </c>
      <c r="F101" s="31">
        <v>148</v>
      </c>
      <c r="G101" s="31">
        <v>147</v>
      </c>
      <c r="H101" s="31">
        <v>148</v>
      </c>
      <c r="I101" s="31">
        <v>149</v>
      </c>
      <c r="J101" s="31">
        <v>143</v>
      </c>
      <c r="K101" s="31">
        <v>141</v>
      </c>
      <c r="L101" s="31">
        <v>141</v>
      </c>
      <c r="M101" s="31">
        <v>140</v>
      </c>
    </row>
    <row r="102" spans="1:56" x14ac:dyDescent="0.25">
      <c r="A102" s="28" t="s">
        <v>92</v>
      </c>
      <c r="B102" s="30">
        <v>107</v>
      </c>
      <c r="C102" s="30">
        <v>104</v>
      </c>
      <c r="D102" s="30">
        <v>106</v>
      </c>
      <c r="E102" s="30">
        <v>104</v>
      </c>
      <c r="F102" s="30">
        <v>107</v>
      </c>
      <c r="G102" s="30">
        <v>108</v>
      </c>
      <c r="H102" s="30">
        <v>106</v>
      </c>
      <c r="I102" s="30">
        <v>106</v>
      </c>
      <c r="J102" s="30">
        <v>99</v>
      </c>
      <c r="K102" s="30">
        <v>96</v>
      </c>
      <c r="L102" s="30">
        <v>94</v>
      </c>
      <c r="M102" s="30">
        <v>91</v>
      </c>
    </row>
    <row r="104" spans="1:56" x14ac:dyDescent="0.25">
      <c r="A104" s="24" t="s">
        <v>68</v>
      </c>
      <c r="B104" s="23"/>
      <c r="C104" s="23"/>
      <c r="D104" s="23"/>
      <c r="E104" s="23"/>
      <c r="F104" s="23"/>
      <c r="G104" s="23"/>
      <c r="H104" s="23"/>
      <c r="I104" s="23"/>
      <c r="J104" s="23"/>
      <c r="K104" s="23"/>
      <c r="L104" s="23"/>
      <c r="M104" s="23"/>
      <c r="N104" s="23"/>
      <c r="O104" s="23"/>
      <c r="AU104" s="23"/>
      <c r="AV104" s="23"/>
      <c r="AW104" s="23"/>
      <c r="AX104" s="23"/>
      <c r="AY104" s="23"/>
      <c r="AZ104" s="23"/>
      <c r="BA104" s="23"/>
      <c r="BB104" s="23"/>
      <c r="BC104" s="23"/>
      <c r="BD104" s="23"/>
    </row>
    <row r="105" spans="1:56" x14ac:dyDescent="0.25">
      <c r="A105" s="24" t="s">
        <v>24</v>
      </c>
      <c r="B105" s="25" t="s">
        <v>69</v>
      </c>
      <c r="C105" s="23"/>
      <c r="D105" s="23"/>
      <c r="E105" s="23"/>
      <c r="F105" s="23"/>
      <c r="G105" s="23"/>
      <c r="H105" s="23"/>
      <c r="I105" s="23"/>
      <c r="J105" s="23"/>
      <c r="K105" s="23"/>
      <c r="L105" s="23"/>
      <c r="M105" s="23"/>
      <c r="N105" s="23"/>
      <c r="O105" s="23"/>
      <c r="AU105" s="23"/>
      <c r="AV105" s="23"/>
      <c r="AW105" s="23"/>
      <c r="AX105" s="23"/>
      <c r="AY105" s="23"/>
      <c r="AZ105" s="23"/>
      <c r="BA105" s="23"/>
      <c r="BB105" s="23"/>
      <c r="BC105" s="23"/>
      <c r="BD105" s="23"/>
    </row>
    <row r="118" spans="1:33" x14ac:dyDescent="0.25">
      <c r="A118" s="3" t="s">
        <v>0</v>
      </c>
      <c r="B118" s="1"/>
      <c r="C118" s="1"/>
      <c r="D118" s="1"/>
      <c r="E118" s="1"/>
      <c r="F118" s="1"/>
      <c r="G118" s="1"/>
      <c r="H118" s="1"/>
      <c r="I118" s="1"/>
      <c r="J118" s="1"/>
      <c r="K118" s="1"/>
      <c r="L118" s="1"/>
      <c r="M118" s="1"/>
      <c r="N118" s="1"/>
    </row>
    <row r="119" spans="1:33" x14ac:dyDescent="0.25">
      <c r="A119" s="3" t="s">
        <v>1</v>
      </c>
      <c r="B119" s="2" t="s">
        <v>2</v>
      </c>
      <c r="C119" s="1"/>
      <c r="D119" s="1"/>
      <c r="E119" s="1"/>
      <c r="F119" s="1"/>
      <c r="G119" s="1"/>
      <c r="H119" s="1"/>
      <c r="I119" s="1"/>
      <c r="J119" s="1"/>
      <c r="K119" s="1"/>
      <c r="L119" s="1"/>
      <c r="M119" s="1"/>
      <c r="N119" s="1"/>
    </row>
    <row r="120" spans="1:33" x14ac:dyDescent="0.25">
      <c r="G120" s="4" t="s">
        <v>70</v>
      </c>
      <c r="H120" s="4" t="s">
        <v>71</v>
      </c>
    </row>
    <row r="122" spans="1:33" x14ac:dyDescent="0.25">
      <c r="Q122" s="34" t="s">
        <v>103</v>
      </c>
      <c r="R122" s="33"/>
      <c r="S122" s="33"/>
      <c r="T122" s="33"/>
      <c r="U122" s="33"/>
      <c r="V122" s="33"/>
      <c r="W122" s="33"/>
      <c r="X122" s="33"/>
      <c r="Y122" s="33"/>
      <c r="Z122" s="33"/>
      <c r="AA122" s="33"/>
      <c r="AB122" s="33"/>
      <c r="AC122" s="33"/>
      <c r="AD122" s="33"/>
    </row>
    <row r="123" spans="1:33" x14ac:dyDescent="0.25">
      <c r="A123" s="6" t="s">
        <v>74</v>
      </c>
      <c r="B123" s="5"/>
      <c r="C123" s="5"/>
      <c r="D123" s="5"/>
      <c r="E123" s="5"/>
      <c r="F123" s="5"/>
      <c r="G123" s="5"/>
      <c r="H123" s="5"/>
      <c r="I123" s="5"/>
      <c r="J123" s="5"/>
      <c r="K123" s="5"/>
      <c r="L123" s="5"/>
      <c r="M123" s="5"/>
      <c r="N123" s="5"/>
    </row>
    <row r="124" spans="1:33" x14ac:dyDescent="0.25">
      <c r="Q124" s="34" t="s">
        <v>75</v>
      </c>
      <c r="R124" s="35">
        <v>44313.700497685189</v>
      </c>
      <c r="S124" s="33"/>
      <c r="T124" s="33"/>
      <c r="U124" s="33"/>
      <c r="V124" s="33"/>
      <c r="W124" s="33"/>
      <c r="X124" s="33"/>
      <c r="Y124" s="33"/>
      <c r="Z124" s="33"/>
      <c r="AA124" s="33"/>
      <c r="AB124" s="33"/>
      <c r="AC124" s="33"/>
      <c r="AD124" s="33"/>
      <c r="AG124" t="s">
        <v>122</v>
      </c>
    </row>
    <row r="125" spans="1:33" x14ac:dyDescent="0.25">
      <c r="A125" s="6" t="s">
        <v>75</v>
      </c>
      <c r="B125" s="7">
        <v>44347.851446759261</v>
      </c>
      <c r="C125" s="5"/>
      <c r="D125" s="5"/>
      <c r="E125" s="5"/>
      <c r="F125" s="5"/>
      <c r="G125" s="5"/>
      <c r="H125" s="5"/>
      <c r="I125" s="5"/>
      <c r="J125" s="5"/>
      <c r="K125" s="5"/>
      <c r="L125" s="5"/>
      <c r="M125" s="5"/>
      <c r="N125" s="5"/>
      <c r="Q125" s="34" t="s">
        <v>76</v>
      </c>
      <c r="R125" s="35">
        <v>44348.500273935184</v>
      </c>
      <c r="S125" s="33"/>
      <c r="T125" s="33"/>
      <c r="U125" s="33"/>
      <c r="V125" s="33"/>
      <c r="W125" s="33"/>
      <c r="X125" s="33"/>
      <c r="Y125" s="33"/>
      <c r="Z125" s="33"/>
      <c r="AA125" s="33"/>
      <c r="AB125" s="33"/>
      <c r="AC125" s="33"/>
      <c r="AD125" s="33"/>
    </row>
    <row r="126" spans="1:33" x14ac:dyDescent="0.25">
      <c r="A126" s="6" t="s">
        <v>76</v>
      </c>
      <c r="B126" s="7">
        <v>44348.414550648144</v>
      </c>
      <c r="C126" s="5"/>
      <c r="D126" s="5"/>
      <c r="E126" s="5"/>
      <c r="F126" s="5"/>
      <c r="G126" s="5"/>
      <c r="H126" s="5"/>
      <c r="I126" s="5"/>
      <c r="J126" s="5"/>
      <c r="K126" s="5"/>
      <c r="L126" s="5"/>
      <c r="M126" s="5"/>
      <c r="N126" s="5"/>
      <c r="Q126" s="34" t="s">
        <v>77</v>
      </c>
      <c r="R126" s="34" t="s">
        <v>73</v>
      </c>
      <c r="S126" s="33"/>
      <c r="T126" s="33"/>
      <c r="U126" s="33"/>
      <c r="V126" s="33"/>
      <c r="W126" s="33"/>
      <c r="X126" s="33"/>
      <c r="Y126" s="33"/>
      <c r="Z126" s="33"/>
      <c r="AA126" s="33"/>
      <c r="AB126" s="33"/>
      <c r="AC126" s="33"/>
      <c r="AD126" s="33"/>
    </row>
    <row r="127" spans="1:33" x14ac:dyDescent="0.25">
      <c r="A127" s="6" t="s">
        <v>77</v>
      </c>
      <c r="B127" s="6" t="s">
        <v>73</v>
      </c>
      <c r="C127" s="5"/>
      <c r="D127" s="5"/>
      <c r="E127" s="5"/>
      <c r="F127" s="5"/>
      <c r="G127" s="5"/>
      <c r="H127" s="5"/>
      <c r="I127" s="5"/>
      <c r="J127" s="5"/>
      <c r="K127" s="5"/>
      <c r="L127" s="5"/>
      <c r="M127" s="5"/>
      <c r="N127" s="5"/>
    </row>
    <row r="128" spans="1:33" x14ac:dyDescent="0.25">
      <c r="Q128" s="34" t="s">
        <v>104</v>
      </c>
      <c r="R128" s="34" t="s">
        <v>105</v>
      </c>
      <c r="S128" s="33"/>
      <c r="T128" s="33"/>
      <c r="U128" s="33"/>
      <c r="V128" s="33"/>
      <c r="W128" s="33"/>
      <c r="X128" s="33"/>
      <c r="Y128" s="33"/>
      <c r="Z128" s="33"/>
      <c r="AA128" s="33"/>
      <c r="AB128" s="33"/>
      <c r="AC128" s="33"/>
      <c r="AD128" s="33"/>
    </row>
    <row r="129" spans="1:46" x14ac:dyDescent="0.25">
      <c r="A129" s="6" t="s">
        <v>78</v>
      </c>
      <c r="B129" s="6" t="s">
        <v>6</v>
      </c>
      <c r="C129" s="5"/>
      <c r="D129" s="5"/>
      <c r="E129" s="5"/>
      <c r="F129" s="5"/>
      <c r="G129" s="5"/>
      <c r="H129" s="5"/>
      <c r="I129" s="5"/>
      <c r="J129" s="5"/>
      <c r="K129" s="5"/>
      <c r="L129" s="5"/>
      <c r="M129" s="5"/>
      <c r="N129" s="5"/>
      <c r="Q129" s="34" t="s">
        <v>106</v>
      </c>
      <c r="R129" s="34" t="s">
        <v>105</v>
      </c>
      <c r="S129" s="33"/>
      <c r="T129" s="33"/>
      <c r="U129" s="33"/>
      <c r="V129" s="33"/>
      <c r="W129" s="33"/>
      <c r="X129" s="33"/>
      <c r="Y129" s="33"/>
      <c r="Z129" s="33"/>
      <c r="AA129" s="33"/>
      <c r="AB129" s="33"/>
      <c r="AC129" s="33"/>
      <c r="AD129" s="33"/>
    </row>
    <row r="130" spans="1:46" x14ac:dyDescent="0.25">
      <c r="A130" s="6" t="s">
        <v>79</v>
      </c>
      <c r="B130" s="6" t="s">
        <v>8</v>
      </c>
      <c r="C130" s="5"/>
      <c r="D130" s="5"/>
      <c r="E130" s="5"/>
      <c r="F130" s="5"/>
      <c r="G130" s="5"/>
      <c r="H130" s="5"/>
      <c r="I130" s="5"/>
      <c r="J130" s="5"/>
      <c r="K130" s="5"/>
      <c r="L130" s="5"/>
      <c r="M130" s="5"/>
      <c r="N130" s="5"/>
      <c r="Q130" s="34" t="s">
        <v>78</v>
      </c>
      <c r="R130" s="34" t="s">
        <v>107</v>
      </c>
      <c r="S130" s="33"/>
      <c r="T130" s="33"/>
      <c r="U130" s="33"/>
      <c r="V130" s="33"/>
      <c r="W130" s="33"/>
      <c r="X130" s="33"/>
      <c r="Y130" s="33"/>
      <c r="Z130" s="33"/>
      <c r="AA130" s="33"/>
      <c r="AB130" s="33"/>
      <c r="AC130" s="33"/>
      <c r="AD130" s="33"/>
    </row>
    <row r="132" spans="1:46" x14ac:dyDescent="0.25">
      <c r="A132" s="8" t="s">
        <v>80</v>
      </c>
      <c r="B132" s="8" t="s">
        <v>81</v>
      </c>
      <c r="C132" s="8" t="s">
        <v>82</v>
      </c>
      <c r="D132" s="8" t="s">
        <v>83</v>
      </c>
      <c r="E132" s="8" t="s">
        <v>10</v>
      </c>
      <c r="F132" s="8" t="s">
        <v>12</v>
      </c>
      <c r="G132" s="8" t="s">
        <v>13</v>
      </c>
      <c r="H132" s="8" t="s">
        <v>14</v>
      </c>
      <c r="I132" s="8" t="s">
        <v>15</v>
      </c>
      <c r="J132" s="8" t="s">
        <v>16</v>
      </c>
      <c r="K132" s="8" t="s">
        <v>17</v>
      </c>
      <c r="L132" s="8" t="s">
        <v>18</v>
      </c>
      <c r="M132" s="8" t="s">
        <v>19</v>
      </c>
      <c r="N132" s="8" t="s">
        <v>20</v>
      </c>
      <c r="Q132" s="36" t="s">
        <v>80</v>
      </c>
      <c r="R132" s="36" t="s">
        <v>81</v>
      </c>
      <c r="S132" s="36" t="s">
        <v>82</v>
      </c>
      <c r="T132" s="36" t="s">
        <v>83</v>
      </c>
      <c r="U132" s="36" t="s">
        <v>10</v>
      </c>
      <c r="V132" s="36" t="s">
        <v>12</v>
      </c>
      <c r="W132" s="36" t="s">
        <v>13</v>
      </c>
      <c r="X132" s="36" t="s">
        <v>14</v>
      </c>
      <c r="Y132" s="36" t="s">
        <v>15</v>
      </c>
      <c r="Z132" s="36" t="s">
        <v>16</v>
      </c>
      <c r="AA132" s="36" t="s">
        <v>17</v>
      </c>
      <c r="AB132" s="36" t="s">
        <v>18</v>
      </c>
      <c r="AC132" s="36" t="s">
        <v>19</v>
      </c>
      <c r="AD132" s="36" t="s">
        <v>20</v>
      </c>
      <c r="AG132" s="36" t="s">
        <v>80</v>
      </c>
      <c r="AH132" s="36" t="s">
        <v>81</v>
      </c>
      <c r="AI132" s="36" t="s">
        <v>82</v>
      </c>
      <c r="AJ132" s="36" t="s">
        <v>83</v>
      </c>
      <c r="AK132" s="36" t="s">
        <v>10</v>
      </c>
      <c r="AL132" s="36" t="s">
        <v>12</v>
      </c>
      <c r="AM132" s="36" t="s">
        <v>13</v>
      </c>
      <c r="AN132" s="36" t="s">
        <v>14</v>
      </c>
      <c r="AO132" s="36" t="s">
        <v>15</v>
      </c>
      <c r="AP132" s="36" t="s">
        <v>16</v>
      </c>
      <c r="AQ132" s="36" t="s">
        <v>17</v>
      </c>
      <c r="AR132" s="36" t="s">
        <v>18</v>
      </c>
      <c r="AS132" s="36" t="s">
        <v>19</v>
      </c>
      <c r="AT132" s="36" t="s">
        <v>20</v>
      </c>
    </row>
    <row r="133" spans="1:46" x14ac:dyDescent="0.25">
      <c r="A133" s="8" t="s">
        <v>22</v>
      </c>
      <c r="B133" s="9">
        <v>11083177.6</v>
      </c>
      <c r="C133" s="9">
        <v>10585151.699999999</v>
      </c>
      <c r="D133" s="9">
        <v>10977298</v>
      </c>
      <c r="E133" s="9">
        <v>11321811.199999999</v>
      </c>
      <c r="F133" s="9">
        <v>11388518.199999999</v>
      </c>
      <c r="G133" s="9">
        <v>11517118.699999999</v>
      </c>
      <c r="H133" s="9">
        <v>11781640</v>
      </c>
      <c r="I133" s="9">
        <v>12211542.9</v>
      </c>
      <c r="J133" s="9">
        <v>12551001.6</v>
      </c>
      <c r="K133" s="9">
        <v>13069785.6</v>
      </c>
      <c r="L133" s="9">
        <v>13518533.199999999</v>
      </c>
      <c r="M133" s="9">
        <v>13965441.300000001</v>
      </c>
      <c r="N133" s="9">
        <v>13305813.800000001</v>
      </c>
      <c r="Q133" s="36" t="s">
        <v>22</v>
      </c>
      <c r="R133" s="37">
        <v>438725386</v>
      </c>
      <c r="S133" s="37">
        <v>440047892</v>
      </c>
      <c r="T133" s="37">
        <v>440660421</v>
      </c>
      <c r="U133" s="37">
        <v>439942305</v>
      </c>
      <c r="V133" s="37">
        <v>440552661</v>
      </c>
      <c r="W133" s="37">
        <v>441257711</v>
      </c>
      <c r="X133" s="37">
        <v>442883888</v>
      </c>
      <c r="Y133" s="37">
        <v>443666812</v>
      </c>
      <c r="Z133" s="37">
        <v>444802830</v>
      </c>
      <c r="AA133" s="37">
        <v>445534430</v>
      </c>
      <c r="AB133" s="37">
        <v>446208557</v>
      </c>
      <c r="AC133" s="37">
        <v>446446444</v>
      </c>
      <c r="AD133" s="37">
        <v>447319916</v>
      </c>
      <c r="AG133" s="36" t="s">
        <v>22</v>
      </c>
      <c r="AH133">
        <f>(B133/R133)*1000000</f>
        <v>25262.220864511361</v>
      </c>
      <c r="AI133">
        <f t="shared" ref="AI133:AT133" si="5">(C133/S133)*1000000</f>
        <v>24054.54472669079</v>
      </c>
      <c r="AJ133">
        <f t="shared" si="5"/>
        <v>24911.01418885995</v>
      </c>
      <c r="AK133">
        <f t="shared" si="5"/>
        <v>25734.763561781128</v>
      </c>
      <c r="AL133">
        <f t="shared" si="5"/>
        <v>25850.526414139626</v>
      </c>
      <c r="AM133">
        <f t="shared" si="5"/>
        <v>26100.662748531548</v>
      </c>
      <c r="AN133">
        <f t="shared" si="5"/>
        <v>26602.096665119592</v>
      </c>
      <c r="AO133">
        <f t="shared" si="5"/>
        <v>27524.129751675006</v>
      </c>
      <c r="AP133">
        <f t="shared" si="5"/>
        <v>28217.000327988022</v>
      </c>
      <c r="AQ133">
        <f t="shared" si="5"/>
        <v>29335.074283709117</v>
      </c>
      <c r="AR133">
        <f t="shared" si="5"/>
        <v>30296.445435491725</v>
      </c>
      <c r="AS133">
        <f t="shared" si="5"/>
        <v>31281.336177469926</v>
      </c>
      <c r="AT133">
        <f t="shared" si="5"/>
        <v>29745.63243010177</v>
      </c>
    </row>
    <row r="134" spans="1:46" x14ac:dyDescent="0.25">
      <c r="A134" s="8" t="s">
        <v>23</v>
      </c>
      <c r="B134" s="9">
        <v>13079032</v>
      </c>
      <c r="C134" s="9">
        <v>12323218.199999999</v>
      </c>
      <c r="D134" s="9">
        <v>12849473.4</v>
      </c>
      <c r="E134" s="9">
        <v>13234680.5</v>
      </c>
      <c r="F134" s="9">
        <v>13499547.1</v>
      </c>
      <c r="G134" s="9">
        <v>13613456.699999999</v>
      </c>
      <c r="H134" s="9">
        <v>14092720.199999999</v>
      </c>
      <c r="I134" s="9">
        <v>14856259.4</v>
      </c>
      <c r="J134" s="9">
        <v>14985120.800000001</v>
      </c>
      <c r="K134" s="9">
        <v>15429575.5</v>
      </c>
      <c r="L134" s="9">
        <v>15939430.5</v>
      </c>
      <c r="M134" s="9">
        <v>16492056.5</v>
      </c>
      <c r="N134" s="10" t="s">
        <v>24</v>
      </c>
      <c r="Q134" s="36" t="s">
        <v>23</v>
      </c>
      <c r="R134" s="37">
        <v>500297033</v>
      </c>
      <c r="S134" s="37">
        <v>502090235</v>
      </c>
      <c r="T134" s="37">
        <v>503170618</v>
      </c>
      <c r="U134" s="37">
        <v>502964837</v>
      </c>
      <c r="V134" s="37">
        <v>504047964</v>
      </c>
      <c r="W134" s="37">
        <v>505163008</v>
      </c>
      <c r="X134" s="37">
        <v>507235091</v>
      </c>
      <c r="Y134" s="37">
        <v>508520205</v>
      </c>
      <c r="Z134" s="37">
        <v>510181874</v>
      </c>
      <c r="AA134" s="37">
        <v>511378572</v>
      </c>
      <c r="AB134" s="37">
        <v>512482133</v>
      </c>
      <c r="AC134" s="37">
        <v>513093556</v>
      </c>
      <c r="AD134" s="38" t="s">
        <v>24</v>
      </c>
      <c r="AG134" s="36" t="s">
        <v>23</v>
      </c>
      <c r="AH134">
        <f>(B134/R134)*1000000</f>
        <v>26142.533609628663</v>
      </c>
      <c r="AI134">
        <f t="shared" ref="AI134" si="6">(C134/S134)*1000000</f>
        <v>24543.831648110023</v>
      </c>
      <c r="AJ134">
        <f t="shared" ref="AJ134" si="7">(D134/T134)*1000000</f>
        <v>25537.010589119895</v>
      </c>
      <c r="AK134">
        <f t="shared" ref="AK134" si="8">(E134/U134)*1000000</f>
        <v>26313.331522219316</v>
      </c>
      <c r="AL134">
        <f t="shared" ref="AL134" si="9">(F134/V134)*1000000</f>
        <v>26782.266895536948</v>
      </c>
      <c r="AM134">
        <f t="shared" ref="AM134" si="10">(G134/W134)*1000000</f>
        <v>26948.641298770632</v>
      </c>
      <c r="AN134">
        <f t="shared" ref="AN134" si="11">(H134/X134)*1000000</f>
        <v>27783.409409267384</v>
      </c>
      <c r="AO134">
        <f t="shared" ref="AO134" si="12">(I134/Y134)*1000000</f>
        <v>29214.688529436113</v>
      </c>
      <c r="AP134">
        <f t="shared" ref="AP134" si="13">(J134/Z134)*1000000</f>
        <v>29372.115246885467</v>
      </c>
      <c r="AQ134">
        <f t="shared" ref="AQ134" si="14">(K134/AA134)*1000000</f>
        <v>30172.510826284681</v>
      </c>
      <c r="AR134">
        <f t="shared" ref="AR134" si="15">(L134/AB134)*1000000</f>
        <v>31102.412110823774</v>
      </c>
      <c r="AS134">
        <f t="shared" ref="AS134" si="16">(M134/AC134)*1000000</f>
        <v>32142.396463852689</v>
      </c>
      <c r="AT134" t="e">
        <f t="shared" ref="AT134" si="17">(N134/AD134)*1000000</f>
        <v>#VALUE!</v>
      </c>
    </row>
    <row r="135" spans="1:46" x14ac:dyDescent="0.25">
      <c r="A135" s="8" t="s">
        <v>25</v>
      </c>
      <c r="B135" s="9">
        <v>12007919.699999999</v>
      </c>
      <c r="C135" s="9">
        <v>11369262.800000001</v>
      </c>
      <c r="D135" s="9">
        <v>11829511.800000001</v>
      </c>
      <c r="E135" s="9">
        <v>12166015</v>
      </c>
      <c r="F135" s="9">
        <v>12419946.699999999</v>
      </c>
      <c r="G135" s="9">
        <v>12516368.4</v>
      </c>
      <c r="H135" s="9">
        <v>12962411.800000001</v>
      </c>
      <c r="I135" s="9">
        <v>13663891.9</v>
      </c>
      <c r="J135" s="9">
        <v>13761942.9</v>
      </c>
      <c r="K135" s="9">
        <v>14099323.9</v>
      </c>
      <c r="L135" s="9">
        <v>14512200.9</v>
      </c>
      <c r="M135" s="9">
        <v>14965741.6</v>
      </c>
      <c r="N135" s="10" t="s">
        <v>24</v>
      </c>
      <c r="Q135" s="36" t="s">
        <v>101</v>
      </c>
      <c r="R135" s="37">
        <v>495985066</v>
      </c>
      <c r="S135" s="37">
        <v>497780439</v>
      </c>
      <c r="T135" s="37">
        <v>498867771</v>
      </c>
      <c r="U135" s="37">
        <v>498674980</v>
      </c>
      <c r="V135" s="37">
        <v>499771980</v>
      </c>
      <c r="W135" s="37">
        <v>500900868</v>
      </c>
      <c r="X135" s="37">
        <v>502988282</v>
      </c>
      <c r="Y135" s="37">
        <v>504294889</v>
      </c>
      <c r="Z135" s="37">
        <v>505991205</v>
      </c>
      <c r="AA135" s="37">
        <v>507224359</v>
      </c>
      <c r="AB135" s="37">
        <v>508376640</v>
      </c>
      <c r="AC135" s="37">
        <v>509017310</v>
      </c>
      <c r="AD135" s="37">
        <v>510287293</v>
      </c>
      <c r="AG135" s="36" t="s">
        <v>101</v>
      </c>
    </row>
    <row r="136" spans="1:46" x14ac:dyDescent="0.25">
      <c r="A136" s="8" t="s">
        <v>26</v>
      </c>
      <c r="B136" s="9">
        <v>9478712</v>
      </c>
      <c r="C136" s="9">
        <v>9210566.3000000007</v>
      </c>
      <c r="D136" s="9">
        <v>9470254.0999999996</v>
      </c>
      <c r="E136" s="9">
        <v>9744341.0999999996</v>
      </c>
      <c r="F136" s="9">
        <v>9778987.8000000007</v>
      </c>
      <c r="G136" s="9">
        <v>9875312.9000000004</v>
      </c>
      <c r="H136" s="9">
        <v>10130620</v>
      </c>
      <c r="I136" s="9">
        <v>10519852.800000001</v>
      </c>
      <c r="J136" s="9">
        <v>10815642.4</v>
      </c>
      <c r="K136" s="9">
        <v>11217161.300000001</v>
      </c>
      <c r="L136" s="9">
        <v>11588228.699999999</v>
      </c>
      <c r="M136" s="9">
        <v>11937296.300000001</v>
      </c>
      <c r="N136" s="9">
        <v>11322815.6</v>
      </c>
      <c r="Q136" s="36" t="s">
        <v>27</v>
      </c>
      <c r="R136" s="37">
        <v>333096775</v>
      </c>
      <c r="S136" s="37">
        <v>334470255</v>
      </c>
      <c r="T136" s="37">
        <v>335266424</v>
      </c>
      <c r="U136" s="37">
        <v>334572589</v>
      </c>
      <c r="V136" s="37">
        <v>335288924</v>
      </c>
      <c r="W136" s="37">
        <v>336044966</v>
      </c>
      <c r="X136" s="37">
        <v>337764352</v>
      </c>
      <c r="Y136" s="37">
        <v>338562121</v>
      </c>
      <c r="Z136" s="37">
        <v>339787987</v>
      </c>
      <c r="AA136" s="37">
        <v>340541142</v>
      </c>
      <c r="AB136" s="37">
        <v>341253004</v>
      </c>
      <c r="AC136" s="37">
        <v>341524067</v>
      </c>
      <c r="AD136" s="37">
        <v>342409476</v>
      </c>
      <c r="AG136" s="36" t="s">
        <v>27</v>
      </c>
    </row>
    <row r="137" spans="1:46" x14ac:dyDescent="0.25">
      <c r="A137" s="8" t="s">
        <v>27</v>
      </c>
      <c r="B137" s="9">
        <v>9618572.9000000004</v>
      </c>
      <c r="C137" s="9">
        <v>9270530.0999999996</v>
      </c>
      <c r="D137" s="9">
        <v>9531023.8000000007</v>
      </c>
      <c r="E137" s="9">
        <v>9795968.6999999993</v>
      </c>
      <c r="F137" s="9">
        <v>9834616.9000000004</v>
      </c>
      <c r="G137" s="9">
        <v>9933318.6999999993</v>
      </c>
      <c r="H137" s="9">
        <v>10167201.300000001</v>
      </c>
      <c r="I137" s="9">
        <v>10519852.800000001</v>
      </c>
      <c r="J137" s="9">
        <v>10815642.4</v>
      </c>
      <c r="K137" s="9">
        <v>11217161.300000001</v>
      </c>
      <c r="L137" s="9">
        <v>11588228.699999999</v>
      </c>
      <c r="M137" s="9">
        <v>11937296.300000001</v>
      </c>
      <c r="N137" s="9">
        <v>11322815.6</v>
      </c>
      <c r="Q137" s="36" t="s">
        <v>102</v>
      </c>
      <c r="R137" s="37">
        <v>329884170</v>
      </c>
      <c r="S137" s="37">
        <v>331286399</v>
      </c>
      <c r="T137" s="37">
        <v>332124448</v>
      </c>
      <c r="U137" s="37">
        <v>331520001</v>
      </c>
      <c r="V137" s="37">
        <v>332285283</v>
      </c>
      <c r="W137" s="37">
        <v>333073061</v>
      </c>
      <c r="X137" s="37">
        <v>334820880</v>
      </c>
      <c r="Y137" s="37">
        <v>335640859</v>
      </c>
      <c r="Z137" s="37">
        <v>336899429</v>
      </c>
      <c r="AA137" s="37">
        <v>337693238</v>
      </c>
      <c r="AB137" s="37">
        <v>338444103</v>
      </c>
      <c r="AC137" s="37">
        <v>338729883</v>
      </c>
      <c r="AD137" s="37">
        <v>339615386</v>
      </c>
      <c r="AG137" s="36" t="s">
        <v>102</v>
      </c>
    </row>
    <row r="138" spans="1:46" x14ac:dyDescent="0.25">
      <c r="A138" s="8" t="s">
        <v>28</v>
      </c>
      <c r="B138" s="9">
        <v>9415570.6999999993</v>
      </c>
      <c r="C138" s="9">
        <v>9085280.6999999993</v>
      </c>
      <c r="D138" s="9">
        <v>9339475.6999999993</v>
      </c>
      <c r="E138" s="9">
        <v>9592421.1999999993</v>
      </c>
      <c r="F138" s="9">
        <v>9624302.6999999993</v>
      </c>
      <c r="G138" s="9">
        <v>9719437.0999999996</v>
      </c>
      <c r="H138" s="9">
        <v>9946740.6999999993</v>
      </c>
      <c r="I138" s="9">
        <v>10290663.1</v>
      </c>
      <c r="J138" s="9">
        <v>10578447.5</v>
      </c>
      <c r="K138" s="9">
        <v>10964700.300000001</v>
      </c>
      <c r="L138" s="9">
        <v>11318269.5</v>
      </c>
      <c r="M138" s="9">
        <v>11651828.699999999</v>
      </c>
      <c r="N138" s="9">
        <v>11046294.4</v>
      </c>
      <c r="Q138" s="36" t="s">
        <v>29</v>
      </c>
      <c r="R138" s="37">
        <v>10666866</v>
      </c>
      <c r="S138" s="37">
        <v>10753080</v>
      </c>
      <c r="T138" s="37">
        <v>10839905</v>
      </c>
      <c r="U138" s="37">
        <v>11000638</v>
      </c>
      <c r="V138" s="37">
        <v>11075889</v>
      </c>
      <c r="W138" s="37">
        <v>11137974</v>
      </c>
      <c r="X138" s="37">
        <v>11180840</v>
      </c>
      <c r="Y138" s="37">
        <v>11237274</v>
      </c>
      <c r="Z138" s="37">
        <v>11311117</v>
      </c>
      <c r="AA138" s="37">
        <v>11351727</v>
      </c>
      <c r="AB138" s="37">
        <v>11398589</v>
      </c>
      <c r="AC138" s="37">
        <v>11455519</v>
      </c>
      <c r="AD138" s="37">
        <v>11522440</v>
      </c>
      <c r="AG138" s="36" t="s">
        <v>29</v>
      </c>
    </row>
    <row r="139" spans="1:46" x14ac:dyDescent="0.25">
      <c r="A139" s="8" t="s">
        <v>29</v>
      </c>
      <c r="B139" s="9">
        <v>351743.1</v>
      </c>
      <c r="C139" s="9">
        <v>346472.8</v>
      </c>
      <c r="D139" s="9">
        <v>363140.1</v>
      </c>
      <c r="E139" s="9">
        <v>375967.8</v>
      </c>
      <c r="F139" s="9">
        <v>386174.7</v>
      </c>
      <c r="G139" s="9">
        <v>392880</v>
      </c>
      <c r="H139" s="9">
        <v>403003.3</v>
      </c>
      <c r="I139" s="9">
        <v>416701.4</v>
      </c>
      <c r="J139" s="9">
        <v>430085.3</v>
      </c>
      <c r="K139" s="9">
        <v>445050.1</v>
      </c>
      <c r="L139" s="9">
        <v>460370.1</v>
      </c>
      <c r="M139" s="9">
        <v>476343.6</v>
      </c>
      <c r="N139" s="9">
        <v>451176.9</v>
      </c>
      <c r="Q139" s="36" t="s">
        <v>30</v>
      </c>
      <c r="R139" s="37">
        <v>7518002</v>
      </c>
      <c r="S139" s="37">
        <v>7467119</v>
      </c>
      <c r="T139" s="37">
        <v>7421766</v>
      </c>
      <c r="U139" s="37">
        <v>7369431</v>
      </c>
      <c r="V139" s="37">
        <v>7327224</v>
      </c>
      <c r="W139" s="37">
        <v>7284552</v>
      </c>
      <c r="X139" s="37">
        <v>7245677</v>
      </c>
      <c r="Y139" s="37">
        <v>7202198</v>
      </c>
      <c r="Z139" s="37">
        <v>7153784</v>
      </c>
      <c r="AA139" s="37">
        <v>7101859</v>
      </c>
      <c r="AB139" s="37">
        <v>7050034</v>
      </c>
      <c r="AC139" s="37">
        <v>7000039</v>
      </c>
      <c r="AD139" s="37">
        <v>6951482</v>
      </c>
      <c r="AG139" s="36" t="s">
        <v>30</v>
      </c>
    </row>
    <row r="140" spans="1:46" x14ac:dyDescent="0.25">
      <c r="A140" s="8" t="s">
        <v>30</v>
      </c>
      <c r="B140" s="9">
        <v>37217.699999999997</v>
      </c>
      <c r="C140" s="9">
        <v>37417.699999999997</v>
      </c>
      <c r="D140" s="9">
        <v>38058.1</v>
      </c>
      <c r="E140" s="9">
        <v>41268.9</v>
      </c>
      <c r="F140" s="9">
        <v>42048.6</v>
      </c>
      <c r="G140" s="9">
        <v>41903.5</v>
      </c>
      <c r="H140" s="9">
        <v>42890.3</v>
      </c>
      <c r="I140" s="9">
        <v>45690.9</v>
      </c>
      <c r="J140" s="9">
        <v>48640.2</v>
      </c>
      <c r="K140" s="9">
        <v>52329</v>
      </c>
      <c r="L140" s="9">
        <v>56111.8</v>
      </c>
      <c r="M140" s="9">
        <v>61239.5</v>
      </c>
      <c r="N140" s="9">
        <v>60642.7</v>
      </c>
      <c r="Q140" s="36" t="s">
        <v>31</v>
      </c>
      <c r="R140" s="37">
        <v>10343422</v>
      </c>
      <c r="S140" s="37">
        <v>10425783</v>
      </c>
      <c r="T140" s="37">
        <v>10462088</v>
      </c>
      <c r="U140" s="37">
        <v>10486731</v>
      </c>
      <c r="V140" s="37">
        <v>10505445</v>
      </c>
      <c r="W140" s="37">
        <v>10516125</v>
      </c>
      <c r="X140" s="37">
        <v>10512419</v>
      </c>
      <c r="Y140" s="37">
        <v>10538275</v>
      </c>
      <c r="Z140" s="37">
        <v>10553843</v>
      </c>
      <c r="AA140" s="37">
        <v>10578820</v>
      </c>
      <c r="AB140" s="37">
        <v>10610055</v>
      </c>
      <c r="AC140" s="37">
        <v>10649800</v>
      </c>
      <c r="AD140" s="37">
        <v>10693939</v>
      </c>
      <c r="AG140" s="36" t="s">
        <v>31</v>
      </c>
    </row>
    <row r="141" spans="1:46" x14ac:dyDescent="0.25">
      <c r="A141" s="8" t="s">
        <v>31</v>
      </c>
      <c r="B141" s="9">
        <v>162064.5</v>
      </c>
      <c r="C141" s="9">
        <v>149586.5</v>
      </c>
      <c r="D141" s="9">
        <v>157920.79999999999</v>
      </c>
      <c r="E141" s="9">
        <v>165202.20000000001</v>
      </c>
      <c r="F141" s="9">
        <v>162587.5</v>
      </c>
      <c r="G141" s="9">
        <v>159461.5</v>
      </c>
      <c r="H141" s="9">
        <v>157821.29999999999</v>
      </c>
      <c r="I141" s="9">
        <v>169558.2</v>
      </c>
      <c r="J141" s="9">
        <v>177438.5</v>
      </c>
      <c r="K141" s="9">
        <v>194132.9</v>
      </c>
      <c r="L141" s="9">
        <v>210927.8</v>
      </c>
      <c r="M141" s="9">
        <v>223950.3</v>
      </c>
      <c r="N141" s="9">
        <v>213661</v>
      </c>
      <c r="Q141" s="36" t="s">
        <v>32</v>
      </c>
      <c r="R141" s="37">
        <v>5475791</v>
      </c>
      <c r="S141" s="37">
        <v>5511451</v>
      </c>
      <c r="T141" s="37">
        <v>5534738</v>
      </c>
      <c r="U141" s="37">
        <v>5560628</v>
      </c>
      <c r="V141" s="37">
        <v>5580516</v>
      </c>
      <c r="W141" s="37">
        <v>5602628</v>
      </c>
      <c r="X141" s="37">
        <v>5627235</v>
      </c>
      <c r="Y141" s="37">
        <v>5659715</v>
      </c>
      <c r="Z141" s="37">
        <v>5707251</v>
      </c>
      <c r="AA141" s="37">
        <v>5748769</v>
      </c>
      <c r="AB141" s="37">
        <v>5781190</v>
      </c>
      <c r="AC141" s="37">
        <v>5806081</v>
      </c>
      <c r="AD141" s="37">
        <v>5822763</v>
      </c>
      <c r="AG141" s="36" t="s">
        <v>32</v>
      </c>
    </row>
    <row r="142" spans="1:46" x14ac:dyDescent="0.25">
      <c r="A142" s="8" t="s">
        <v>32</v>
      </c>
      <c r="B142" s="9">
        <v>241613.5</v>
      </c>
      <c r="C142" s="9">
        <v>231278</v>
      </c>
      <c r="D142" s="9">
        <v>243165.4</v>
      </c>
      <c r="E142" s="9">
        <v>247879.9</v>
      </c>
      <c r="F142" s="9">
        <v>254578</v>
      </c>
      <c r="G142" s="9">
        <v>258742.7</v>
      </c>
      <c r="H142" s="9">
        <v>265757</v>
      </c>
      <c r="I142" s="9">
        <v>273017.59999999998</v>
      </c>
      <c r="J142" s="9">
        <v>283109.7</v>
      </c>
      <c r="K142" s="9">
        <v>294808.2</v>
      </c>
      <c r="L142" s="9">
        <v>302361.09999999998</v>
      </c>
      <c r="M142" s="9">
        <v>312747.2</v>
      </c>
      <c r="N142" s="9">
        <v>311726</v>
      </c>
      <c r="Q142" s="36" t="s">
        <v>33</v>
      </c>
      <c r="R142" s="37">
        <v>82217837</v>
      </c>
      <c r="S142" s="37">
        <v>82002356</v>
      </c>
      <c r="T142" s="37">
        <v>81802257</v>
      </c>
      <c r="U142" s="37">
        <v>80222065</v>
      </c>
      <c r="V142" s="37">
        <v>80327900</v>
      </c>
      <c r="W142" s="37">
        <v>80523746</v>
      </c>
      <c r="X142" s="37">
        <v>80767463</v>
      </c>
      <c r="Y142" s="37">
        <v>81197537</v>
      </c>
      <c r="Z142" s="37">
        <v>82175684</v>
      </c>
      <c r="AA142" s="37">
        <v>82521653</v>
      </c>
      <c r="AB142" s="37">
        <v>82792351</v>
      </c>
      <c r="AC142" s="37">
        <v>83019213</v>
      </c>
      <c r="AD142" s="37">
        <v>83166711</v>
      </c>
      <c r="AG142" s="36" t="s">
        <v>33</v>
      </c>
    </row>
    <row r="143" spans="1:46" x14ac:dyDescent="0.25">
      <c r="A143" s="8" t="s">
        <v>33</v>
      </c>
      <c r="B143" s="9">
        <v>2546490</v>
      </c>
      <c r="C143" s="9">
        <v>2445730</v>
      </c>
      <c r="D143" s="9">
        <v>2564400</v>
      </c>
      <c r="E143" s="9">
        <v>2693560</v>
      </c>
      <c r="F143" s="9">
        <v>2745310</v>
      </c>
      <c r="G143" s="9">
        <v>2811350</v>
      </c>
      <c r="H143" s="9">
        <v>2927430</v>
      </c>
      <c r="I143" s="9">
        <v>3026180</v>
      </c>
      <c r="J143" s="9">
        <v>3134740</v>
      </c>
      <c r="K143" s="9">
        <v>3259860</v>
      </c>
      <c r="L143" s="9">
        <v>3356410</v>
      </c>
      <c r="M143" s="9">
        <v>3449050</v>
      </c>
      <c r="N143" s="9">
        <v>3336180</v>
      </c>
      <c r="Q143" s="36" t="s">
        <v>108</v>
      </c>
      <c r="R143" s="37">
        <v>82217837</v>
      </c>
      <c r="S143" s="37">
        <v>82002356</v>
      </c>
      <c r="T143" s="37">
        <v>81802257</v>
      </c>
      <c r="U143" s="37">
        <v>80222065</v>
      </c>
      <c r="V143" s="37">
        <v>80327900</v>
      </c>
      <c r="W143" s="37">
        <v>80523746</v>
      </c>
      <c r="X143" s="37">
        <v>80767463</v>
      </c>
      <c r="Y143" s="37">
        <v>81197537</v>
      </c>
      <c r="Z143" s="37">
        <v>82175684</v>
      </c>
      <c r="AA143" s="37">
        <v>82521653</v>
      </c>
      <c r="AB143" s="37">
        <v>82792351</v>
      </c>
      <c r="AC143" s="37">
        <v>83019213</v>
      </c>
      <c r="AD143" s="37">
        <v>83166711</v>
      </c>
      <c r="AG143" s="36" t="s">
        <v>108</v>
      </c>
    </row>
    <row r="144" spans="1:46" x14ac:dyDescent="0.25">
      <c r="A144" s="8" t="s">
        <v>34</v>
      </c>
      <c r="B144" s="9">
        <v>16638.3</v>
      </c>
      <c r="C144" s="9">
        <v>14211.8</v>
      </c>
      <c r="D144" s="9">
        <v>14863.1</v>
      </c>
      <c r="E144" s="9">
        <v>16829.2</v>
      </c>
      <c r="F144" s="9">
        <v>18050.7</v>
      </c>
      <c r="G144" s="9">
        <v>19033.400000000001</v>
      </c>
      <c r="H144" s="9">
        <v>20180</v>
      </c>
      <c r="I144" s="9">
        <v>20782.2</v>
      </c>
      <c r="J144" s="9">
        <v>21931.5</v>
      </c>
      <c r="K144" s="9">
        <v>23857.7</v>
      </c>
      <c r="L144" s="9">
        <v>25937.599999999999</v>
      </c>
      <c r="M144" s="9">
        <v>28112.400000000001</v>
      </c>
      <c r="N144" s="9">
        <v>27166.9</v>
      </c>
      <c r="Q144" s="36" t="s">
        <v>34</v>
      </c>
      <c r="R144" s="37">
        <v>1338440</v>
      </c>
      <c r="S144" s="37">
        <v>1335740</v>
      </c>
      <c r="T144" s="37">
        <v>1333290</v>
      </c>
      <c r="U144" s="37">
        <v>1329660</v>
      </c>
      <c r="V144" s="37">
        <v>1325217</v>
      </c>
      <c r="W144" s="37">
        <v>1320174</v>
      </c>
      <c r="X144" s="37">
        <v>1315819</v>
      </c>
      <c r="Y144" s="37">
        <v>1314870</v>
      </c>
      <c r="Z144" s="37">
        <v>1315944</v>
      </c>
      <c r="AA144" s="37">
        <v>1315635</v>
      </c>
      <c r="AB144" s="37">
        <v>1319133</v>
      </c>
      <c r="AC144" s="37">
        <v>1324820</v>
      </c>
      <c r="AD144" s="37">
        <v>1328976</v>
      </c>
      <c r="AG144" s="36" t="s">
        <v>34</v>
      </c>
      <c r="AH144">
        <f>(B144/R144)*1000000</f>
        <v>12431.113834015719</v>
      </c>
      <c r="AI144">
        <f t="shared" ref="AI144:AT144" si="18">(C144/S144)*1000000</f>
        <v>10639.645439980834</v>
      </c>
      <c r="AJ144">
        <f t="shared" si="18"/>
        <v>11147.687299837246</v>
      </c>
      <c r="AK144">
        <f t="shared" si="18"/>
        <v>12656.769399696163</v>
      </c>
      <c r="AL144">
        <f t="shared" si="18"/>
        <v>13620.939061300904</v>
      </c>
      <c r="AM144">
        <f t="shared" si="18"/>
        <v>14417.341956439075</v>
      </c>
      <c r="AN144">
        <f t="shared" si="18"/>
        <v>15336.455849930728</v>
      </c>
      <c r="AO144">
        <f t="shared" si="18"/>
        <v>15805.516895206369</v>
      </c>
      <c r="AP144">
        <f t="shared" si="18"/>
        <v>16665.982746986196</v>
      </c>
      <c r="AQ144">
        <f t="shared" si="18"/>
        <v>18133.980929361107</v>
      </c>
      <c r="AR144">
        <f t="shared" si="18"/>
        <v>19662.611730583649</v>
      </c>
      <c r="AS144">
        <f t="shared" si="18"/>
        <v>21219.788348605849</v>
      </c>
      <c r="AT144">
        <f t="shared" si="18"/>
        <v>20441.979388642081</v>
      </c>
    </row>
    <row r="145" spans="1:46" x14ac:dyDescent="0.25">
      <c r="A145" s="8" t="s">
        <v>35</v>
      </c>
      <c r="B145" s="9">
        <v>187619.5</v>
      </c>
      <c r="C145" s="9">
        <v>169785.8</v>
      </c>
      <c r="D145" s="9">
        <v>167673.70000000001</v>
      </c>
      <c r="E145" s="9">
        <v>170950.9</v>
      </c>
      <c r="F145" s="9">
        <v>175103.9</v>
      </c>
      <c r="G145" s="9">
        <v>179616.3</v>
      </c>
      <c r="H145" s="9">
        <v>195148.1</v>
      </c>
      <c r="I145" s="9">
        <v>262853.3</v>
      </c>
      <c r="J145" s="9">
        <v>270809.5</v>
      </c>
      <c r="K145" s="9">
        <v>300386.90000000002</v>
      </c>
      <c r="L145" s="9">
        <v>326986.09999999998</v>
      </c>
      <c r="M145" s="9">
        <v>356051.20000000001</v>
      </c>
      <c r="N145" s="9">
        <v>366506.1</v>
      </c>
      <c r="Q145" s="36" t="s">
        <v>35</v>
      </c>
      <c r="R145" s="37">
        <v>4457765</v>
      </c>
      <c r="S145" s="37">
        <v>4521322</v>
      </c>
      <c r="T145" s="37">
        <v>4549428</v>
      </c>
      <c r="U145" s="37">
        <v>4570881</v>
      </c>
      <c r="V145" s="37">
        <v>4589287</v>
      </c>
      <c r="W145" s="37">
        <v>4609779</v>
      </c>
      <c r="X145" s="37">
        <v>4637852</v>
      </c>
      <c r="Y145" s="37">
        <v>4677627</v>
      </c>
      <c r="Z145" s="37">
        <v>4726286</v>
      </c>
      <c r="AA145" s="37">
        <v>4784383</v>
      </c>
      <c r="AB145" s="37">
        <v>4830392</v>
      </c>
      <c r="AC145" s="37">
        <v>4904240</v>
      </c>
      <c r="AD145" s="37">
        <v>4964440</v>
      </c>
      <c r="AG145" s="36" t="s">
        <v>35</v>
      </c>
    </row>
    <row r="146" spans="1:46" x14ac:dyDescent="0.25">
      <c r="A146" s="8" t="s">
        <v>36</v>
      </c>
      <c r="B146" s="9">
        <v>241990.39999999999</v>
      </c>
      <c r="C146" s="9">
        <v>237534.2</v>
      </c>
      <c r="D146" s="9">
        <v>224124</v>
      </c>
      <c r="E146" s="9">
        <v>203308.2</v>
      </c>
      <c r="F146" s="9">
        <v>188388.7</v>
      </c>
      <c r="G146" s="9">
        <v>179616.4</v>
      </c>
      <c r="H146" s="9">
        <v>177349.4</v>
      </c>
      <c r="I146" s="9">
        <v>176110.2</v>
      </c>
      <c r="J146" s="9">
        <v>174236.9</v>
      </c>
      <c r="K146" s="9">
        <v>177151.9</v>
      </c>
      <c r="L146" s="9">
        <v>179727.3</v>
      </c>
      <c r="M146" s="9">
        <v>183413.5</v>
      </c>
      <c r="N146" s="9">
        <v>165829.79999999999</v>
      </c>
      <c r="Q146" s="36" t="s">
        <v>36</v>
      </c>
      <c r="R146" s="37">
        <v>11060937</v>
      </c>
      <c r="S146" s="37">
        <v>11094745</v>
      </c>
      <c r="T146" s="37">
        <v>11119289</v>
      </c>
      <c r="U146" s="37">
        <v>11123392</v>
      </c>
      <c r="V146" s="37">
        <v>11086406</v>
      </c>
      <c r="W146" s="37">
        <v>11003615</v>
      </c>
      <c r="X146" s="37">
        <v>10926807</v>
      </c>
      <c r="Y146" s="37">
        <v>10858018</v>
      </c>
      <c r="Z146" s="37">
        <v>10783748</v>
      </c>
      <c r="AA146" s="37">
        <v>10768193</v>
      </c>
      <c r="AB146" s="37">
        <v>10741165</v>
      </c>
      <c r="AC146" s="37">
        <v>10724599</v>
      </c>
      <c r="AD146" s="37">
        <v>10718565</v>
      </c>
      <c r="AG146" s="36" t="s">
        <v>36</v>
      </c>
    </row>
    <row r="147" spans="1:46" x14ac:dyDescent="0.25">
      <c r="A147" s="8" t="s">
        <v>37</v>
      </c>
      <c r="B147" s="9">
        <v>1109541</v>
      </c>
      <c r="C147" s="9">
        <v>1069323</v>
      </c>
      <c r="D147" s="9">
        <v>1072709</v>
      </c>
      <c r="E147" s="9">
        <v>1063763</v>
      </c>
      <c r="F147" s="9">
        <v>1031099</v>
      </c>
      <c r="G147" s="9">
        <v>1020348</v>
      </c>
      <c r="H147" s="9">
        <v>1032158</v>
      </c>
      <c r="I147" s="9">
        <v>1077590</v>
      </c>
      <c r="J147" s="9">
        <v>1113840</v>
      </c>
      <c r="K147" s="9">
        <v>1161867</v>
      </c>
      <c r="L147" s="9">
        <v>1204241</v>
      </c>
      <c r="M147" s="9">
        <v>1244772</v>
      </c>
      <c r="N147" s="9">
        <v>1121698</v>
      </c>
      <c r="Q147" s="36" t="s">
        <v>37</v>
      </c>
      <c r="R147" s="37">
        <v>45668939</v>
      </c>
      <c r="S147" s="37">
        <v>46239273</v>
      </c>
      <c r="T147" s="37">
        <v>46486619</v>
      </c>
      <c r="U147" s="37">
        <v>46667174</v>
      </c>
      <c r="V147" s="37">
        <v>46818219</v>
      </c>
      <c r="W147" s="37">
        <v>46727890</v>
      </c>
      <c r="X147" s="37">
        <v>46512199</v>
      </c>
      <c r="Y147" s="37">
        <v>46449565</v>
      </c>
      <c r="Z147" s="37">
        <v>46440099</v>
      </c>
      <c r="AA147" s="37">
        <v>46528024</v>
      </c>
      <c r="AB147" s="37">
        <v>46658447</v>
      </c>
      <c r="AC147" s="37">
        <v>46937060</v>
      </c>
      <c r="AD147" s="37">
        <v>47332614</v>
      </c>
      <c r="AG147" s="36" t="s">
        <v>37</v>
      </c>
    </row>
    <row r="148" spans="1:46" x14ac:dyDescent="0.25">
      <c r="A148" s="8" t="s">
        <v>38</v>
      </c>
      <c r="B148" s="9">
        <v>1992380</v>
      </c>
      <c r="C148" s="9">
        <v>1936422</v>
      </c>
      <c r="D148" s="9">
        <v>1995289</v>
      </c>
      <c r="E148" s="9">
        <v>2058369</v>
      </c>
      <c r="F148" s="9">
        <v>2088804</v>
      </c>
      <c r="G148" s="9">
        <v>2117189</v>
      </c>
      <c r="H148" s="9">
        <v>2149765</v>
      </c>
      <c r="I148" s="9">
        <v>2198432</v>
      </c>
      <c r="J148" s="9">
        <v>2234129</v>
      </c>
      <c r="K148" s="9">
        <v>2297242</v>
      </c>
      <c r="L148" s="9">
        <v>2360687</v>
      </c>
      <c r="M148" s="9">
        <v>2425708</v>
      </c>
      <c r="N148" s="9">
        <v>2278947</v>
      </c>
      <c r="Q148" s="36" t="s">
        <v>38</v>
      </c>
      <c r="R148" s="37">
        <v>64007193</v>
      </c>
      <c r="S148" s="37">
        <v>64350226</v>
      </c>
      <c r="T148" s="37">
        <v>64658856</v>
      </c>
      <c r="U148" s="37">
        <v>64978721</v>
      </c>
      <c r="V148" s="37">
        <v>65276983</v>
      </c>
      <c r="W148" s="37">
        <v>65600350</v>
      </c>
      <c r="X148" s="37">
        <v>66165980</v>
      </c>
      <c r="Y148" s="37">
        <v>66458153</v>
      </c>
      <c r="Z148" s="37">
        <v>66638391</v>
      </c>
      <c r="AA148" s="37">
        <v>66809816</v>
      </c>
      <c r="AB148" s="37">
        <v>67026224</v>
      </c>
      <c r="AC148" s="37">
        <v>67177636</v>
      </c>
      <c r="AD148" s="37">
        <v>67320216</v>
      </c>
      <c r="AG148" s="36" t="s">
        <v>38</v>
      </c>
    </row>
    <row r="149" spans="1:46" x14ac:dyDescent="0.25">
      <c r="A149" s="8" t="s">
        <v>39</v>
      </c>
      <c r="B149" s="9">
        <v>47981</v>
      </c>
      <c r="C149" s="9">
        <v>45064.800000000003</v>
      </c>
      <c r="D149" s="9">
        <v>45195.1</v>
      </c>
      <c r="E149" s="9">
        <v>44924.6</v>
      </c>
      <c r="F149" s="9">
        <v>44007.9</v>
      </c>
      <c r="G149" s="9">
        <v>43806.3</v>
      </c>
      <c r="H149" s="9">
        <v>43398.6</v>
      </c>
      <c r="I149" s="9">
        <v>44612</v>
      </c>
      <c r="J149" s="9">
        <v>46619.3</v>
      </c>
      <c r="K149" s="9">
        <v>49238.5</v>
      </c>
      <c r="L149" s="9">
        <v>51950.1</v>
      </c>
      <c r="M149" s="9">
        <v>54237.3</v>
      </c>
      <c r="N149" s="9">
        <v>49283.3</v>
      </c>
      <c r="Q149" s="36" t="s">
        <v>109</v>
      </c>
      <c r="R149" s="37">
        <v>62134866</v>
      </c>
      <c r="S149" s="37">
        <v>62465709</v>
      </c>
      <c r="T149" s="37">
        <v>62765235</v>
      </c>
      <c r="U149" s="37">
        <v>63070344</v>
      </c>
      <c r="V149" s="37">
        <v>63375971</v>
      </c>
      <c r="W149" s="37">
        <v>63697865</v>
      </c>
      <c r="X149" s="38" t="s">
        <v>24</v>
      </c>
      <c r="Y149" s="38" t="s">
        <v>24</v>
      </c>
      <c r="Z149" s="38" t="s">
        <v>24</v>
      </c>
      <c r="AA149" s="38" t="s">
        <v>24</v>
      </c>
      <c r="AB149" s="38" t="s">
        <v>24</v>
      </c>
      <c r="AC149" s="38" t="s">
        <v>24</v>
      </c>
      <c r="AD149" s="38" t="s">
        <v>24</v>
      </c>
      <c r="AG149" s="36" t="s">
        <v>109</v>
      </c>
    </row>
    <row r="150" spans="1:46" x14ac:dyDescent="0.25">
      <c r="A150" s="8" t="s">
        <v>40</v>
      </c>
      <c r="B150" s="9">
        <v>1637699.4</v>
      </c>
      <c r="C150" s="9">
        <v>1577255.9</v>
      </c>
      <c r="D150" s="9">
        <v>1611279.4</v>
      </c>
      <c r="E150" s="9">
        <v>1648755.8</v>
      </c>
      <c r="F150" s="9">
        <v>1624358.7</v>
      </c>
      <c r="G150" s="9">
        <v>1612751.3</v>
      </c>
      <c r="H150" s="9">
        <v>1627405.6</v>
      </c>
      <c r="I150" s="9">
        <v>1655355</v>
      </c>
      <c r="J150" s="9">
        <v>1695786.8</v>
      </c>
      <c r="K150" s="9">
        <v>1736592.8</v>
      </c>
      <c r="L150" s="9">
        <v>1771565.9</v>
      </c>
      <c r="M150" s="9">
        <v>1790941.5</v>
      </c>
      <c r="N150" s="9">
        <v>1651594.9</v>
      </c>
      <c r="Q150" s="36" t="s">
        <v>39</v>
      </c>
      <c r="R150" s="37">
        <v>4311967</v>
      </c>
      <c r="S150" s="37">
        <v>4309796</v>
      </c>
      <c r="T150" s="37">
        <v>4302847</v>
      </c>
      <c r="U150" s="37">
        <v>4289857</v>
      </c>
      <c r="V150" s="37">
        <v>4275984</v>
      </c>
      <c r="W150" s="37">
        <v>4262140</v>
      </c>
      <c r="X150" s="37">
        <v>4246809</v>
      </c>
      <c r="Y150" s="37">
        <v>4225316</v>
      </c>
      <c r="Z150" s="37">
        <v>4190669</v>
      </c>
      <c r="AA150" s="37">
        <v>4154213</v>
      </c>
      <c r="AB150" s="37">
        <v>4105493</v>
      </c>
      <c r="AC150" s="37">
        <v>4076246</v>
      </c>
      <c r="AD150" s="37">
        <v>4058165</v>
      </c>
      <c r="AG150" s="36" t="s">
        <v>39</v>
      </c>
    </row>
    <row r="151" spans="1:46" x14ac:dyDescent="0.25">
      <c r="A151" s="8" t="s">
        <v>41</v>
      </c>
      <c r="B151" s="9">
        <v>19009.599999999999</v>
      </c>
      <c r="C151" s="9">
        <v>18675.5</v>
      </c>
      <c r="D151" s="9">
        <v>19410</v>
      </c>
      <c r="E151" s="9">
        <v>19803</v>
      </c>
      <c r="F151" s="9">
        <v>19440.8</v>
      </c>
      <c r="G151" s="9">
        <v>17995</v>
      </c>
      <c r="H151" s="9">
        <v>17430.2</v>
      </c>
      <c r="I151" s="9">
        <v>17884</v>
      </c>
      <c r="J151" s="9">
        <v>18929.3</v>
      </c>
      <c r="K151" s="9">
        <v>20119.900000000001</v>
      </c>
      <c r="L151" s="9">
        <v>21432.5</v>
      </c>
      <c r="M151" s="9">
        <v>22287.1</v>
      </c>
      <c r="N151" s="9">
        <v>20840.7</v>
      </c>
      <c r="Q151" s="36" t="s">
        <v>40</v>
      </c>
      <c r="R151" s="37">
        <v>58652875</v>
      </c>
      <c r="S151" s="37">
        <v>59000586</v>
      </c>
      <c r="T151" s="37">
        <v>59190143</v>
      </c>
      <c r="U151" s="37">
        <v>59364690</v>
      </c>
      <c r="V151" s="37">
        <v>59394207</v>
      </c>
      <c r="W151" s="37">
        <v>59685227</v>
      </c>
      <c r="X151" s="37">
        <v>60782668</v>
      </c>
      <c r="Y151" s="37">
        <v>60795612</v>
      </c>
      <c r="Z151" s="37">
        <v>60665551</v>
      </c>
      <c r="AA151" s="37">
        <v>60589445</v>
      </c>
      <c r="AB151" s="37">
        <v>60483973</v>
      </c>
      <c r="AC151" s="37">
        <v>59816673</v>
      </c>
      <c r="AD151" s="37">
        <v>59641488</v>
      </c>
      <c r="AG151" s="36" t="s">
        <v>40</v>
      </c>
    </row>
    <row r="152" spans="1:46" x14ac:dyDescent="0.25">
      <c r="A152" s="8" t="s">
        <v>42</v>
      </c>
      <c r="B152" s="9">
        <v>24464.5</v>
      </c>
      <c r="C152" s="9">
        <v>18855</v>
      </c>
      <c r="D152" s="9">
        <v>17872.8</v>
      </c>
      <c r="E152" s="9">
        <v>20310.5</v>
      </c>
      <c r="F152" s="9">
        <v>22219</v>
      </c>
      <c r="G152" s="9">
        <v>22966.3</v>
      </c>
      <c r="H152" s="9">
        <v>23613.9</v>
      </c>
      <c r="I152" s="9">
        <v>24560.9</v>
      </c>
      <c r="J152" s="9">
        <v>25360.3</v>
      </c>
      <c r="K152" s="9">
        <v>26962.3</v>
      </c>
      <c r="L152" s="9">
        <v>29142.5</v>
      </c>
      <c r="M152" s="9">
        <v>30420.9</v>
      </c>
      <c r="N152" s="9">
        <v>29334</v>
      </c>
      <c r="Q152" s="36" t="s">
        <v>41</v>
      </c>
      <c r="R152" s="37">
        <v>776333</v>
      </c>
      <c r="S152" s="37">
        <v>796930</v>
      </c>
      <c r="T152" s="37">
        <v>819140</v>
      </c>
      <c r="U152" s="37">
        <v>839751</v>
      </c>
      <c r="V152" s="37">
        <v>862011</v>
      </c>
      <c r="W152" s="37">
        <v>865878</v>
      </c>
      <c r="X152" s="37">
        <v>858000</v>
      </c>
      <c r="Y152" s="37">
        <v>847008</v>
      </c>
      <c r="Z152" s="37">
        <v>848319</v>
      </c>
      <c r="AA152" s="37">
        <v>854802</v>
      </c>
      <c r="AB152" s="37">
        <v>864236</v>
      </c>
      <c r="AC152" s="37">
        <v>875899</v>
      </c>
      <c r="AD152" s="37">
        <v>888005</v>
      </c>
      <c r="AG152" s="36" t="s">
        <v>41</v>
      </c>
    </row>
    <row r="153" spans="1:46" x14ac:dyDescent="0.25">
      <c r="A153" s="8" t="s">
        <v>43</v>
      </c>
      <c r="B153" s="9">
        <v>32660.1</v>
      </c>
      <c r="C153" s="9">
        <v>26897</v>
      </c>
      <c r="D153" s="9">
        <v>28033.8</v>
      </c>
      <c r="E153" s="9">
        <v>31317.200000000001</v>
      </c>
      <c r="F153" s="9">
        <v>33410.199999999997</v>
      </c>
      <c r="G153" s="9">
        <v>35039.5</v>
      </c>
      <c r="H153" s="9">
        <v>36581.300000000003</v>
      </c>
      <c r="I153" s="9">
        <v>37345.699999999997</v>
      </c>
      <c r="J153" s="9">
        <v>38889.9</v>
      </c>
      <c r="K153" s="9">
        <v>42276.3</v>
      </c>
      <c r="L153" s="9">
        <v>45491.1</v>
      </c>
      <c r="M153" s="9">
        <v>48808.6</v>
      </c>
      <c r="N153" s="9">
        <v>48929.7</v>
      </c>
      <c r="Q153" s="36" t="s">
        <v>42</v>
      </c>
      <c r="R153" s="37">
        <v>2191810</v>
      </c>
      <c r="S153" s="37">
        <v>2162834</v>
      </c>
      <c r="T153" s="37">
        <v>2120504</v>
      </c>
      <c r="U153" s="37">
        <v>2074605</v>
      </c>
      <c r="V153" s="37">
        <v>2044813</v>
      </c>
      <c r="W153" s="37">
        <v>2023825</v>
      </c>
      <c r="X153" s="37">
        <v>2001468</v>
      </c>
      <c r="Y153" s="37">
        <v>1986096</v>
      </c>
      <c r="Z153" s="37">
        <v>1968957</v>
      </c>
      <c r="AA153" s="37">
        <v>1950116</v>
      </c>
      <c r="AB153" s="37">
        <v>1934379</v>
      </c>
      <c r="AC153" s="37">
        <v>1919968</v>
      </c>
      <c r="AD153" s="37">
        <v>1907675</v>
      </c>
      <c r="AG153" s="36" t="s">
        <v>42</v>
      </c>
      <c r="AH153">
        <f>(B152/R153)*1000000</f>
        <v>11161.779533809957</v>
      </c>
      <c r="AI153">
        <f t="shared" ref="AI153:AT153" si="19">(C152/S153)*1000000</f>
        <v>8717.7286837547399</v>
      </c>
      <c r="AJ153">
        <f t="shared" si="19"/>
        <v>8428.562266329136</v>
      </c>
      <c r="AK153">
        <f t="shared" si="19"/>
        <v>9790.0564203788181</v>
      </c>
      <c r="AL153">
        <f t="shared" si="19"/>
        <v>10866.030292256553</v>
      </c>
      <c r="AM153">
        <f t="shared" si="19"/>
        <v>11347.96733907329</v>
      </c>
      <c r="AN153">
        <f t="shared" si="19"/>
        <v>11798.290055099558</v>
      </c>
      <c r="AO153">
        <f t="shared" si="19"/>
        <v>12366.421361303785</v>
      </c>
      <c r="AP153">
        <f t="shared" si="19"/>
        <v>12880.067975075128</v>
      </c>
      <c r="AQ153">
        <f t="shared" si="19"/>
        <v>13825.998043193329</v>
      </c>
      <c r="AR153">
        <f t="shared" si="19"/>
        <v>15065.558507407286</v>
      </c>
      <c r="AS153">
        <f t="shared" si="19"/>
        <v>15844.482824713745</v>
      </c>
      <c r="AT153">
        <f t="shared" si="19"/>
        <v>15376.833055945064</v>
      </c>
    </row>
    <row r="154" spans="1:46" x14ac:dyDescent="0.25">
      <c r="A154" s="8" t="s">
        <v>44</v>
      </c>
      <c r="B154" s="9">
        <v>38128.6</v>
      </c>
      <c r="C154" s="9">
        <v>36976.5</v>
      </c>
      <c r="D154" s="9">
        <v>40177.800000000003</v>
      </c>
      <c r="E154" s="9">
        <v>43164.6</v>
      </c>
      <c r="F154" s="9">
        <v>44112.1</v>
      </c>
      <c r="G154" s="9">
        <v>46499.6</v>
      </c>
      <c r="H154" s="9">
        <v>49824.5</v>
      </c>
      <c r="I154" s="9">
        <v>52065.8</v>
      </c>
      <c r="J154" s="9">
        <v>54867.199999999997</v>
      </c>
      <c r="K154" s="9">
        <v>56814.2</v>
      </c>
      <c r="L154" s="9">
        <v>60053.1</v>
      </c>
      <c r="M154" s="9">
        <v>63516.3</v>
      </c>
      <c r="N154" s="9">
        <v>64143.1</v>
      </c>
      <c r="Q154" s="36" t="s">
        <v>43</v>
      </c>
      <c r="R154" s="37">
        <v>3212605</v>
      </c>
      <c r="S154" s="37">
        <v>3183856</v>
      </c>
      <c r="T154" s="37">
        <v>3141976</v>
      </c>
      <c r="U154" s="37">
        <v>3052588</v>
      </c>
      <c r="V154" s="37">
        <v>3003641</v>
      </c>
      <c r="W154" s="37">
        <v>2971905</v>
      </c>
      <c r="X154" s="37">
        <v>2943472</v>
      </c>
      <c r="Y154" s="37">
        <v>2921262</v>
      </c>
      <c r="Z154" s="37">
        <v>2888558</v>
      </c>
      <c r="AA154" s="37">
        <v>2847904</v>
      </c>
      <c r="AB154" s="37">
        <v>2808901</v>
      </c>
      <c r="AC154" s="37">
        <v>2794184</v>
      </c>
      <c r="AD154" s="37">
        <v>2794090</v>
      </c>
      <c r="AG154" s="36" t="s">
        <v>43</v>
      </c>
      <c r="AH154">
        <f>(B153/R154)*1000000</f>
        <v>10166.235811747787</v>
      </c>
      <c r="AI154">
        <f t="shared" ref="AI154" si="20">(C153/S154)*1000000</f>
        <v>8447.9323185470712</v>
      </c>
      <c r="AJ154">
        <f t="shared" ref="AJ154" si="21">(D153/T154)*1000000</f>
        <v>8922.3469561829879</v>
      </c>
      <c r="AK154">
        <f t="shared" ref="AK154" si="22">(E153/U154)*1000000</f>
        <v>10259.22921796194</v>
      </c>
      <c r="AL154">
        <f t="shared" ref="AL154" si="23">(F153/V154)*1000000</f>
        <v>11123.233435686887</v>
      </c>
      <c r="AM154">
        <f t="shared" ref="AM154" si="24">(G153/W154)*1000000</f>
        <v>11790.2490153622</v>
      </c>
      <c r="AN154">
        <f t="shared" ref="AN154" si="25">(H153/X154)*1000000</f>
        <v>12427.942239640806</v>
      </c>
      <c r="AO154">
        <f t="shared" ref="AO154" si="26">(I153/Y154)*1000000</f>
        <v>12784.098105544794</v>
      </c>
      <c r="AP154">
        <f t="shared" ref="AP154" si="27">(J153/Z154)*1000000</f>
        <v>13463.430542159791</v>
      </c>
      <c r="AQ154">
        <f t="shared" ref="AQ154" si="28">(K153/AA154)*1000000</f>
        <v>14844.706844050925</v>
      </c>
      <c r="AR154">
        <f t="shared" ref="AR154" si="29">(L153/AB154)*1000000</f>
        <v>16195.337607128196</v>
      </c>
      <c r="AS154">
        <f t="shared" ref="AS154" si="30">(M153/AC154)*1000000</f>
        <v>17467.926235351715</v>
      </c>
      <c r="AT154">
        <f t="shared" ref="AT154" si="31">(N153/AD154)*1000000</f>
        <v>17511.855380463763</v>
      </c>
    </row>
    <row r="155" spans="1:46" x14ac:dyDescent="0.25">
      <c r="A155" s="8" t="s">
        <v>45</v>
      </c>
      <c r="B155" s="9">
        <v>108215.8</v>
      </c>
      <c r="C155" s="9">
        <v>94382.6</v>
      </c>
      <c r="D155" s="9">
        <v>99576.3</v>
      </c>
      <c r="E155" s="9">
        <v>102020.6</v>
      </c>
      <c r="F155" s="9">
        <v>99984</v>
      </c>
      <c r="G155" s="9">
        <v>102034.3</v>
      </c>
      <c r="H155" s="9">
        <v>106061.3</v>
      </c>
      <c r="I155" s="9">
        <v>112701</v>
      </c>
      <c r="J155" s="9">
        <v>116129.8</v>
      </c>
      <c r="K155" s="9">
        <v>126891</v>
      </c>
      <c r="L155" s="9">
        <v>135941.4</v>
      </c>
      <c r="M155" s="9">
        <v>146092.70000000001</v>
      </c>
      <c r="N155" s="9">
        <v>135924.5</v>
      </c>
      <c r="Q155" s="36" t="s">
        <v>44</v>
      </c>
      <c r="R155" s="37">
        <v>483799</v>
      </c>
      <c r="S155" s="37">
        <v>493500</v>
      </c>
      <c r="T155" s="37">
        <v>502066</v>
      </c>
      <c r="U155" s="37">
        <v>511840</v>
      </c>
      <c r="V155" s="37">
        <v>524853</v>
      </c>
      <c r="W155" s="37">
        <v>537039</v>
      </c>
      <c r="X155" s="37">
        <v>549680</v>
      </c>
      <c r="Y155" s="37">
        <v>562958</v>
      </c>
      <c r="Z155" s="37">
        <v>576249</v>
      </c>
      <c r="AA155" s="37">
        <v>590667</v>
      </c>
      <c r="AB155" s="37">
        <v>602005</v>
      </c>
      <c r="AC155" s="37">
        <v>613894</v>
      </c>
      <c r="AD155" s="37">
        <v>626108</v>
      </c>
      <c r="AG155" s="36" t="s">
        <v>44</v>
      </c>
    </row>
    <row r="156" spans="1:46" x14ac:dyDescent="0.25">
      <c r="A156" s="8" t="s">
        <v>46</v>
      </c>
      <c r="B156" s="9">
        <v>6206</v>
      </c>
      <c r="C156" s="9">
        <v>6259.6</v>
      </c>
      <c r="D156" s="9">
        <v>6815.8</v>
      </c>
      <c r="E156" s="9">
        <v>6924.6</v>
      </c>
      <c r="F156" s="9">
        <v>7364.5</v>
      </c>
      <c r="G156" s="9">
        <v>7944.3</v>
      </c>
      <c r="H156" s="9">
        <v>8751.1</v>
      </c>
      <c r="I156" s="9">
        <v>9996.7000000000007</v>
      </c>
      <c r="J156" s="9">
        <v>10589.2</v>
      </c>
      <c r="K156" s="9">
        <v>11703.5</v>
      </c>
      <c r="L156" s="9">
        <v>12587.4</v>
      </c>
      <c r="M156" s="9">
        <v>13592.2</v>
      </c>
      <c r="N156" s="9">
        <v>12823.8</v>
      </c>
      <c r="Q156" s="36" t="s">
        <v>45</v>
      </c>
      <c r="R156" s="37">
        <v>10045401</v>
      </c>
      <c r="S156" s="37">
        <v>10030975</v>
      </c>
      <c r="T156" s="37">
        <v>10014324</v>
      </c>
      <c r="U156" s="37">
        <v>9985722</v>
      </c>
      <c r="V156" s="37">
        <v>9931925</v>
      </c>
      <c r="W156" s="37">
        <v>9908798</v>
      </c>
      <c r="X156" s="37">
        <v>9877365</v>
      </c>
      <c r="Y156" s="37">
        <v>9855571</v>
      </c>
      <c r="Z156" s="37">
        <v>9830485</v>
      </c>
      <c r="AA156" s="37">
        <v>9797561</v>
      </c>
      <c r="AB156" s="37">
        <v>9778371</v>
      </c>
      <c r="AC156" s="37">
        <v>9772756</v>
      </c>
      <c r="AD156" s="37">
        <v>9769526</v>
      </c>
      <c r="AG156" s="36" t="s">
        <v>45</v>
      </c>
    </row>
    <row r="157" spans="1:46" x14ac:dyDescent="0.25">
      <c r="A157" s="8" t="s">
        <v>47</v>
      </c>
      <c r="B157" s="9">
        <v>647198</v>
      </c>
      <c r="C157" s="9">
        <v>624842</v>
      </c>
      <c r="D157" s="9">
        <v>639187</v>
      </c>
      <c r="E157" s="9">
        <v>650359</v>
      </c>
      <c r="F157" s="9">
        <v>652966</v>
      </c>
      <c r="G157" s="9">
        <v>660463</v>
      </c>
      <c r="H157" s="9">
        <v>671560</v>
      </c>
      <c r="I157" s="9">
        <v>690008</v>
      </c>
      <c r="J157" s="9">
        <v>708337</v>
      </c>
      <c r="K157" s="9">
        <v>738146</v>
      </c>
      <c r="L157" s="9">
        <v>773987</v>
      </c>
      <c r="M157" s="9">
        <v>810247</v>
      </c>
      <c r="N157" s="9">
        <v>798674</v>
      </c>
      <c r="Q157" s="36" t="s">
        <v>46</v>
      </c>
      <c r="R157" s="37">
        <v>407832</v>
      </c>
      <c r="S157" s="37">
        <v>410926</v>
      </c>
      <c r="T157" s="37">
        <v>414027</v>
      </c>
      <c r="U157" s="37">
        <v>414989</v>
      </c>
      <c r="V157" s="37">
        <v>417546</v>
      </c>
      <c r="W157" s="37">
        <v>422509</v>
      </c>
      <c r="X157" s="37">
        <v>429424</v>
      </c>
      <c r="Y157" s="37">
        <v>439691</v>
      </c>
      <c r="Z157" s="37">
        <v>450415</v>
      </c>
      <c r="AA157" s="37">
        <v>460297</v>
      </c>
      <c r="AB157" s="37">
        <v>475701</v>
      </c>
      <c r="AC157" s="37">
        <v>493559</v>
      </c>
      <c r="AD157" s="37">
        <v>514564</v>
      </c>
      <c r="AG157" s="36" t="s">
        <v>46</v>
      </c>
    </row>
    <row r="158" spans="1:46" x14ac:dyDescent="0.25">
      <c r="A158" s="8" t="s">
        <v>48</v>
      </c>
      <c r="B158" s="9">
        <v>293761.90000000002</v>
      </c>
      <c r="C158" s="9">
        <v>288044</v>
      </c>
      <c r="D158" s="9">
        <v>295896.59999999998</v>
      </c>
      <c r="E158" s="9">
        <v>310128.7</v>
      </c>
      <c r="F158" s="9">
        <v>318653</v>
      </c>
      <c r="G158" s="9">
        <v>323910.2</v>
      </c>
      <c r="H158" s="9">
        <v>333146.09999999998</v>
      </c>
      <c r="I158" s="9">
        <v>344269.2</v>
      </c>
      <c r="J158" s="9">
        <v>357608</v>
      </c>
      <c r="K158" s="9">
        <v>369341.3</v>
      </c>
      <c r="L158" s="9">
        <v>385361.9</v>
      </c>
      <c r="M158" s="9">
        <v>397575.3</v>
      </c>
      <c r="N158" s="9">
        <v>375562</v>
      </c>
      <c r="Q158" s="36" t="s">
        <v>47</v>
      </c>
      <c r="R158" s="37">
        <v>16405399</v>
      </c>
      <c r="S158" s="37">
        <v>16485787</v>
      </c>
      <c r="T158" s="37">
        <v>16574989</v>
      </c>
      <c r="U158" s="37">
        <v>16655799</v>
      </c>
      <c r="V158" s="37">
        <v>16730348</v>
      </c>
      <c r="W158" s="37">
        <v>16779575</v>
      </c>
      <c r="X158" s="37">
        <v>16829289</v>
      </c>
      <c r="Y158" s="37">
        <v>16900726</v>
      </c>
      <c r="Z158" s="37">
        <v>16979120</v>
      </c>
      <c r="AA158" s="37">
        <v>17081507</v>
      </c>
      <c r="AB158" s="37">
        <v>17181084</v>
      </c>
      <c r="AC158" s="37">
        <v>17282163</v>
      </c>
      <c r="AD158" s="37">
        <v>17407585</v>
      </c>
      <c r="AG158" s="36" t="s">
        <v>47</v>
      </c>
    </row>
    <row r="159" spans="1:46" x14ac:dyDescent="0.25">
      <c r="A159" s="8" t="s">
        <v>49</v>
      </c>
      <c r="B159" s="9">
        <v>366040.5</v>
      </c>
      <c r="C159" s="9">
        <v>317040.59999999998</v>
      </c>
      <c r="D159" s="9">
        <v>362190.9</v>
      </c>
      <c r="E159" s="9">
        <v>379860</v>
      </c>
      <c r="F159" s="9">
        <v>387947</v>
      </c>
      <c r="G159" s="9">
        <v>392310.7</v>
      </c>
      <c r="H159" s="9">
        <v>408967.8</v>
      </c>
      <c r="I159" s="9">
        <v>430465.8</v>
      </c>
      <c r="J159" s="9">
        <v>427091.8</v>
      </c>
      <c r="K159" s="9">
        <v>467426.6</v>
      </c>
      <c r="L159" s="9">
        <v>497842.3</v>
      </c>
      <c r="M159" s="9">
        <v>533599.9</v>
      </c>
      <c r="N159" s="9">
        <v>523038.3</v>
      </c>
      <c r="Q159" s="36" t="s">
        <v>48</v>
      </c>
      <c r="R159" s="37">
        <v>8307989</v>
      </c>
      <c r="S159" s="37">
        <v>8335003</v>
      </c>
      <c r="T159" s="37">
        <v>8351643</v>
      </c>
      <c r="U159" s="37">
        <v>8375164</v>
      </c>
      <c r="V159" s="37">
        <v>8408121</v>
      </c>
      <c r="W159" s="37">
        <v>8451860</v>
      </c>
      <c r="X159" s="37">
        <v>8507786</v>
      </c>
      <c r="Y159" s="37">
        <v>8584926</v>
      </c>
      <c r="Z159" s="37">
        <v>8700471</v>
      </c>
      <c r="AA159" s="37">
        <v>8772865</v>
      </c>
      <c r="AB159" s="37">
        <v>8822267</v>
      </c>
      <c r="AC159" s="37">
        <v>8858775</v>
      </c>
      <c r="AD159" s="37">
        <v>8901064</v>
      </c>
      <c r="AG159" s="36" t="s">
        <v>48</v>
      </c>
    </row>
    <row r="160" spans="1:46" x14ac:dyDescent="0.25">
      <c r="A160" s="8" t="s">
        <v>50</v>
      </c>
      <c r="B160" s="9">
        <v>179102.8</v>
      </c>
      <c r="C160" s="9">
        <v>175416.4</v>
      </c>
      <c r="D160" s="9">
        <v>179610.8</v>
      </c>
      <c r="E160" s="9">
        <v>176096.2</v>
      </c>
      <c r="F160" s="9">
        <v>168295.6</v>
      </c>
      <c r="G160" s="9">
        <v>170492.3</v>
      </c>
      <c r="H160" s="9">
        <v>173053.7</v>
      </c>
      <c r="I160" s="9">
        <v>179713.2</v>
      </c>
      <c r="J160" s="9">
        <v>186489.8</v>
      </c>
      <c r="K160" s="9">
        <v>195947.2</v>
      </c>
      <c r="L160" s="9">
        <v>205184.1</v>
      </c>
      <c r="M160" s="9">
        <v>213949.3</v>
      </c>
      <c r="N160" s="9">
        <v>202455.3</v>
      </c>
      <c r="Q160" s="36" t="s">
        <v>49</v>
      </c>
      <c r="R160" s="37">
        <v>38115641</v>
      </c>
      <c r="S160" s="37">
        <v>38135876</v>
      </c>
      <c r="T160" s="37">
        <v>38022869</v>
      </c>
      <c r="U160" s="37">
        <v>38062718</v>
      </c>
      <c r="V160" s="37">
        <v>38063792</v>
      </c>
      <c r="W160" s="37">
        <v>38062535</v>
      </c>
      <c r="X160" s="37">
        <v>38017856</v>
      </c>
      <c r="Y160" s="37">
        <v>38005614</v>
      </c>
      <c r="Z160" s="37">
        <v>37967209</v>
      </c>
      <c r="AA160" s="37">
        <v>37972964</v>
      </c>
      <c r="AB160" s="37">
        <v>37976687</v>
      </c>
      <c r="AC160" s="37">
        <v>37972812</v>
      </c>
      <c r="AD160" s="37">
        <v>37958138</v>
      </c>
      <c r="AG160" s="36" t="s">
        <v>49</v>
      </c>
    </row>
    <row r="161" spans="1:46" x14ac:dyDescent="0.25">
      <c r="A161" s="8" t="s">
        <v>51</v>
      </c>
      <c r="B161" s="9">
        <v>146590.6</v>
      </c>
      <c r="C161" s="9">
        <v>125213.9</v>
      </c>
      <c r="D161" s="9">
        <v>125472.3</v>
      </c>
      <c r="E161" s="9">
        <v>131841.60000000001</v>
      </c>
      <c r="F161" s="9">
        <v>132711.20000000001</v>
      </c>
      <c r="G161" s="9">
        <v>143690.4</v>
      </c>
      <c r="H161" s="9">
        <v>150708.6</v>
      </c>
      <c r="I161" s="9">
        <v>160149.79999999999</v>
      </c>
      <c r="J161" s="9">
        <v>170063.4</v>
      </c>
      <c r="K161" s="9">
        <v>187772.7</v>
      </c>
      <c r="L161" s="9">
        <v>204496.9</v>
      </c>
      <c r="M161" s="9">
        <v>222997.6</v>
      </c>
      <c r="N161" s="9">
        <v>218165.2</v>
      </c>
      <c r="Q161" s="36" t="s">
        <v>50</v>
      </c>
      <c r="R161" s="37">
        <v>10553339</v>
      </c>
      <c r="S161" s="37">
        <v>10563014</v>
      </c>
      <c r="T161" s="37">
        <v>10573479</v>
      </c>
      <c r="U161" s="37">
        <v>10572721</v>
      </c>
      <c r="V161" s="37">
        <v>10542398</v>
      </c>
      <c r="W161" s="37">
        <v>10487289</v>
      </c>
      <c r="X161" s="37">
        <v>10427301</v>
      </c>
      <c r="Y161" s="37">
        <v>10374822</v>
      </c>
      <c r="Z161" s="37">
        <v>10341330</v>
      </c>
      <c r="AA161" s="37">
        <v>10309573</v>
      </c>
      <c r="AB161" s="37">
        <v>10291027</v>
      </c>
      <c r="AC161" s="37">
        <v>10276617</v>
      </c>
      <c r="AD161" s="37">
        <v>10295909</v>
      </c>
      <c r="AG161" s="36" t="s">
        <v>50</v>
      </c>
    </row>
    <row r="162" spans="1:46" x14ac:dyDescent="0.25">
      <c r="A162" s="8" t="s">
        <v>52</v>
      </c>
      <c r="B162" s="9">
        <v>37925.699999999997</v>
      </c>
      <c r="C162" s="9">
        <v>36254.9</v>
      </c>
      <c r="D162" s="9">
        <v>36363.9</v>
      </c>
      <c r="E162" s="9">
        <v>37058.6</v>
      </c>
      <c r="F162" s="9">
        <v>36253.300000000003</v>
      </c>
      <c r="G162" s="9">
        <v>36454.300000000003</v>
      </c>
      <c r="H162" s="9">
        <v>37634.300000000003</v>
      </c>
      <c r="I162" s="9">
        <v>38852.6</v>
      </c>
      <c r="J162" s="9">
        <v>40443.199999999997</v>
      </c>
      <c r="K162" s="9">
        <v>43009.1</v>
      </c>
      <c r="L162" s="9">
        <v>45862.6</v>
      </c>
      <c r="M162" s="9">
        <v>48392.6</v>
      </c>
      <c r="N162" s="9">
        <v>46297.2</v>
      </c>
      <c r="Q162" s="36" t="s">
        <v>51</v>
      </c>
      <c r="R162" s="37">
        <v>20635460</v>
      </c>
      <c r="S162" s="37">
        <v>20440290</v>
      </c>
      <c r="T162" s="37">
        <v>20294683</v>
      </c>
      <c r="U162" s="37">
        <v>20199059</v>
      </c>
      <c r="V162" s="37">
        <v>20095996</v>
      </c>
      <c r="W162" s="37">
        <v>20020074</v>
      </c>
      <c r="X162" s="37">
        <v>19947311</v>
      </c>
      <c r="Y162" s="37">
        <v>19870647</v>
      </c>
      <c r="Z162" s="37">
        <v>19760585</v>
      </c>
      <c r="AA162" s="37">
        <v>19643949</v>
      </c>
      <c r="AB162" s="37">
        <v>19533481</v>
      </c>
      <c r="AC162" s="37">
        <v>19414458</v>
      </c>
      <c r="AD162" s="37">
        <v>19328838</v>
      </c>
      <c r="AG162" s="36" t="s">
        <v>51</v>
      </c>
    </row>
    <row r="163" spans="1:46" x14ac:dyDescent="0.25">
      <c r="A163" s="8" t="s">
        <v>53</v>
      </c>
      <c r="B163" s="9">
        <v>66098.100000000006</v>
      </c>
      <c r="C163" s="9">
        <v>64095.5</v>
      </c>
      <c r="D163" s="9">
        <v>68188.7</v>
      </c>
      <c r="E163" s="9">
        <v>71304.5</v>
      </c>
      <c r="F163" s="9">
        <v>73575.8</v>
      </c>
      <c r="G163" s="9">
        <v>74448.800000000003</v>
      </c>
      <c r="H163" s="9">
        <v>76269.8</v>
      </c>
      <c r="I163" s="9">
        <v>79767.600000000006</v>
      </c>
      <c r="J163" s="9">
        <v>81051.5</v>
      </c>
      <c r="K163" s="9">
        <v>84488.6</v>
      </c>
      <c r="L163" s="9">
        <v>89356.7</v>
      </c>
      <c r="M163" s="9">
        <v>93900.5</v>
      </c>
      <c r="N163" s="9">
        <v>91555.3</v>
      </c>
      <c r="Q163" s="36" t="s">
        <v>52</v>
      </c>
      <c r="R163" s="37">
        <v>2010269</v>
      </c>
      <c r="S163" s="37">
        <v>2032362</v>
      </c>
      <c r="T163" s="37">
        <v>2046976</v>
      </c>
      <c r="U163" s="37">
        <v>2050189</v>
      </c>
      <c r="V163" s="37">
        <v>2055496</v>
      </c>
      <c r="W163" s="37">
        <v>2058821</v>
      </c>
      <c r="X163" s="37">
        <v>2061085</v>
      </c>
      <c r="Y163" s="37">
        <v>2062874</v>
      </c>
      <c r="Z163" s="37">
        <v>2064188</v>
      </c>
      <c r="AA163" s="37">
        <v>2065895</v>
      </c>
      <c r="AB163" s="37">
        <v>2066880</v>
      </c>
      <c r="AC163" s="37">
        <v>2080908</v>
      </c>
      <c r="AD163" s="37">
        <v>2095861</v>
      </c>
      <c r="AG163" s="36" t="s">
        <v>52</v>
      </c>
    </row>
    <row r="164" spans="1:46" x14ac:dyDescent="0.25">
      <c r="A164" s="8" t="s">
        <v>54</v>
      </c>
      <c r="B164" s="9">
        <v>194265</v>
      </c>
      <c r="C164" s="9">
        <v>181747</v>
      </c>
      <c r="D164" s="9">
        <v>188143</v>
      </c>
      <c r="E164" s="9">
        <v>197998</v>
      </c>
      <c r="F164" s="9">
        <v>201037</v>
      </c>
      <c r="G164" s="9">
        <v>204321</v>
      </c>
      <c r="H164" s="9">
        <v>206897</v>
      </c>
      <c r="I164" s="9">
        <v>211385</v>
      </c>
      <c r="J164" s="9">
        <v>217518</v>
      </c>
      <c r="K164" s="9">
        <v>226301</v>
      </c>
      <c r="L164" s="9">
        <v>233696</v>
      </c>
      <c r="M164" s="9">
        <v>240261</v>
      </c>
      <c r="N164" s="9">
        <v>237467</v>
      </c>
      <c r="Q164" s="36" t="s">
        <v>53</v>
      </c>
      <c r="R164" s="37">
        <v>5376064</v>
      </c>
      <c r="S164" s="37">
        <v>5382401</v>
      </c>
      <c r="T164" s="37">
        <v>5390410</v>
      </c>
      <c r="U164" s="37">
        <v>5392446</v>
      </c>
      <c r="V164" s="37">
        <v>5404322</v>
      </c>
      <c r="W164" s="37">
        <v>5410836</v>
      </c>
      <c r="X164" s="37">
        <v>5415949</v>
      </c>
      <c r="Y164" s="37">
        <v>5421349</v>
      </c>
      <c r="Z164" s="37">
        <v>5426252</v>
      </c>
      <c r="AA164" s="37">
        <v>5435343</v>
      </c>
      <c r="AB164" s="37">
        <v>5443120</v>
      </c>
      <c r="AC164" s="37">
        <v>5450421</v>
      </c>
      <c r="AD164" s="37">
        <v>5457873</v>
      </c>
      <c r="AG164" s="36" t="s">
        <v>53</v>
      </c>
    </row>
    <row r="165" spans="1:46" x14ac:dyDescent="0.25">
      <c r="A165" s="8" t="s">
        <v>55</v>
      </c>
      <c r="B165" s="9">
        <v>354881.1</v>
      </c>
      <c r="C165" s="9">
        <v>314637.5</v>
      </c>
      <c r="D165" s="9">
        <v>374695.2</v>
      </c>
      <c r="E165" s="9">
        <v>412844.7</v>
      </c>
      <c r="F165" s="9">
        <v>430037.1</v>
      </c>
      <c r="G165" s="9">
        <v>441850.7</v>
      </c>
      <c r="H165" s="9">
        <v>438833.9</v>
      </c>
      <c r="I165" s="9">
        <v>455494.7</v>
      </c>
      <c r="J165" s="9">
        <v>466266.5</v>
      </c>
      <c r="K165" s="9">
        <v>480025.5</v>
      </c>
      <c r="L165" s="9">
        <v>470673.1</v>
      </c>
      <c r="M165" s="9">
        <v>476869.5</v>
      </c>
      <c r="N165" s="9">
        <v>474724.4</v>
      </c>
      <c r="Q165" s="36" t="s">
        <v>54</v>
      </c>
      <c r="R165" s="37">
        <v>5300484</v>
      </c>
      <c r="S165" s="37">
        <v>5326314</v>
      </c>
      <c r="T165" s="37">
        <v>5351427</v>
      </c>
      <c r="U165" s="37">
        <v>5375276</v>
      </c>
      <c r="V165" s="37">
        <v>5401267</v>
      </c>
      <c r="W165" s="37">
        <v>5426674</v>
      </c>
      <c r="X165" s="37">
        <v>5451270</v>
      </c>
      <c r="Y165" s="37">
        <v>5471753</v>
      </c>
      <c r="Z165" s="37">
        <v>5487308</v>
      </c>
      <c r="AA165" s="37">
        <v>5503297</v>
      </c>
      <c r="AB165" s="37">
        <v>5513130</v>
      </c>
      <c r="AC165" s="37">
        <v>5517919</v>
      </c>
      <c r="AD165" s="37">
        <v>5525292</v>
      </c>
      <c r="AG165" s="36" t="s">
        <v>54</v>
      </c>
      <c r="AH165">
        <f>(B164/R165)*1000000</f>
        <v>36650.426640284175</v>
      </c>
      <c r="AI165">
        <f t="shared" ref="AI165:AT165" si="32">(C164/S165)*1000000</f>
        <v>34122.471938379902</v>
      </c>
      <c r="AJ165">
        <f t="shared" si="32"/>
        <v>35157.538353788623</v>
      </c>
      <c r="AK165">
        <f t="shared" si="32"/>
        <v>36834.94577766797</v>
      </c>
      <c r="AL165">
        <f t="shared" si="32"/>
        <v>37220.341079231963</v>
      </c>
      <c r="AM165">
        <f t="shared" si="32"/>
        <v>37651.239046237162</v>
      </c>
      <c r="AN165">
        <f t="shared" si="32"/>
        <v>37953.90798841371</v>
      </c>
      <c r="AO165">
        <f t="shared" si="32"/>
        <v>38632.043515122117</v>
      </c>
      <c r="AP165">
        <f t="shared" si="32"/>
        <v>39640.202445352072</v>
      </c>
      <c r="AQ165">
        <f t="shared" si="32"/>
        <v>41120.98620154427</v>
      </c>
      <c r="AR165">
        <f t="shared" si="32"/>
        <v>42388.987743804333</v>
      </c>
      <c r="AS165">
        <f t="shared" si="32"/>
        <v>43541.958481086804</v>
      </c>
      <c r="AT165">
        <f t="shared" si="32"/>
        <v>42978.181062647913</v>
      </c>
    </row>
    <row r="166" spans="1:46" x14ac:dyDescent="0.25">
      <c r="A166" s="8" t="s">
        <v>56</v>
      </c>
      <c r="B166" s="9">
        <v>11052.1</v>
      </c>
      <c r="C166" s="9">
        <v>9419.1</v>
      </c>
      <c r="D166" s="9">
        <v>10383.4</v>
      </c>
      <c r="E166" s="9">
        <v>10934.3</v>
      </c>
      <c r="F166" s="9">
        <v>11479.9</v>
      </c>
      <c r="G166" s="9">
        <v>12132.9</v>
      </c>
      <c r="H166" s="9">
        <v>13472.6</v>
      </c>
      <c r="I166" s="9">
        <v>15795.3</v>
      </c>
      <c r="J166" s="9">
        <v>18804.2</v>
      </c>
      <c r="K166" s="9">
        <v>21917.7</v>
      </c>
      <c r="L166" s="9">
        <v>22207.3</v>
      </c>
      <c r="M166" s="9">
        <v>22182</v>
      </c>
      <c r="N166" s="9">
        <v>19022.2</v>
      </c>
      <c r="Q166" s="36" t="s">
        <v>55</v>
      </c>
      <c r="R166" s="37">
        <v>9182927</v>
      </c>
      <c r="S166" s="37">
        <v>9256347</v>
      </c>
      <c r="T166" s="37">
        <v>9340682</v>
      </c>
      <c r="U166" s="37">
        <v>9415570</v>
      </c>
      <c r="V166" s="37">
        <v>9482855</v>
      </c>
      <c r="W166" s="37">
        <v>9555893</v>
      </c>
      <c r="X166" s="37">
        <v>9644864</v>
      </c>
      <c r="Y166" s="37">
        <v>9747355</v>
      </c>
      <c r="Z166" s="37">
        <v>9851017</v>
      </c>
      <c r="AA166" s="37">
        <v>9995153</v>
      </c>
      <c r="AB166" s="37">
        <v>10120242</v>
      </c>
      <c r="AC166" s="37">
        <v>10230185</v>
      </c>
      <c r="AD166" s="37">
        <v>10327589</v>
      </c>
      <c r="AG166" s="36" t="s">
        <v>55</v>
      </c>
    </row>
    <row r="167" spans="1:46" x14ac:dyDescent="0.25">
      <c r="A167" s="8" t="s">
        <v>57</v>
      </c>
      <c r="B167" s="10" t="s">
        <v>24</v>
      </c>
      <c r="C167" s="10" t="s">
        <v>24</v>
      </c>
      <c r="D167" s="10" t="s">
        <v>24</v>
      </c>
      <c r="E167" s="10" t="s">
        <v>24</v>
      </c>
      <c r="F167" s="10" t="s">
        <v>24</v>
      </c>
      <c r="G167" s="9">
        <v>4812.3999999999996</v>
      </c>
      <c r="H167" s="9">
        <v>5021.7</v>
      </c>
      <c r="I167" s="9">
        <v>5649.1</v>
      </c>
      <c r="J167" s="9">
        <v>5637.7</v>
      </c>
      <c r="K167" s="9">
        <v>5734.6</v>
      </c>
      <c r="L167" s="9">
        <v>5790.5</v>
      </c>
      <c r="M167" s="9">
        <v>5971.8</v>
      </c>
      <c r="N167" s="10" t="s">
        <v>24</v>
      </c>
      <c r="Q167" s="36" t="s">
        <v>110</v>
      </c>
      <c r="R167" s="37">
        <v>505385019</v>
      </c>
      <c r="S167" s="37">
        <v>507244444</v>
      </c>
      <c r="T167" s="37">
        <v>508382341</v>
      </c>
      <c r="U167" s="37">
        <v>508239743</v>
      </c>
      <c r="V167" s="37">
        <v>509389884</v>
      </c>
      <c r="W167" s="37">
        <v>510572978</v>
      </c>
      <c r="X167" s="37">
        <v>512705861</v>
      </c>
      <c r="Y167" s="37">
        <v>514053164</v>
      </c>
      <c r="Z167" s="37">
        <v>515762746</v>
      </c>
      <c r="AA167" s="37">
        <v>517013048</v>
      </c>
      <c r="AB167" s="37">
        <v>518164316</v>
      </c>
      <c r="AC167" s="37">
        <v>518817137</v>
      </c>
      <c r="AD167" s="37">
        <v>520115919</v>
      </c>
      <c r="AG167" s="36" t="s">
        <v>110</v>
      </c>
    </row>
    <row r="168" spans="1:46" x14ac:dyDescent="0.25">
      <c r="A168" s="8" t="s">
        <v>58</v>
      </c>
      <c r="B168" s="9">
        <v>317021.5</v>
      </c>
      <c r="C168" s="9">
        <v>278246.59999999998</v>
      </c>
      <c r="D168" s="9">
        <v>323760.90000000002</v>
      </c>
      <c r="E168" s="9">
        <v>358339.5</v>
      </c>
      <c r="F168" s="9">
        <v>396523.5</v>
      </c>
      <c r="G168" s="9">
        <v>393408.7</v>
      </c>
      <c r="H168" s="9">
        <v>375947.3</v>
      </c>
      <c r="I168" s="9">
        <v>347632.1</v>
      </c>
      <c r="J168" s="9">
        <v>333471.3</v>
      </c>
      <c r="K168" s="9">
        <v>353316.4</v>
      </c>
      <c r="L168" s="9">
        <v>370294.3</v>
      </c>
      <c r="M168" s="9">
        <v>362242.6</v>
      </c>
      <c r="N168" s="9">
        <v>318335.7</v>
      </c>
      <c r="Q168" s="36" t="s">
        <v>111</v>
      </c>
      <c r="R168" s="37">
        <v>501073052</v>
      </c>
      <c r="S168" s="37">
        <v>502934648</v>
      </c>
      <c r="T168" s="37">
        <v>504079494</v>
      </c>
      <c r="U168" s="37">
        <v>503949886</v>
      </c>
      <c r="V168" s="37">
        <v>505113900</v>
      </c>
      <c r="W168" s="37">
        <v>506310838</v>
      </c>
      <c r="X168" s="37">
        <v>508459052</v>
      </c>
      <c r="Y168" s="37">
        <v>509827848</v>
      </c>
      <c r="Z168" s="37">
        <v>511572077</v>
      </c>
      <c r="AA168" s="37">
        <v>512858835</v>
      </c>
      <c r="AB168" s="37">
        <v>514058823</v>
      </c>
      <c r="AC168" s="37">
        <v>514740891</v>
      </c>
      <c r="AD168" s="37">
        <v>516057754</v>
      </c>
      <c r="AG168" s="36" t="s">
        <v>111</v>
      </c>
    </row>
    <row r="169" spans="1:46" x14ac:dyDescent="0.25">
      <c r="A169" s="8" t="s">
        <v>59</v>
      </c>
      <c r="B169" s="9">
        <v>389124.7</v>
      </c>
      <c r="C169" s="9">
        <v>402236.6</v>
      </c>
      <c r="D169" s="9">
        <v>455933.7</v>
      </c>
      <c r="E169" s="9">
        <v>520201.4</v>
      </c>
      <c r="F169" s="9">
        <v>538439</v>
      </c>
      <c r="G169" s="9">
        <v>536632.9</v>
      </c>
      <c r="H169" s="9">
        <v>553942.19999999995</v>
      </c>
      <c r="I169" s="9">
        <v>632770.5</v>
      </c>
      <c r="J169" s="9">
        <v>628729.59999999998</v>
      </c>
      <c r="K169" s="9">
        <v>623994</v>
      </c>
      <c r="L169" s="9">
        <v>623042.19999999995</v>
      </c>
      <c r="M169" s="9">
        <v>653470.80000000005</v>
      </c>
      <c r="N169" s="9">
        <v>655977.69999999995</v>
      </c>
      <c r="Q169" s="36" t="s">
        <v>112</v>
      </c>
      <c r="R169" s="37">
        <v>12681480</v>
      </c>
      <c r="S169" s="37">
        <v>12856065</v>
      </c>
      <c r="T169" s="37">
        <v>12997529</v>
      </c>
      <c r="U169" s="37">
        <v>13145040</v>
      </c>
      <c r="V169" s="37">
        <v>13296582</v>
      </c>
      <c r="W169" s="37">
        <v>13449030</v>
      </c>
      <c r="X169" s="37">
        <v>13610401</v>
      </c>
      <c r="Y169" s="37">
        <v>13770625</v>
      </c>
      <c r="Z169" s="37">
        <v>13907998</v>
      </c>
      <c r="AA169" s="37">
        <v>14054026</v>
      </c>
      <c r="AB169" s="37">
        <v>14166313</v>
      </c>
      <c r="AC169" s="37">
        <v>14268108</v>
      </c>
      <c r="AD169" s="37">
        <v>14376494</v>
      </c>
      <c r="AG169" s="36" t="s">
        <v>112</v>
      </c>
    </row>
    <row r="170" spans="1:46" x14ac:dyDescent="0.25">
      <c r="A170" s="8" t="s">
        <v>60</v>
      </c>
      <c r="B170" s="9">
        <v>1995854.5</v>
      </c>
      <c r="C170" s="9">
        <v>1738066.5</v>
      </c>
      <c r="D170" s="9">
        <v>1872175.5</v>
      </c>
      <c r="E170" s="9">
        <v>1912869.3</v>
      </c>
      <c r="F170" s="9">
        <v>2111028.9</v>
      </c>
      <c r="G170" s="9">
        <v>2096338</v>
      </c>
      <c r="H170" s="9">
        <v>2311080.2000000002</v>
      </c>
      <c r="I170" s="9">
        <v>2644716.5</v>
      </c>
      <c r="J170" s="9">
        <v>2434119.2000000002</v>
      </c>
      <c r="K170" s="9">
        <v>2359789.9</v>
      </c>
      <c r="L170" s="9">
        <v>2420897.2000000002</v>
      </c>
      <c r="M170" s="9">
        <v>2526615.2000000002</v>
      </c>
      <c r="N170" s="10" t="s">
        <v>24</v>
      </c>
      <c r="Q170" s="36" t="s">
        <v>56</v>
      </c>
      <c r="R170" s="37">
        <v>315459</v>
      </c>
      <c r="S170" s="37">
        <v>319368</v>
      </c>
      <c r="T170" s="37">
        <v>317630</v>
      </c>
      <c r="U170" s="37">
        <v>318452</v>
      </c>
      <c r="V170" s="37">
        <v>319575</v>
      </c>
      <c r="W170" s="37">
        <v>321857</v>
      </c>
      <c r="X170" s="37">
        <v>325671</v>
      </c>
      <c r="Y170" s="37">
        <v>329100</v>
      </c>
      <c r="Z170" s="37">
        <v>332529</v>
      </c>
      <c r="AA170" s="37">
        <v>338349</v>
      </c>
      <c r="AB170" s="37">
        <v>348450</v>
      </c>
      <c r="AC170" s="37">
        <v>356991</v>
      </c>
      <c r="AD170" s="37">
        <v>364134</v>
      </c>
      <c r="AG170" s="36" t="s">
        <v>56</v>
      </c>
    </row>
    <row r="171" spans="1:46" x14ac:dyDescent="0.25">
      <c r="A171" s="8" t="s">
        <v>61</v>
      </c>
      <c r="B171" s="9">
        <v>3103.3</v>
      </c>
      <c r="C171" s="9">
        <v>2993.9</v>
      </c>
      <c r="D171" s="9">
        <v>3125.1</v>
      </c>
      <c r="E171" s="9">
        <v>3264.8</v>
      </c>
      <c r="F171" s="9">
        <v>3181.5</v>
      </c>
      <c r="G171" s="9">
        <v>3362.5</v>
      </c>
      <c r="H171" s="9">
        <v>3457.9</v>
      </c>
      <c r="I171" s="9">
        <v>3654.5</v>
      </c>
      <c r="J171" s="9">
        <v>3954.2</v>
      </c>
      <c r="K171" s="9">
        <v>4299.1000000000004</v>
      </c>
      <c r="L171" s="9">
        <v>4663.1000000000004</v>
      </c>
      <c r="M171" s="9">
        <v>4950.7</v>
      </c>
      <c r="N171" s="9">
        <v>4193.2</v>
      </c>
      <c r="Q171" s="36" t="s">
        <v>57</v>
      </c>
      <c r="R171" s="37">
        <v>35356</v>
      </c>
      <c r="S171" s="37">
        <v>35589</v>
      </c>
      <c r="T171" s="37">
        <v>35894</v>
      </c>
      <c r="U171" s="37">
        <v>36149</v>
      </c>
      <c r="V171" s="37">
        <v>36475</v>
      </c>
      <c r="W171" s="37">
        <v>36838</v>
      </c>
      <c r="X171" s="37">
        <v>37129</v>
      </c>
      <c r="Y171" s="37">
        <v>37366</v>
      </c>
      <c r="Z171" s="37">
        <v>37622</v>
      </c>
      <c r="AA171" s="37">
        <v>37810</v>
      </c>
      <c r="AB171" s="37">
        <v>38114</v>
      </c>
      <c r="AC171" s="37">
        <v>38378</v>
      </c>
      <c r="AD171" s="37">
        <v>38747</v>
      </c>
      <c r="AG171" s="36" t="s">
        <v>57</v>
      </c>
    </row>
    <row r="172" spans="1:46" x14ac:dyDescent="0.25">
      <c r="A172" s="8" t="s">
        <v>62</v>
      </c>
      <c r="B172" s="9">
        <v>6772.1</v>
      </c>
      <c r="C172" s="9">
        <v>6766.5</v>
      </c>
      <c r="D172" s="9">
        <v>7108.3</v>
      </c>
      <c r="E172" s="9">
        <v>7544.2</v>
      </c>
      <c r="F172" s="9">
        <v>7584.8</v>
      </c>
      <c r="G172" s="9">
        <v>8149.6</v>
      </c>
      <c r="H172" s="9">
        <v>8562</v>
      </c>
      <c r="I172" s="9">
        <v>9072.2999999999993</v>
      </c>
      <c r="J172" s="9">
        <v>9656.5</v>
      </c>
      <c r="K172" s="9">
        <v>10038.299999999999</v>
      </c>
      <c r="L172" s="9">
        <v>10744</v>
      </c>
      <c r="M172" s="9">
        <v>11209.1</v>
      </c>
      <c r="N172" s="9">
        <v>10766.3</v>
      </c>
      <c r="Q172" s="36" t="s">
        <v>58</v>
      </c>
      <c r="R172" s="37">
        <v>4737171</v>
      </c>
      <c r="S172" s="37">
        <v>4799252</v>
      </c>
      <c r="T172" s="37">
        <v>4858199</v>
      </c>
      <c r="U172" s="37">
        <v>4920305</v>
      </c>
      <c r="V172" s="37">
        <v>4985870</v>
      </c>
      <c r="W172" s="37">
        <v>5051275</v>
      </c>
      <c r="X172" s="37">
        <v>5107970</v>
      </c>
      <c r="Y172" s="37">
        <v>5166493</v>
      </c>
      <c r="Z172" s="37">
        <v>5210721</v>
      </c>
      <c r="AA172" s="37">
        <v>5258317</v>
      </c>
      <c r="AB172" s="37">
        <v>5295619</v>
      </c>
      <c r="AC172" s="37">
        <v>5328212</v>
      </c>
      <c r="AD172" s="37">
        <v>5367580</v>
      </c>
      <c r="AG172" s="36" t="s">
        <v>58</v>
      </c>
    </row>
    <row r="173" spans="1:46" x14ac:dyDescent="0.25">
      <c r="A173" s="8" t="s">
        <v>63</v>
      </c>
      <c r="B173" s="9">
        <v>8800.2999999999993</v>
      </c>
      <c r="C173" s="9">
        <v>8662.2000000000007</v>
      </c>
      <c r="D173" s="9">
        <v>8996.6</v>
      </c>
      <c r="E173" s="9">
        <v>9268.2999999999993</v>
      </c>
      <c r="F173" s="9">
        <v>9585.7999999999993</v>
      </c>
      <c r="G173" s="9">
        <v>9625.4</v>
      </c>
      <c r="H173" s="9">
        <v>9968.6</v>
      </c>
      <c r="I173" s="9">
        <v>10264.1</v>
      </c>
      <c r="J173" s="9">
        <v>10719.9</v>
      </c>
      <c r="K173" s="9">
        <v>11559</v>
      </c>
      <c r="L173" s="9">
        <v>12828.1</v>
      </c>
      <c r="M173" s="9">
        <v>13752.8</v>
      </c>
      <c r="N173" s="9">
        <v>12991.7</v>
      </c>
      <c r="Q173" s="36" t="s">
        <v>59</v>
      </c>
      <c r="R173" s="37">
        <v>7593494</v>
      </c>
      <c r="S173" s="37">
        <v>7701856</v>
      </c>
      <c r="T173" s="37">
        <v>7785806</v>
      </c>
      <c r="U173" s="37">
        <v>7870134</v>
      </c>
      <c r="V173" s="37">
        <v>7954662</v>
      </c>
      <c r="W173" s="37">
        <v>8039060</v>
      </c>
      <c r="X173" s="37">
        <v>8139631</v>
      </c>
      <c r="Y173" s="37">
        <v>8237666</v>
      </c>
      <c r="Z173" s="37">
        <v>8327126</v>
      </c>
      <c r="AA173" s="37">
        <v>8419550</v>
      </c>
      <c r="AB173" s="37">
        <v>8484130</v>
      </c>
      <c r="AC173" s="37">
        <v>8544527</v>
      </c>
      <c r="AD173" s="37">
        <v>8606033</v>
      </c>
      <c r="AG173" s="36" t="s">
        <v>59</v>
      </c>
    </row>
    <row r="174" spans="1:46" x14ac:dyDescent="0.25">
      <c r="A174" s="8" t="s">
        <v>64</v>
      </c>
      <c r="B174" s="9">
        <v>35712.5</v>
      </c>
      <c r="C174" s="9">
        <v>32486.2</v>
      </c>
      <c r="D174" s="9">
        <v>31545.8</v>
      </c>
      <c r="E174" s="9">
        <v>35431.699999999997</v>
      </c>
      <c r="F174" s="9">
        <v>33679.300000000003</v>
      </c>
      <c r="G174" s="9">
        <v>36426.699999999997</v>
      </c>
      <c r="H174" s="9">
        <v>35467.5</v>
      </c>
      <c r="I174" s="9">
        <v>35740.199999999997</v>
      </c>
      <c r="J174" s="9">
        <v>36779.300000000003</v>
      </c>
      <c r="K174" s="9">
        <v>39235.300000000003</v>
      </c>
      <c r="L174" s="9">
        <v>42892.2</v>
      </c>
      <c r="M174" s="9">
        <v>45970.400000000001</v>
      </c>
      <c r="N174" s="9">
        <v>46467.5</v>
      </c>
      <c r="Q174" s="36" t="s">
        <v>60</v>
      </c>
      <c r="R174" s="37">
        <v>61571647</v>
      </c>
      <c r="S174" s="37">
        <v>62042343</v>
      </c>
      <c r="T174" s="37">
        <v>62510197</v>
      </c>
      <c r="U174" s="37">
        <v>63022532</v>
      </c>
      <c r="V174" s="37">
        <v>63495088</v>
      </c>
      <c r="W174" s="37">
        <v>63905342</v>
      </c>
      <c r="X174" s="37">
        <v>64351203</v>
      </c>
      <c r="Y174" s="37">
        <v>64853393</v>
      </c>
      <c r="Z174" s="37">
        <v>65379044</v>
      </c>
      <c r="AA174" s="37">
        <v>65844142</v>
      </c>
      <c r="AB174" s="37">
        <v>66273576</v>
      </c>
      <c r="AC174" s="37">
        <v>66647112</v>
      </c>
      <c r="AD174" s="37">
        <v>67025542</v>
      </c>
      <c r="AG174" s="36" t="s">
        <v>60</v>
      </c>
    </row>
    <row r="175" spans="1:46" x14ac:dyDescent="0.25">
      <c r="A175" s="8" t="s">
        <v>65</v>
      </c>
      <c r="B175" s="9">
        <v>525994.80000000005</v>
      </c>
      <c r="C175" s="9">
        <v>465245.5</v>
      </c>
      <c r="D175" s="9">
        <v>584855.69999999995</v>
      </c>
      <c r="E175" s="9">
        <v>600961.4</v>
      </c>
      <c r="F175" s="9">
        <v>683587.3</v>
      </c>
      <c r="G175" s="9">
        <v>719726.6</v>
      </c>
      <c r="H175" s="9">
        <v>707000.8</v>
      </c>
      <c r="I175" s="9">
        <v>777042.3</v>
      </c>
      <c r="J175" s="9">
        <v>785618.9</v>
      </c>
      <c r="K175" s="9">
        <v>760497.1</v>
      </c>
      <c r="L175" s="9">
        <v>658464.1</v>
      </c>
      <c r="M175" s="9">
        <v>679510.4</v>
      </c>
      <c r="N175" s="9">
        <v>626703.6</v>
      </c>
      <c r="Q175" s="36" t="s">
        <v>61</v>
      </c>
      <c r="R175" s="37">
        <v>615543</v>
      </c>
      <c r="S175" s="37">
        <v>617157</v>
      </c>
      <c r="T175" s="37">
        <v>619001</v>
      </c>
      <c r="U175" s="37">
        <v>619850</v>
      </c>
      <c r="V175" s="37">
        <v>620308</v>
      </c>
      <c r="W175" s="37">
        <v>620893</v>
      </c>
      <c r="X175" s="37">
        <v>621521</v>
      </c>
      <c r="Y175" s="37">
        <v>622099</v>
      </c>
      <c r="Z175" s="37">
        <v>622218</v>
      </c>
      <c r="AA175" s="37">
        <v>622387</v>
      </c>
      <c r="AB175" s="37">
        <v>622359</v>
      </c>
      <c r="AC175" s="37">
        <v>622182</v>
      </c>
      <c r="AD175" s="37">
        <v>621873</v>
      </c>
      <c r="AG175" s="36" t="s">
        <v>61</v>
      </c>
    </row>
    <row r="176" spans="1:46" x14ac:dyDescent="0.25">
      <c r="A176" s="8" t="s">
        <v>66</v>
      </c>
      <c r="B176" s="9">
        <v>13047.8</v>
      </c>
      <c r="C176" s="9">
        <v>12679.3</v>
      </c>
      <c r="D176" s="9">
        <v>12968.9</v>
      </c>
      <c r="E176" s="9">
        <v>13411.8</v>
      </c>
      <c r="F176" s="9">
        <v>13407.5</v>
      </c>
      <c r="G176" s="9">
        <v>13691.8</v>
      </c>
      <c r="H176" s="9">
        <v>13988.3</v>
      </c>
      <c r="I176" s="9">
        <v>14617.4</v>
      </c>
      <c r="J176" s="9">
        <v>15289.9</v>
      </c>
      <c r="K176" s="9">
        <v>16042.4</v>
      </c>
      <c r="L176" s="9">
        <v>17099.7</v>
      </c>
      <c r="M176" s="9">
        <v>18046.400000000001</v>
      </c>
      <c r="N176" s="10" t="s">
        <v>24</v>
      </c>
      <c r="Q176" s="36" t="s">
        <v>62</v>
      </c>
      <c r="R176" s="37">
        <v>2045177</v>
      </c>
      <c r="S176" s="37">
        <v>2048619</v>
      </c>
      <c r="T176" s="37">
        <v>2052722</v>
      </c>
      <c r="U176" s="37">
        <v>2057284</v>
      </c>
      <c r="V176" s="37">
        <v>2059794</v>
      </c>
      <c r="W176" s="37">
        <v>2062294</v>
      </c>
      <c r="X176" s="37">
        <v>2065769</v>
      </c>
      <c r="Y176" s="37">
        <v>2069172</v>
      </c>
      <c r="Z176" s="37">
        <v>2071278</v>
      </c>
      <c r="AA176" s="37">
        <v>2073702</v>
      </c>
      <c r="AB176" s="37">
        <v>2075301</v>
      </c>
      <c r="AC176" s="37">
        <v>2077132</v>
      </c>
      <c r="AD176" s="37">
        <v>2076255</v>
      </c>
      <c r="AG176" s="36" t="s">
        <v>62</v>
      </c>
    </row>
    <row r="177" spans="1:33" x14ac:dyDescent="0.25">
      <c r="A177" s="8" t="s">
        <v>67</v>
      </c>
      <c r="B177" s="9">
        <v>3537.6</v>
      </c>
      <c r="C177" s="9">
        <v>3610.4</v>
      </c>
      <c r="D177" s="9">
        <v>4031</v>
      </c>
      <c r="E177" s="9">
        <v>4555.8999999999996</v>
      </c>
      <c r="F177" s="9">
        <v>4797.3</v>
      </c>
      <c r="G177" s="9">
        <v>5071.3</v>
      </c>
      <c r="H177" s="9">
        <v>5325.1</v>
      </c>
      <c r="I177" s="9">
        <v>5674.4</v>
      </c>
      <c r="J177" s="9">
        <v>6037.3</v>
      </c>
      <c r="K177" s="9">
        <v>6356.5</v>
      </c>
      <c r="L177" s="9">
        <v>6671.5</v>
      </c>
      <c r="M177" s="9">
        <v>7056.2</v>
      </c>
      <c r="N177" s="9">
        <v>6804.2</v>
      </c>
      <c r="Q177" s="36" t="s">
        <v>63</v>
      </c>
      <c r="R177" s="37">
        <v>2958266</v>
      </c>
      <c r="S177" s="37">
        <v>2936355</v>
      </c>
      <c r="T177" s="37">
        <v>2918674</v>
      </c>
      <c r="U177" s="37">
        <v>2907361</v>
      </c>
      <c r="V177" s="37">
        <v>2903008</v>
      </c>
      <c r="W177" s="37">
        <v>2897770</v>
      </c>
      <c r="X177" s="37">
        <v>2892394</v>
      </c>
      <c r="Y177" s="37">
        <v>2885796</v>
      </c>
      <c r="Z177" s="37">
        <v>2875592</v>
      </c>
      <c r="AA177" s="37">
        <v>2876591</v>
      </c>
      <c r="AB177" s="37">
        <v>2870324</v>
      </c>
      <c r="AC177" s="37">
        <v>2862427</v>
      </c>
      <c r="AD177" s="37">
        <v>2845955</v>
      </c>
      <c r="AG177" s="36" t="s">
        <v>63</v>
      </c>
    </row>
    <row r="178" spans="1:33" x14ac:dyDescent="0.25">
      <c r="Q178" s="36" t="s">
        <v>64</v>
      </c>
      <c r="R178" s="37">
        <v>7365507</v>
      </c>
      <c r="S178" s="37">
        <v>7334937</v>
      </c>
      <c r="T178" s="37">
        <v>7306677</v>
      </c>
      <c r="U178" s="37">
        <v>7251549</v>
      </c>
      <c r="V178" s="37">
        <v>7216649</v>
      </c>
      <c r="W178" s="37">
        <v>7181505</v>
      </c>
      <c r="X178" s="37">
        <v>7146759</v>
      </c>
      <c r="Y178" s="37">
        <v>7114393</v>
      </c>
      <c r="Z178" s="37">
        <v>7076372</v>
      </c>
      <c r="AA178" s="37">
        <v>7040272</v>
      </c>
      <c r="AB178" s="37">
        <v>7001444</v>
      </c>
      <c r="AC178" s="37">
        <v>6963764</v>
      </c>
      <c r="AD178" s="37">
        <v>6926705</v>
      </c>
      <c r="AG178" s="36" t="s">
        <v>64</v>
      </c>
    </row>
    <row r="179" spans="1:33" x14ac:dyDescent="0.25">
      <c r="A179" s="6" t="s">
        <v>84</v>
      </c>
      <c r="B179" s="5"/>
      <c r="C179" s="5"/>
      <c r="D179" s="5"/>
      <c r="E179" s="5"/>
      <c r="F179" s="5"/>
      <c r="G179" s="5"/>
      <c r="H179" s="5"/>
      <c r="I179" s="5"/>
      <c r="J179" s="5"/>
      <c r="K179" s="5"/>
      <c r="L179" s="5"/>
      <c r="M179" s="5"/>
      <c r="N179" s="5"/>
      <c r="Q179" s="36" t="s">
        <v>65</v>
      </c>
      <c r="R179" s="37">
        <v>70586256</v>
      </c>
      <c r="S179" s="37">
        <v>71517100</v>
      </c>
      <c r="T179" s="37">
        <v>72561312</v>
      </c>
      <c r="U179" s="37">
        <v>73722988</v>
      </c>
      <c r="V179" s="37">
        <v>74724269</v>
      </c>
      <c r="W179" s="37">
        <v>75627384</v>
      </c>
      <c r="X179" s="37">
        <v>76667864</v>
      </c>
      <c r="Y179" s="37">
        <v>77695904</v>
      </c>
      <c r="Z179" s="37">
        <v>78741053</v>
      </c>
      <c r="AA179" s="37">
        <v>79814871</v>
      </c>
      <c r="AB179" s="37">
        <v>80810525</v>
      </c>
      <c r="AC179" s="37">
        <v>82003882</v>
      </c>
      <c r="AD179" s="37">
        <v>83154997</v>
      </c>
      <c r="AG179" s="36" t="s">
        <v>65</v>
      </c>
    </row>
    <row r="180" spans="1:33" x14ac:dyDescent="0.25">
      <c r="A180" s="6" t="s">
        <v>24</v>
      </c>
      <c r="B180" s="6" t="s">
        <v>69</v>
      </c>
      <c r="C180" s="5"/>
      <c r="D180" s="5"/>
      <c r="E180" s="5"/>
      <c r="F180" s="5"/>
      <c r="G180" s="5"/>
      <c r="H180" s="5"/>
      <c r="I180" s="5"/>
      <c r="J180" s="5"/>
      <c r="K180" s="5"/>
      <c r="L180" s="5"/>
      <c r="M180" s="5"/>
      <c r="N180" s="5"/>
      <c r="Q180" s="36" t="s">
        <v>113</v>
      </c>
      <c r="R180" s="37">
        <v>83137</v>
      </c>
      <c r="S180" s="37">
        <v>84484</v>
      </c>
      <c r="T180" s="37">
        <v>84082</v>
      </c>
      <c r="U180" s="37">
        <v>78115</v>
      </c>
      <c r="V180" s="37">
        <v>78115</v>
      </c>
      <c r="W180" s="37">
        <v>76246</v>
      </c>
      <c r="X180" s="38" t="s">
        <v>24</v>
      </c>
      <c r="Y180" s="38" t="s">
        <v>24</v>
      </c>
      <c r="Z180" s="38" t="s">
        <v>24</v>
      </c>
      <c r="AA180" s="38" t="s">
        <v>24</v>
      </c>
      <c r="AB180" s="38" t="s">
        <v>24</v>
      </c>
      <c r="AC180" s="37">
        <v>76177</v>
      </c>
      <c r="AD180" s="38" t="s">
        <v>24</v>
      </c>
      <c r="AG180" s="36" t="s">
        <v>113</v>
      </c>
    </row>
    <row r="181" spans="1:33" x14ac:dyDescent="0.25">
      <c r="Q181" s="36" t="s">
        <v>114</v>
      </c>
      <c r="R181" s="37">
        <v>9689770</v>
      </c>
      <c r="S181" s="37">
        <v>9671912</v>
      </c>
      <c r="T181" s="37">
        <v>9480178</v>
      </c>
      <c r="U181" s="37">
        <v>9481193</v>
      </c>
      <c r="V181" s="37">
        <v>9465150</v>
      </c>
      <c r="W181" s="37">
        <v>9463840</v>
      </c>
      <c r="X181" s="37">
        <v>9468154</v>
      </c>
      <c r="Y181" s="37">
        <v>9480868</v>
      </c>
      <c r="Z181" s="37">
        <v>9498364</v>
      </c>
      <c r="AA181" s="37">
        <v>9504704</v>
      </c>
      <c r="AB181" s="37">
        <v>9491823</v>
      </c>
      <c r="AC181" s="37">
        <v>9475174</v>
      </c>
      <c r="AD181" s="38" t="s">
        <v>24</v>
      </c>
      <c r="AG181" s="36" t="s">
        <v>114</v>
      </c>
    </row>
    <row r="182" spans="1:33" x14ac:dyDescent="0.25">
      <c r="Q182" s="36" t="s">
        <v>66</v>
      </c>
      <c r="R182" s="37">
        <v>3843846</v>
      </c>
      <c r="S182" s="37">
        <v>3843998</v>
      </c>
      <c r="T182" s="37">
        <v>3844046</v>
      </c>
      <c r="U182" s="37">
        <v>3843183</v>
      </c>
      <c r="V182" s="37">
        <v>3839265</v>
      </c>
      <c r="W182" s="38" t="s">
        <v>24</v>
      </c>
      <c r="X182" s="38" t="s">
        <v>24</v>
      </c>
      <c r="Y182" s="38" t="s">
        <v>24</v>
      </c>
      <c r="Z182" s="38" t="s">
        <v>24</v>
      </c>
      <c r="AA182" s="38" t="s">
        <v>24</v>
      </c>
      <c r="AB182" s="38" t="s">
        <v>24</v>
      </c>
      <c r="AC182" s="38" t="s">
        <v>24</v>
      </c>
      <c r="AD182" s="38" t="s">
        <v>24</v>
      </c>
      <c r="AG182" s="36" t="s">
        <v>66</v>
      </c>
    </row>
    <row r="183" spans="1:33" x14ac:dyDescent="0.25">
      <c r="Q183" s="36" t="s">
        <v>67</v>
      </c>
      <c r="R183" s="37">
        <v>2153139</v>
      </c>
      <c r="S183" s="37">
        <v>2180686</v>
      </c>
      <c r="T183" s="37">
        <v>2208107</v>
      </c>
      <c r="U183" s="37">
        <v>1794180</v>
      </c>
      <c r="V183" s="38" t="s">
        <v>24</v>
      </c>
      <c r="W183" s="38" t="s">
        <v>24</v>
      </c>
      <c r="X183" s="38" t="s">
        <v>24</v>
      </c>
      <c r="Y183" s="38" t="s">
        <v>24</v>
      </c>
      <c r="Z183" s="37">
        <v>1771604</v>
      </c>
      <c r="AA183" s="37">
        <v>1783531</v>
      </c>
      <c r="AB183" s="37">
        <v>1798506</v>
      </c>
      <c r="AC183" s="37">
        <v>1795666</v>
      </c>
      <c r="AD183" s="37">
        <v>1782115</v>
      </c>
      <c r="AG183" s="36" t="s">
        <v>67</v>
      </c>
    </row>
    <row r="184" spans="1:33" x14ac:dyDescent="0.25">
      <c r="A184" s="125" t="s">
        <v>85</v>
      </c>
      <c r="B184" s="124"/>
      <c r="C184" s="124"/>
      <c r="D184" s="124"/>
      <c r="E184" s="124"/>
      <c r="F184" s="124"/>
      <c r="G184" s="124"/>
      <c r="H184" s="124"/>
      <c r="I184" s="124"/>
      <c r="J184" s="124"/>
      <c r="K184" s="124"/>
      <c r="L184" s="124"/>
      <c r="Q184" s="36" t="s">
        <v>115</v>
      </c>
      <c r="R184" s="37">
        <v>3572703</v>
      </c>
      <c r="S184" s="37">
        <v>3567512</v>
      </c>
      <c r="T184" s="37">
        <v>3563695</v>
      </c>
      <c r="U184" s="37">
        <v>3560430</v>
      </c>
      <c r="V184" s="37">
        <v>3559541</v>
      </c>
      <c r="W184" s="37">
        <v>3559497</v>
      </c>
      <c r="X184" s="37">
        <v>3557634</v>
      </c>
      <c r="Y184" s="37">
        <v>3555159</v>
      </c>
      <c r="Z184" s="38" t="s">
        <v>24</v>
      </c>
      <c r="AA184" s="37">
        <v>3550852</v>
      </c>
      <c r="AB184" s="38" t="s">
        <v>24</v>
      </c>
      <c r="AC184" s="38" t="s">
        <v>24</v>
      </c>
      <c r="AD184" s="38" t="s">
        <v>24</v>
      </c>
      <c r="AG184" s="36" t="s">
        <v>115</v>
      </c>
    </row>
    <row r="185" spans="1:33" x14ac:dyDescent="0.25">
      <c r="Q185" s="36" t="s">
        <v>116</v>
      </c>
      <c r="R185" s="38" t="s">
        <v>24</v>
      </c>
      <c r="S185" s="38" t="s">
        <v>24</v>
      </c>
      <c r="T185" s="38" t="s">
        <v>24</v>
      </c>
      <c r="U185" s="38" t="s">
        <v>24</v>
      </c>
      <c r="V185" s="38" t="s">
        <v>24</v>
      </c>
      <c r="W185" s="38" t="s">
        <v>24</v>
      </c>
      <c r="X185" s="38" t="s">
        <v>24</v>
      </c>
      <c r="Y185" s="38" t="s">
        <v>24</v>
      </c>
      <c r="Z185" s="38" t="s">
        <v>24</v>
      </c>
      <c r="AA185" s="38" t="s">
        <v>24</v>
      </c>
      <c r="AB185" s="38" t="s">
        <v>24</v>
      </c>
      <c r="AC185" s="38" t="s">
        <v>24</v>
      </c>
      <c r="AD185" s="38" t="s">
        <v>24</v>
      </c>
      <c r="AG185" s="36" t="s">
        <v>116</v>
      </c>
    </row>
    <row r="186" spans="1:33" x14ac:dyDescent="0.25">
      <c r="A186" s="125" t="s">
        <v>75</v>
      </c>
      <c r="B186" s="126">
        <v>44265.737500000003</v>
      </c>
      <c r="C186" s="124"/>
      <c r="D186" s="124"/>
      <c r="E186" s="124"/>
      <c r="F186" s="124"/>
      <c r="G186" s="124"/>
      <c r="H186" s="124"/>
      <c r="I186" s="124"/>
      <c r="J186" s="124"/>
      <c r="K186" s="124"/>
      <c r="L186" s="124"/>
      <c r="Q186" s="36" t="s">
        <v>89</v>
      </c>
      <c r="R186" s="37">
        <v>142008838</v>
      </c>
      <c r="S186" s="37">
        <v>141903979</v>
      </c>
      <c r="T186" s="37">
        <v>141914509</v>
      </c>
      <c r="U186" s="37">
        <v>142856536</v>
      </c>
      <c r="V186" s="37">
        <v>143056383</v>
      </c>
      <c r="W186" s="38" t="s">
        <v>24</v>
      </c>
      <c r="X186" s="37">
        <v>143666931</v>
      </c>
      <c r="Y186" s="38" t="s">
        <v>24</v>
      </c>
      <c r="Z186" s="38" t="s">
        <v>24</v>
      </c>
      <c r="AA186" s="38" t="s">
        <v>24</v>
      </c>
      <c r="AB186" s="38" t="s">
        <v>24</v>
      </c>
      <c r="AC186" s="38" t="s">
        <v>24</v>
      </c>
      <c r="AD186" s="38" t="s">
        <v>24</v>
      </c>
      <c r="AG186" s="36" t="s">
        <v>89</v>
      </c>
    </row>
    <row r="187" spans="1:33" x14ac:dyDescent="0.25">
      <c r="A187" s="125" t="s">
        <v>76</v>
      </c>
      <c r="B187" s="126">
        <v>44355.431137233798</v>
      </c>
      <c r="C187" s="124"/>
      <c r="D187" s="124"/>
      <c r="E187" s="124"/>
      <c r="F187" s="124"/>
      <c r="G187" s="124"/>
      <c r="H187" s="124"/>
      <c r="I187" s="124"/>
      <c r="J187" s="124"/>
      <c r="K187" s="124"/>
      <c r="L187" s="124"/>
      <c r="Q187" s="36" t="s">
        <v>117</v>
      </c>
      <c r="R187" s="37">
        <v>32054</v>
      </c>
      <c r="S187" s="37">
        <v>31269</v>
      </c>
      <c r="T187" s="38" t="s">
        <v>24</v>
      </c>
      <c r="U187" s="37">
        <v>31863</v>
      </c>
      <c r="V187" s="37">
        <v>33376</v>
      </c>
      <c r="W187" s="37">
        <v>33562</v>
      </c>
      <c r="X187" s="38" t="s">
        <v>24</v>
      </c>
      <c r="Y187" s="38" t="s">
        <v>24</v>
      </c>
      <c r="Z187" s="38" t="s">
        <v>24</v>
      </c>
      <c r="AA187" s="38" t="s">
        <v>24</v>
      </c>
      <c r="AB187" s="37">
        <v>34453</v>
      </c>
      <c r="AC187" s="38" t="s">
        <v>24</v>
      </c>
      <c r="AD187" s="38" t="s">
        <v>24</v>
      </c>
      <c r="AG187" s="36" t="s">
        <v>117</v>
      </c>
    </row>
    <row r="188" spans="1:33" x14ac:dyDescent="0.25">
      <c r="A188" s="125" t="s">
        <v>77</v>
      </c>
      <c r="B188" s="125" t="s">
        <v>73</v>
      </c>
      <c r="C188" s="124"/>
      <c r="D188" s="124"/>
      <c r="E188" s="124"/>
      <c r="F188" s="124"/>
      <c r="G188" s="124"/>
      <c r="H188" s="124"/>
      <c r="I188" s="124"/>
      <c r="J188" s="124"/>
      <c r="K188" s="124"/>
      <c r="L188" s="124"/>
      <c r="Q188" s="36" t="s">
        <v>118</v>
      </c>
      <c r="R188" s="37">
        <v>46192309</v>
      </c>
      <c r="S188" s="37">
        <v>45963359</v>
      </c>
      <c r="T188" s="37">
        <v>45782592</v>
      </c>
      <c r="U188" s="37">
        <v>45598179</v>
      </c>
      <c r="V188" s="37">
        <v>45453282</v>
      </c>
      <c r="W188" s="37">
        <v>45372692</v>
      </c>
      <c r="X188" s="37">
        <v>45245894</v>
      </c>
      <c r="Y188" s="37">
        <v>42759661</v>
      </c>
      <c r="Z188" s="37">
        <v>42590879</v>
      </c>
      <c r="AA188" s="37">
        <v>42414905</v>
      </c>
      <c r="AB188" s="37">
        <v>42216766</v>
      </c>
      <c r="AC188" s="37">
        <v>41983564</v>
      </c>
      <c r="AD188" s="37">
        <v>41732779</v>
      </c>
      <c r="AG188" s="36" t="s">
        <v>118</v>
      </c>
    </row>
    <row r="189" spans="1:33" x14ac:dyDescent="0.25">
      <c r="Q189" s="36" t="s">
        <v>119</v>
      </c>
      <c r="R189" s="37">
        <v>3230086</v>
      </c>
      <c r="S189" s="37">
        <v>3237976</v>
      </c>
      <c r="T189" s="37">
        <v>3249482</v>
      </c>
      <c r="U189" s="37">
        <v>3262650</v>
      </c>
      <c r="V189" s="37">
        <v>3274285</v>
      </c>
      <c r="W189" s="38" t="s">
        <v>24</v>
      </c>
      <c r="X189" s="38" t="s">
        <v>24</v>
      </c>
      <c r="Y189" s="37">
        <v>3010598</v>
      </c>
      <c r="Z189" s="37">
        <v>2998577</v>
      </c>
      <c r="AA189" s="37">
        <v>2986151</v>
      </c>
      <c r="AB189" s="37">
        <v>2972732</v>
      </c>
      <c r="AC189" s="37">
        <v>2965269</v>
      </c>
      <c r="AD189" s="37">
        <v>2959694</v>
      </c>
      <c r="AG189" s="36" t="s">
        <v>119</v>
      </c>
    </row>
    <row r="190" spans="1:33" x14ac:dyDescent="0.25">
      <c r="A190" s="125" t="s">
        <v>86</v>
      </c>
      <c r="B190" s="125" t="s">
        <v>87</v>
      </c>
      <c r="C190" s="124"/>
      <c r="D190" s="124"/>
      <c r="E190" s="124"/>
      <c r="F190" s="124"/>
      <c r="G190" s="124"/>
      <c r="H190" s="124"/>
      <c r="I190" s="124"/>
      <c r="J190" s="124"/>
      <c r="K190" s="124"/>
      <c r="L190" s="124"/>
      <c r="Q190" s="36" t="s">
        <v>120</v>
      </c>
      <c r="R190" s="37">
        <v>8629900</v>
      </c>
      <c r="S190" s="37">
        <v>8896900</v>
      </c>
      <c r="T190" s="37">
        <v>8997586</v>
      </c>
      <c r="U190" s="37">
        <v>9111078</v>
      </c>
      <c r="V190" s="37">
        <v>9235085</v>
      </c>
      <c r="W190" s="37">
        <v>9356483</v>
      </c>
      <c r="X190" s="37">
        <v>9477119</v>
      </c>
      <c r="Y190" s="37">
        <v>9593038</v>
      </c>
      <c r="Z190" s="37">
        <v>9705643</v>
      </c>
      <c r="AA190" s="37">
        <v>9809981</v>
      </c>
      <c r="AB190" s="37">
        <v>9898085</v>
      </c>
      <c r="AC190" s="37">
        <v>9981457</v>
      </c>
      <c r="AD190" s="37">
        <v>10067108</v>
      </c>
      <c r="AG190" s="36" t="s">
        <v>120</v>
      </c>
    </row>
    <row r="191" spans="1:33" x14ac:dyDescent="0.25">
      <c r="A191" s="125" t="s">
        <v>78</v>
      </c>
      <c r="B191" s="125" t="s">
        <v>88</v>
      </c>
      <c r="C191" s="124"/>
      <c r="D191" s="124"/>
      <c r="E191" s="124"/>
      <c r="F191" s="124"/>
      <c r="G191" s="124"/>
      <c r="H191" s="124"/>
      <c r="I191" s="124"/>
      <c r="J191" s="124"/>
      <c r="K191" s="124"/>
      <c r="L191" s="124"/>
      <c r="Q191" s="36" t="s">
        <v>121</v>
      </c>
      <c r="R191" s="37">
        <v>4382070</v>
      </c>
      <c r="S191" s="37">
        <v>4385429</v>
      </c>
      <c r="T191" s="37">
        <v>4436391</v>
      </c>
      <c r="U191" s="37">
        <v>4469250</v>
      </c>
      <c r="V191" s="37">
        <v>4497617</v>
      </c>
      <c r="W191" s="38" t="s">
        <v>24</v>
      </c>
      <c r="X191" s="37">
        <v>4490498</v>
      </c>
      <c r="Y191" s="37">
        <v>3729500</v>
      </c>
      <c r="Z191" s="37">
        <v>3720400</v>
      </c>
      <c r="AA191" s="37">
        <v>3718200</v>
      </c>
      <c r="AB191" s="37">
        <v>3729633</v>
      </c>
      <c r="AC191" s="37">
        <v>3723464</v>
      </c>
      <c r="AD191" s="37">
        <v>3716858</v>
      </c>
      <c r="AG191" s="36" t="s">
        <v>121</v>
      </c>
    </row>
    <row r="193" spans="1:30" x14ac:dyDescent="0.25">
      <c r="A193" s="127" t="s">
        <v>80</v>
      </c>
      <c r="B193" s="127" t="s">
        <v>82</v>
      </c>
      <c r="C193" s="127" t="s">
        <v>83</v>
      </c>
      <c r="D193" s="127" t="s">
        <v>10</v>
      </c>
      <c r="E193" s="127" t="s">
        <v>12</v>
      </c>
      <c r="F193" s="127" t="s">
        <v>13</v>
      </c>
      <c r="G193" s="127" t="s">
        <v>14</v>
      </c>
      <c r="H193" s="127" t="s">
        <v>15</v>
      </c>
      <c r="I193" s="127" t="s">
        <v>16</v>
      </c>
      <c r="J193" s="127" t="s">
        <v>17</v>
      </c>
      <c r="K193" s="127" t="s">
        <v>18</v>
      </c>
      <c r="L193" s="127" t="s">
        <v>19</v>
      </c>
      <c r="Q193" s="34" t="s">
        <v>84</v>
      </c>
      <c r="R193" s="33"/>
      <c r="S193" s="33"/>
      <c r="T193" s="33"/>
      <c r="U193" s="33"/>
      <c r="V193" s="33"/>
      <c r="W193" s="33"/>
      <c r="X193" s="33"/>
      <c r="Y193" s="33"/>
      <c r="Z193" s="33"/>
      <c r="AA193" s="33"/>
      <c r="AB193" s="33"/>
      <c r="AC193" s="33"/>
      <c r="AD193" s="33"/>
    </row>
    <row r="194" spans="1:30" x14ac:dyDescent="0.25">
      <c r="A194" s="127" t="s">
        <v>22</v>
      </c>
      <c r="B194" s="128">
        <v>1.97</v>
      </c>
      <c r="C194" s="128">
        <v>1.97</v>
      </c>
      <c r="D194" s="128">
        <v>2.02</v>
      </c>
      <c r="E194" s="128">
        <v>2.08</v>
      </c>
      <c r="F194" s="129">
        <v>2.1</v>
      </c>
      <c r="G194" s="128">
        <v>2.11</v>
      </c>
      <c r="H194" s="128">
        <v>2.13</v>
      </c>
      <c r="I194" s="128">
        <v>2.12</v>
      </c>
      <c r="J194" s="128">
        <v>2.15</v>
      </c>
      <c r="K194" s="128">
        <v>2.1800000000000002</v>
      </c>
      <c r="L194" s="129">
        <v>2.2000000000000002</v>
      </c>
      <c r="Q194" s="34" t="s">
        <v>24</v>
      </c>
      <c r="R194" s="34" t="s">
        <v>69</v>
      </c>
      <c r="S194" s="33"/>
      <c r="T194" s="33"/>
      <c r="U194" s="33"/>
      <c r="V194" s="33"/>
      <c r="W194" s="33"/>
      <c r="X194" s="33"/>
      <c r="Y194" s="33"/>
      <c r="Z194" s="33"/>
      <c r="AA194" s="33"/>
      <c r="AB194" s="33"/>
      <c r="AC194" s="33"/>
      <c r="AD194" s="33"/>
    </row>
    <row r="195" spans="1:30" x14ac:dyDescent="0.25">
      <c r="A195" s="127" t="s">
        <v>23</v>
      </c>
      <c r="B195" s="128">
        <v>1.93</v>
      </c>
      <c r="C195" s="128">
        <v>1.92</v>
      </c>
      <c r="D195" s="128">
        <v>1.96</v>
      </c>
      <c r="E195" s="130">
        <v>2</v>
      </c>
      <c r="F195" s="128">
        <v>2.02</v>
      </c>
      <c r="G195" s="128">
        <v>2.0299999999999998</v>
      </c>
      <c r="H195" s="128">
        <v>2.04</v>
      </c>
      <c r="I195" s="128">
        <v>2.04</v>
      </c>
      <c r="J195" s="128">
        <v>2.08</v>
      </c>
      <c r="K195" s="128">
        <v>2.11</v>
      </c>
      <c r="L195" s="128">
        <v>2.14</v>
      </c>
    </row>
    <row r="196" spans="1:30" x14ac:dyDescent="0.25">
      <c r="A196" s="127" t="s">
        <v>27</v>
      </c>
      <c r="B196" s="128">
        <v>1.99</v>
      </c>
      <c r="C196" s="130">
        <v>2</v>
      </c>
      <c r="D196" s="128">
        <v>2.04</v>
      </c>
      <c r="E196" s="129">
        <v>2.1</v>
      </c>
      <c r="F196" s="128">
        <v>2.12</v>
      </c>
      <c r="G196" s="128">
        <v>2.14</v>
      </c>
      <c r="H196" s="128">
        <v>2.15</v>
      </c>
      <c r="I196" s="128">
        <v>2.14</v>
      </c>
      <c r="J196" s="128">
        <v>2.1800000000000002</v>
      </c>
      <c r="K196" s="128">
        <v>2.21</v>
      </c>
      <c r="L196" s="128">
        <v>2.2400000000000002</v>
      </c>
    </row>
    <row r="197" spans="1:30" x14ac:dyDescent="0.25">
      <c r="A197" s="127" t="s">
        <v>29</v>
      </c>
      <c r="B197" s="130">
        <v>2</v>
      </c>
      <c r="C197" s="128">
        <v>2.06</v>
      </c>
      <c r="D197" s="128">
        <v>2.17</v>
      </c>
      <c r="E197" s="128">
        <v>2.2799999999999998</v>
      </c>
      <c r="F197" s="128">
        <v>2.33</v>
      </c>
      <c r="G197" s="128">
        <v>2.37</v>
      </c>
      <c r="H197" s="128">
        <v>2.4300000000000002</v>
      </c>
      <c r="I197" s="128">
        <v>2.52</v>
      </c>
      <c r="J197" s="128">
        <v>2.67</v>
      </c>
      <c r="K197" s="128">
        <v>2.67</v>
      </c>
      <c r="L197" s="128">
        <v>2.89</v>
      </c>
    </row>
    <row r="198" spans="1:30" x14ac:dyDescent="0.25">
      <c r="A198" s="127" t="s">
        <v>30</v>
      </c>
      <c r="B198" s="128">
        <v>0.49</v>
      </c>
      <c r="C198" s="128">
        <v>0.56999999999999995</v>
      </c>
      <c r="D198" s="128">
        <v>0.53</v>
      </c>
      <c r="E198" s="129">
        <v>0.6</v>
      </c>
      <c r="F198" s="128">
        <v>0.64</v>
      </c>
      <c r="G198" s="128">
        <v>0.79</v>
      </c>
      <c r="H198" s="128">
        <v>0.95</v>
      </c>
      <c r="I198" s="128">
        <v>0.77</v>
      </c>
      <c r="J198" s="128">
        <v>0.74</v>
      </c>
      <c r="K198" s="128">
        <v>0.76</v>
      </c>
      <c r="L198" s="128">
        <v>0.84</v>
      </c>
    </row>
    <row r="199" spans="1:30" x14ac:dyDescent="0.25">
      <c r="A199" s="127" t="s">
        <v>31</v>
      </c>
      <c r="B199" s="128">
        <v>1.29</v>
      </c>
      <c r="C199" s="128">
        <v>1.33</v>
      </c>
      <c r="D199" s="128">
        <v>1.54</v>
      </c>
      <c r="E199" s="128">
        <v>1.77</v>
      </c>
      <c r="F199" s="128">
        <v>1.88</v>
      </c>
      <c r="G199" s="128">
        <v>1.96</v>
      </c>
      <c r="H199" s="128">
        <v>1.92</v>
      </c>
      <c r="I199" s="128">
        <v>1.67</v>
      </c>
      <c r="J199" s="128">
        <v>1.77</v>
      </c>
      <c r="K199" s="129">
        <v>1.9</v>
      </c>
      <c r="L199" s="128">
        <v>1.94</v>
      </c>
    </row>
    <row r="200" spans="1:30" x14ac:dyDescent="0.25">
      <c r="A200" s="127" t="s">
        <v>32</v>
      </c>
      <c r="B200" s="128">
        <v>3.06</v>
      </c>
      <c r="C200" s="128">
        <v>2.92</v>
      </c>
      <c r="D200" s="128">
        <v>2.94</v>
      </c>
      <c r="E200" s="128">
        <v>2.98</v>
      </c>
      <c r="F200" s="128">
        <v>2.97</v>
      </c>
      <c r="G200" s="128">
        <v>2.91</v>
      </c>
      <c r="H200" s="128">
        <v>3.06</v>
      </c>
      <c r="I200" s="128">
        <v>3.09</v>
      </c>
      <c r="J200" s="128">
        <v>2.93</v>
      </c>
      <c r="K200" s="128">
        <v>2.97</v>
      </c>
      <c r="L200" s="128">
        <v>2.91</v>
      </c>
    </row>
    <row r="201" spans="1:30" x14ac:dyDescent="0.25">
      <c r="A201" s="127" t="s">
        <v>33</v>
      </c>
      <c r="B201" s="128">
        <v>2.74</v>
      </c>
      <c r="C201" s="128">
        <v>2.73</v>
      </c>
      <c r="D201" s="128">
        <v>2.81</v>
      </c>
      <c r="E201" s="128">
        <v>2.88</v>
      </c>
      <c r="F201" s="128">
        <v>2.84</v>
      </c>
      <c r="G201" s="128">
        <v>2.88</v>
      </c>
      <c r="H201" s="128">
        <v>2.93</v>
      </c>
      <c r="I201" s="128">
        <v>2.94</v>
      </c>
      <c r="J201" s="128">
        <v>3.05</v>
      </c>
      <c r="K201" s="128">
        <v>3.12</v>
      </c>
      <c r="L201" s="128">
        <v>3.18</v>
      </c>
    </row>
    <row r="202" spans="1:30" x14ac:dyDescent="0.25">
      <c r="A202" s="127" t="s">
        <v>34</v>
      </c>
      <c r="B202" s="128">
        <v>1.39</v>
      </c>
      <c r="C202" s="128">
        <v>1.57</v>
      </c>
      <c r="D202" s="128">
        <v>2.2799999999999998</v>
      </c>
      <c r="E202" s="128">
        <v>2.11</v>
      </c>
      <c r="F202" s="128">
        <v>1.71</v>
      </c>
      <c r="G202" s="128">
        <v>1.42</v>
      </c>
      <c r="H202" s="128">
        <v>1.46</v>
      </c>
      <c r="I202" s="128">
        <v>1.23</v>
      </c>
      <c r="J202" s="128">
        <v>1.28</v>
      </c>
      <c r="K202" s="128">
        <v>1.41</v>
      </c>
      <c r="L202" s="128">
        <v>1.61</v>
      </c>
    </row>
    <row r="203" spans="1:30" x14ac:dyDescent="0.25">
      <c r="A203" s="127" t="s">
        <v>35</v>
      </c>
      <c r="B203" s="128">
        <v>1.61</v>
      </c>
      <c r="C203" s="128">
        <v>1.59</v>
      </c>
      <c r="D203" s="128">
        <v>1.56</v>
      </c>
      <c r="E203" s="128">
        <v>1.56</v>
      </c>
      <c r="F203" s="128">
        <v>1.57</v>
      </c>
      <c r="G203" s="128">
        <v>1.52</v>
      </c>
      <c r="H203" s="128">
        <v>1.18</v>
      </c>
      <c r="I203" s="128">
        <v>1.17</v>
      </c>
      <c r="J203" s="128">
        <v>1.22</v>
      </c>
      <c r="K203" s="128">
        <v>1.1399999999999999</v>
      </c>
      <c r="L203" s="128">
        <v>0.78</v>
      </c>
    </row>
    <row r="204" spans="1:30" x14ac:dyDescent="0.25">
      <c r="A204" s="127" t="s">
        <v>36</v>
      </c>
      <c r="B204" s="128">
        <v>0.63</v>
      </c>
      <c r="C204" s="129">
        <v>0.6</v>
      </c>
      <c r="D204" s="128">
        <v>0.68</v>
      </c>
      <c r="E204" s="128">
        <v>0.71</v>
      </c>
      <c r="F204" s="128">
        <v>0.82</v>
      </c>
      <c r="G204" s="128">
        <v>0.84</v>
      </c>
      <c r="H204" s="128">
        <v>0.97</v>
      </c>
      <c r="I204" s="128">
        <v>1.01</v>
      </c>
      <c r="J204" s="128">
        <v>1.1499999999999999</v>
      </c>
      <c r="K204" s="128">
        <v>1.21</v>
      </c>
      <c r="L204" s="128">
        <v>1.27</v>
      </c>
    </row>
    <row r="205" spans="1:30" x14ac:dyDescent="0.25">
      <c r="A205" s="127" t="s">
        <v>37</v>
      </c>
      <c r="B205" s="128">
        <v>1.36</v>
      </c>
      <c r="C205" s="128">
        <v>1.36</v>
      </c>
      <c r="D205" s="128">
        <v>1.33</v>
      </c>
      <c r="E205" s="129">
        <v>1.3</v>
      </c>
      <c r="F205" s="128">
        <v>1.28</v>
      </c>
      <c r="G205" s="128">
        <v>1.24</v>
      </c>
      <c r="H205" s="128">
        <v>1.22</v>
      </c>
      <c r="I205" s="128">
        <v>1.19</v>
      </c>
      <c r="J205" s="128">
        <v>1.21</v>
      </c>
      <c r="K205" s="128">
        <v>1.24</v>
      </c>
      <c r="L205" s="128">
        <v>1.25</v>
      </c>
    </row>
    <row r="206" spans="1:30" x14ac:dyDescent="0.25">
      <c r="A206" s="127" t="s">
        <v>38</v>
      </c>
      <c r="B206" s="128">
        <v>2.21</v>
      </c>
      <c r="C206" s="128">
        <v>2.1800000000000002</v>
      </c>
      <c r="D206" s="128">
        <v>2.19</v>
      </c>
      <c r="E206" s="128">
        <v>2.23</v>
      </c>
      <c r="F206" s="128">
        <v>2.2400000000000002</v>
      </c>
      <c r="G206" s="128">
        <v>2.23</v>
      </c>
      <c r="H206" s="128">
        <v>2.27</v>
      </c>
      <c r="I206" s="128">
        <v>2.2200000000000002</v>
      </c>
      <c r="J206" s="129">
        <v>2.2000000000000002</v>
      </c>
      <c r="K206" s="129">
        <v>2.2000000000000002</v>
      </c>
      <c r="L206" s="128">
        <v>2.19</v>
      </c>
    </row>
    <row r="207" spans="1:30" x14ac:dyDescent="0.25">
      <c r="A207" s="127" t="s">
        <v>39</v>
      </c>
      <c r="B207" s="128">
        <v>0.84</v>
      </c>
      <c r="C207" s="128">
        <v>0.74</v>
      </c>
      <c r="D207" s="128">
        <v>0.75</v>
      </c>
      <c r="E207" s="128">
        <v>0.75</v>
      </c>
      <c r="F207" s="128">
        <v>0.81</v>
      </c>
      <c r="G207" s="128">
        <v>0.78</v>
      </c>
      <c r="H207" s="128">
        <v>0.84</v>
      </c>
      <c r="I207" s="128">
        <v>0.86</v>
      </c>
      <c r="J207" s="128">
        <v>0.86</v>
      </c>
      <c r="K207" s="128">
        <v>0.97</v>
      </c>
      <c r="L207" s="128">
        <v>1.1100000000000001</v>
      </c>
    </row>
    <row r="208" spans="1:30" x14ac:dyDescent="0.25">
      <c r="A208" s="127" t="s">
        <v>40</v>
      </c>
      <c r="B208" s="128">
        <v>1.22</v>
      </c>
      <c r="C208" s="128">
        <v>1.22</v>
      </c>
      <c r="D208" s="129">
        <v>1.2</v>
      </c>
      <c r="E208" s="128">
        <v>1.26</v>
      </c>
      <c r="F208" s="129">
        <v>1.3</v>
      </c>
      <c r="G208" s="128">
        <v>1.34</v>
      </c>
      <c r="H208" s="128">
        <v>1.34</v>
      </c>
      <c r="I208" s="128">
        <v>1.37</v>
      </c>
      <c r="J208" s="128">
        <v>1.37</v>
      </c>
      <c r="K208" s="128">
        <v>1.42</v>
      </c>
      <c r="L208" s="128">
        <v>1.45</v>
      </c>
    </row>
    <row r="209" spans="1:12" x14ac:dyDescent="0.25">
      <c r="A209" s="127" t="s">
        <v>41</v>
      </c>
      <c r="B209" s="128">
        <v>0.44</v>
      </c>
      <c r="C209" s="128">
        <v>0.44</v>
      </c>
      <c r="D209" s="128">
        <v>0.45</v>
      </c>
      <c r="E209" s="128">
        <v>0.44</v>
      </c>
      <c r="F209" s="128">
        <v>0.49</v>
      </c>
      <c r="G209" s="128">
        <v>0.51</v>
      </c>
      <c r="H209" s="128">
        <v>0.48</v>
      </c>
      <c r="I209" s="128">
        <v>0.52</v>
      </c>
      <c r="J209" s="128">
        <v>0.55000000000000004</v>
      </c>
      <c r="K209" s="128">
        <v>0.62</v>
      </c>
      <c r="L209" s="128">
        <v>0.63</v>
      </c>
    </row>
    <row r="210" spans="1:12" x14ac:dyDescent="0.25">
      <c r="A210" s="127" t="s">
        <v>42</v>
      </c>
      <c r="B210" s="128">
        <v>0.45</v>
      </c>
      <c r="C210" s="128">
        <v>0.61</v>
      </c>
      <c r="D210" s="128">
        <v>0.69</v>
      </c>
      <c r="E210" s="128">
        <v>0.66</v>
      </c>
      <c r="F210" s="128">
        <v>0.61</v>
      </c>
      <c r="G210" s="128">
        <v>0.69</v>
      </c>
      <c r="H210" s="128">
        <v>0.62</v>
      </c>
      <c r="I210" s="128">
        <v>0.44</v>
      </c>
      <c r="J210" s="128">
        <v>0.51</v>
      </c>
      <c r="K210" s="128">
        <v>0.64</v>
      </c>
      <c r="L210" s="128">
        <v>0.64</v>
      </c>
    </row>
    <row r="211" spans="1:12" x14ac:dyDescent="0.25">
      <c r="A211" s="127" t="s">
        <v>43</v>
      </c>
      <c r="B211" s="128">
        <v>0.83</v>
      </c>
      <c r="C211" s="128">
        <v>0.78</v>
      </c>
      <c r="D211" s="129">
        <v>0.9</v>
      </c>
      <c r="E211" s="128">
        <v>0.89</v>
      </c>
      <c r="F211" s="128">
        <v>0.95</v>
      </c>
      <c r="G211" s="128">
        <v>1.03</v>
      </c>
      <c r="H211" s="128">
        <v>1.04</v>
      </c>
      <c r="I211" s="128">
        <v>0.84</v>
      </c>
      <c r="J211" s="129">
        <v>0.9</v>
      </c>
      <c r="K211" s="128">
        <v>0.94</v>
      </c>
      <c r="L211" s="130">
        <v>1</v>
      </c>
    </row>
    <row r="212" spans="1:12" x14ac:dyDescent="0.25">
      <c r="A212" s="127" t="s">
        <v>44</v>
      </c>
      <c r="B212" s="128">
        <v>1.68</v>
      </c>
      <c r="C212" s="129">
        <v>1.5</v>
      </c>
      <c r="D212" s="128">
        <v>1.46</v>
      </c>
      <c r="E212" s="128">
        <v>1.27</v>
      </c>
      <c r="F212" s="129">
        <v>1.3</v>
      </c>
      <c r="G212" s="128">
        <v>1.27</v>
      </c>
      <c r="H212" s="129">
        <v>1.3</v>
      </c>
      <c r="I212" s="129">
        <v>1.3</v>
      </c>
      <c r="J212" s="128">
        <v>1.27</v>
      </c>
      <c r="K212" s="128">
        <v>1.17</v>
      </c>
      <c r="L212" s="128">
        <v>1.19</v>
      </c>
    </row>
    <row r="213" spans="1:12" x14ac:dyDescent="0.25">
      <c r="A213" s="127" t="s">
        <v>45</v>
      </c>
      <c r="B213" s="128">
        <v>1.1299999999999999</v>
      </c>
      <c r="C213" s="128">
        <v>1.1299999999999999</v>
      </c>
      <c r="D213" s="128">
        <v>1.18</v>
      </c>
      <c r="E213" s="128">
        <v>1.26</v>
      </c>
      <c r="F213" s="128">
        <v>1.39</v>
      </c>
      <c r="G213" s="128">
        <v>1.35</v>
      </c>
      <c r="H213" s="128">
        <v>1.34</v>
      </c>
      <c r="I213" s="128">
        <v>1.18</v>
      </c>
      <c r="J213" s="128">
        <v>1.32</v>
      </c>
      <c r="K213" s="128">
        <v>1.51</v>
      </c>
      <c r="L213" s="128">
        <v>1.48</v>
      </c>
    </row>
    <row r="214" spans="1:12" x14ac:dyDescent="0.25">
      <c r="A214" s="127" t="s">
        <v>46</v>
      </c>
      <c r="B214" s="128">
        <v>0.51</v>
      </c>
      <c r="C214" s="128">
        <v>0.59</v>
      </c>
      <c r="D214" s="128">
        <v>0.67</v>
      </c>
      <c r="E214" s="129">
        <v>0.8</v>
      </c>
      <c r="F214" s="128">
        <v>0.74</v>
      </c>
      <c r="G214" s="128">
        <v>0.69</v>
      </c>
      <c r="H214" s="128">
        <v>0.72</v>
      </c>
      <c r="I214" s="128">
        <v>0.56000000000000005</v>
      </c>
      <c r="J214" s="128">
        <v>0.56000000000000005</v>
      </c>
      <c r="K214" s="129">
        <v>0.6</v>
      </c>
      <c r="L214" s="128">
        <v>0.59</v>
      </c>
    </row>
    <row r="215" spans="1:12" x14ac:dyDescent="0.25">
      <c r="A215" s="127" t="s">
        <v>47</v>
      </c>
      <c r="B215" s="128">
        <v>1.67</v>
      </c>
      <c r="C215" s="129">
        <v>1.7</v>
      </c>
      <c r="D215" s="128">
        <v>1.88</v>
      </c>
      <c r="E215" s="128">
        <v>1.92</v>
      </c>
      <c r="F215" s="128">
        <v>2.16</v>
      </c>
      <c r="G215" s="128">
        <v>2.17</v>
      </c>
      <c r="H215" s="128">
        <v>2.15</v>
      </c>
      <c r="I215" s="128">
        <v>2.15</v>
      </c>
      <c r="J215" s="128">
        <v>2.1800000000000002</v>
      </c>
      <c r="K215" s="128">
        <v>2.14</v>
      </c>
      <c r="L215" s="128">
        <v>2.16</v>
      </c>
    </row>
    <row r="216" spans="1:12" x14ac:dyDescent="0.25">
      <c r="A216" s="127" t="s">
        <v>48</v>
      </c>
      <c r="B216" s="129">
        <v>2.6</v>
      </c>
      <c r="C216" s="128">
        <v>2.73</v>
      </c>
      <c r="D216" s="128">
        <v>2.67</v>
      </c>
      <c r="E216" s="128">
        <v>2.91</v>
      </c>
      <c r="F216" s="128">
        <v>2.95</v>
      </c>
      <c r="G216" s="128">
        <v>3.08</v>
      </c>
      <c r="H216" s="128">
        <v>3.05</v>
      </c>
      <c r="I216" s="128">
        <v>3.12</v>
      </c>
      <c r="J216" s="128">
        <v>3.06</v>
      </c>
      <c r="K216" s="128">
        <v>3.14</v>
      </c>
      <c r="L216" s="128">
        <v>3.19</v>
      </c>
    </row>
    <row r="217" spans="1:12" x14ac:dyDescent="0.25">
      <c r="A217" s="127" t="s">
        <v>49</v>
      </c>
      <c r="B217" s="128">
        <v>0.66</v>
      </c>
      <c r="C217" s="128">
        <v>0.72</v>
      </c>
      <c r="D217" s="128">
        <v>0.75</v>
      </c>
      <c r="E217" s="128">
        <v>0.88</v>
      </c>
      <c r="F217" s="128">
        <v>0.88</v>
      </c>
      <c r="G217" s="128">
        <v>0.94</v>
      </c>
      <c r="H217" s="130">
        <v>1</v>
      </c>
      <c r="I217" s="128">
        <v>0.96</v>
      </c>
      <c r="J217" s="128">
        <v>1.03</v>
      </c>
      <c r="K217" s="128">
        <v>1.21</v>
      </c>
      <c r="L217" s="128">
        <v>1.32</v>
      </c>
    </row>
    <row r="218" spans="1:12" x14ac:dyDescent="0.25">
      <c r="A218" s="127" t="s">
        <v>50</v>
      </c>
      <c r="B218" s="128">
        <v>1.58</v>
      </c>
      <c r="C218" s="128">
        <v>1.54</v>
      </c>
      <c r="D218" s="128">
        <v>1.46</v>
      </c>
      <c r="E218" s="128">
        <v>1.38</v>
      </c>
      <c r="F218" s="128">
        <v>1.32</v>
      </c>
      <c r="G218" s="128">
        <v>1.29</v>
      </c>
      <c r="H218" s="128">
        <v>1.24</v>
      </c>
      <c r="I218" s="128">
        <v>1.28</v>
      </c>
      <c r="J218" s="128">
        <v>1.32</v>
      </c>
      <c r="K218" s="128">
        <v>1.35</v>
      </c>
      <c r="L218" s="129">
        <v>1.4</v>
      </c>
    </row>
    <row r="219" spans="1:12" x14ac:dyDescent="0.25">
      <c r="A219" s="127" t="s">
        <v>51</v>
      </c>
      <c r="B219" s="128">
        <v>0.44</v>
      </c>
      <c r="C219" s="128">
        <v>0.46</v>
      </c>
      <c r="D219" s="129">
        <v>0.5</v>
      </c>
      <c r="E219" s="128">
        <v>0.49</v>
      </c>
      <c r="F219" s="128">
        <v>0.39</v>
      </c>
      <c r="G219" s="128">
        <v>0.38</v>
      </c>
      <c r="H219" s="128">
        <v>0.49</v>
      </c>
      <c r="I219" s="128">
        <v>0.48</v>
      </c>
      <c r="J219" s="129">
        <v>0.5</v>
      </c>
      <c r="K219" s="129">
        <v>0.5</v>
      </c>
      <c r="L219" s="128">
        <v>0.48</v>
      </c>
    </row>
    <row r="220" spans="1:12" x14ac:dyDescent="0.25">
      <c r="A220" s="127" t="s">
        <v>52</v>
      </c>
      <c r="B220" s="128">
        <v>1.81</v>
      </c>
      <c r="C220" s="128">
        <v>2.0499999999999998</v>
      </c>
      <c r="D220" s="128">
        <v>2.41</v>
      </c>
      <c r="E220" s="128">
        <v>2.56</v>
      </c>
      <c r="F220" s="128">
        <v>2.56</v>
      </c>
      <c r="G220" s="128">
        <v>2.37</v>
      </c>
      <c r="H220" s="129">
        <v>2.2000000000000002</v>
      </c>
      <c r="I220" s="128">
        <v>2.0099999999999998</v>
      </c>
      <c r="J220" s="128">
        <v>1.87</v>
      </c>
      <c r="K220" s="128">
        <v>1.95</v>
      </c>
      <c r="L220" s="128">
        <v>2.04</v>
      </c>
    </row>
    <row r="221" spans="1:12" x14ac:dyDescent="0.25">
      <c r="A221" s="127" t="s">
        <v>53</v>
      </c>
      <c r="B221" s="128">
        <v>0.47</v>
      </c>
      <c r="C221" s="128">
        <v>0.61</v>
      </c>
      <c r="D221" s="128">
        <v>0.66</v>
      </c>
      <c r="E221" s="129">
        <v>0.8</v>
      </c>
      <c r="F221" s="128">
        <v>0.82</v>
      </c>
      <c r="G221" s="128">
        <v>0.88</v>
      </c>
      <c r="H221" s="128">
        <v>1.1599999999999999</v>
      </c>
      <c r="I221" s="128">
        <v>0.79</v>
      </c>
      <c r="J221" s="128">
        <v>0.89</v>
      </c>
      <c r="K221" s="128">
        <v>0.84</v>
      </c>
      <c r="L221" s="128">
        <v>0.83</v>
      </c>
    </row>
    <row r="222" spans="1:12" x14ac:dyDescent="0.25">
      <c r="A222" s="127" t="s">
        <v>54</v>
      </c>
      <c r="B222" s="128">
        <v>3.73</v>
      </c>
      <c r="C222" s="128">
        <v>3.71</v>
      </c>
      <c r="D222" s="128">
        <v>3.62</v>
      </c>
      <c r="E222" s="129">
        <v>3.4</v>
      </c>
      <c r="F222" s="128">
        <v>3.27</v>
      </c>
      <c r="G222" s="128">
        <v>3.15</v>
      </c>
      <c r="H222" s="128">
        <v>2.87</v>
      </c>
      <c r="I222" s="128">
        <v>2.72</v>
      </c>
      <c r="J222" s="128">
        <v>2.73</v>
      </c>
      <c r="K222" s="128">
        <v>2.76</v>
      </c>
      <c r="L222" s="128">
        <v>2.79</v>
      </c>
    </row>
    <row r="223" spans="1:12" x14ac:dyDescent="0.25">
      <c r="A223" s="127" t="s">
        <v>55</v>
      </c>
      <c r="B223" s="129">
        <v>3.4</v>
      </c>
      <c r="C223" s="128">
        <v>3.17</v>
      </c>
      <c r="D223" s="128">
        <v>3.19</v>
      </c>
      <c r="E223" s="128">
        <v>3.23</v>
      </c>
      <c r="F223" s="128">
        <v>3.26</v>
      </c>
      <c r="G223" s="129">
        <v>3.1</v>
      </c>
      <c r="H223" s="128">
        <v>3.22</v>
      </c>
      <c r="I223" s="128">
        <v>3.25</v>
      </c>
      <c r="J223" s="128">
        <v>3.36</v>
      </c>
      <c r="K223" s="128">
        <v>3.32</v>
      </c>
      <c r="L223" s="129">
        <v>3.4</v>
      </c>
    </row>
    <row r="224" spans="1:12" x14ac:dyDescent="0.25">
      <c r="A224" s="127" t="s">
        <v>56</v>
      </c>
      <c r="B224" s="129">
        <v>2.6</v>
      </c>
      <c r="C224" s="131" t="s">
        <v>24</v>
      </c>
      <c r="D224" s="129">
        <v>2.4</v>
      </c>
      <c r="E224" s="131" t="s">
        <v>24</v>
      </c>
      <c r="F224" s="128">
        <v>1.69</v>
      </c>
      <c r="G224" s="128">
        <v>1.94</v>
      </c>
      <c r="H224" s="128">
        <v>2.1800000000000002</v>
      </c>
      <c r="I224" s="128">
        <v>2.11</v>
      </c>
      <c r="J224" s="128">
        <v>2.08</v>
      </c>
      <c r="K224" s="128">
        <v>2.0099999999999998</v>
      </c>
      <c r="L224" s="128">
        <v>2.35</v>
      </c>
    </row>
    <row r="225" spans="1:12" x14ac:dyDescent="0.25">
      <c r="A225" s="127" t="s">
        <v>58</v>
      </c>
      <c r="B225" s="128">
        <v>1.72</v>
      </c>
      <c r="C225" s="128">
        <v>1.65</v>
      </c>
      <c r="D225" s="128">
        <v>1.63</v>
      </c>
      <c r="E225" s="128">
        <v>1.62</v>
      </c>
      <c r="F225" s="128">
        <v>1.65</v>
      </c>
      <c r="G225" s="128">
        <v>1.72</v>
      </c>
      <c r="H225" s="128">
        <v>1.94</v>
      </c>
      <c r="I225" s="128">
        <v>2.04</v>
      </c>
      <c r="J225" s="129">
        <v>2.1</v>
      </c>
      <c r="K225" s="128">
        <v>2.0499999999999998</v>
      </c>
      <c r="L225" s="128">
        <v>2.15</v>
      </c>
    </row>
    <row r="226" spans="1:12" x14ac:dyDescent="0.25">
      <c r="A226" s="127" t="s">
        <v>59</v>
      </c>
      <c r="B226" s="131" t="s">
        <v>24</v>
      </c>
      <c r="C226" s="131" t="s">
        <v>24</v>
      </c>
      <c r="D226" s="131" t="s">
        <v>24</v>
      </c>
      <c r="E226" s="128">
        <v>3.08</v>
      </c>
      <c r="F226" s="131" t="s">
        <v>24</v>
      </c>
      <c r="G226" s="131" t="s">
        <v>24</v>
      </c>
      <c r="H226" s="128">
        <v>3.26</v>
      </c>
      <c r="I226" s="131" t="s">
        <v>24</v>
      </c>
      <c r="J226" s="128">
        <v>3.18</v>
      </c>
      <c r="K226" s="131" t="s">
        <v>24</v>
      </c>
      <c r="L226" s="131" t="s">
        <v>24</v>
      </c>
    </row>
    <row r="227" spans="1:12" x14ac:dyDescent="0.25">
      <c r="A227" s="127" t="s">
        <v>60</v>
      </c>
      <c r="B227" s="128">
        <v>1.67</v>
      </c>
      <c r="C227" s="128">
        <v>1.64</v>
      </c>
      <c r="D227" s="128">
        <v>1.65</v>
      </c>
      <c r="E227" s="128">
        <v>1.58</v>
      </c>
      <c r="F227" s="128">
        <v>1.62</v>
      </c>
      <c r="G227" s="128">
        <v>1.64</v>
      </c>
      <c r="H227" s="128">
        <v>1.65</v>
      </c>
      <c r="I227" s="128">
        <v>1.66</v>
      </c>
      <c r="J227" s="128">
        <v>1.68</v>
      </c>
      <c r="K227" s="128">
        <v>1.73</v>
      </c>
      <c r="L227" s="128">
        <v>1.76</v>
      </c>
    </row>
    <row r="229" spans="1:12" x14ac:dyDescent="0.25">
      <c r="A229" s="125" t="s">
        <v>84</v>
      </c>
      <c r="B229" s="124"/>
      <c r="C229" s="124"/>
      <c r="D229" s="124"/>
      <c r="E229" s="124"/>
      <c r="F229" s="124"/>
      <c r="G229" s="124"/>
      <c r="H229" s="124"/>
      <c r="I229" s="124"/>
      <c r="J229" s="124"/>
      <c r="K229" s="124"/>
      <c r="L229" s="124"/>
    </row>
    <row r="230" spans="1:12" x14ac:dyDescent="0.25">
      <c r="A230" s="125" t="s">
        <v>24</v>
      </c>
      <c r="B230" s="125" t="s">
        <v>69</v>
      </c>
      <c r="C230" s="124"/>
      <c r="D230" s="124"/>
      <c r="E230" s="124"/>
      <c r="F230" s="124"/>
      <c r="G230" s="124"/>
      <c r="H230" s="124"/>
      <c r="I230" s="124"/>
      <c r="J230" s="124"/>
      <c r="K230" s="124"/>
      <c r="L230" s="124"/>
    </row>
  </sheetData>
  <mergeCells count="3">
    <mergeCell ref="B46:O46"/>
    <mergeCell ref="N7:W7"/>
    <mergeCell ref="C7:M7"/>
  </mergeCells>
  <hyperlinks>
    <hyperlink ref="G120" r:id="rId1" xr:uid="{AF14661C-2E96-4EAD-A9C9-77E850C44BAE}"/>
    <hyperlink ref="H120" r:id="rId2" xr:uid="{2D11354C-1453-464D-AB8E-36EB27F43671}"/>
    <hyperlink ref="A45" r:id="rId3" xr:uid="{00000000-0004-0000-0000-000000000000}"/>
    <hyperlink ref="B45" r:id="rId4" xr:uid="{00000000-0004-0000-0000-000001000000}"/>
  </hyperlinks>
  <pageMargins left="0.7" right="0.7" top="0.75" bottom="0.75" header="0.3" footer="0.3"/>
  <pageSetup paperSize="9" orientation="portrait" r:id="rId5"/>
  <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8ABD9-6F55-4D3F-901F-7058F8B5249A}">
  <dimension ref="A1:M16"/>
  <sheetViews>
    <sheetView zoomScaleNormal="100" workbookViewId="0">
      <selection activeCell="F29" sqref="F29"/>
    </sheetView>
  </sheetViews>
  <sheetFormatPr defaultRowHeight="15" x14ac:dyDescent="0.25"/>
  <cols>
    <col min="1" max="1" width="6.42578125" customWidth="1"/>
    <col min="2" max="12" width="7.28515625" customWidth="1"/>
    <col min="13" max="13" width="7.140625" customWidth="1"/>
  </cols>
  <sheetData>
    <row r="1" spans="1:13" x14ac:dyDescent="0.25">
      <c r="A1" s="387" t="s">
        <v>2061</v>
      </c>
    </row>
    <row r="2" spans="1:13" x14ac:dyDescent="0.25">
      <c r="A2" s="387" t="s">
        <v>2062</v>
      </c>
    </row>
    <row r="4" spans="1:13" x14ac:dyDescent="0.25">
      <c r="A4" s="729"/>
      <c r="B4" s="729" t="s">
        <v>1074</v>
      </c>
      <c r="C4" s="729" t="s">
        <v>1304</v>
      </c>
      <c r="D4" s="729" t="s">
        <v>1305</v>
      </c>
      <c r="E4" s="729" t="s">
        <v>1306</v>
      </c>
      <c r="F4" s="729" t="s">
        <v>1307</v>
      </c>
      <c r="G4" s="729" t="s">
        <v>1308</v>
      </c>
      <c r="H4" s="729" t="s">
        <v>1309</v>
      </c>
      <c r="I4" s="729" t="s">
        <v>1100</v>
      </c>
      <c r="J4" s="729" t="s">
        <v>1310</v>
      </c>
      <c r="K4" s="729" t="s">
        <v>1311</v>
      </c>
      <c r="L4" s="729" t="s">
        <v>1312</v>
      </c>
      <c r="M4" s="729" t="s">
        <v>105</v>
      </c>
    </row>
    <row r="5" spans="1:13" x14ac:dyDescent="0.25">
      <c r="A5" s="829">
        <v>2015</v>
      </c>
      <c r="B5" s="747">
        <v>2569</v>
      </c>
      <c r="C5" s="747">
        <v>673</v>
      </c>
      <c r="D5" s="747">
        <v>292</v>
      </c>
      <c r="E5" s="747">
        <v>80</v>
      </c>
      <c r="F5" s="747">
        <v>90</v>
      </c>
      <c r="G5" s="747">
        <v>41</v>
      </c>
      <c r="H5" s="747">
        <v>194</v>
      </c>
      <c r="I5" s="747">
        <v>1021</v>
      </c>
      <c r="J5" s="747">
        <v>731</v>
      </c>
      <c r="K5" s="747">
        <v>118</v>
      </c>
      <c r="L5" s="747">
        <v>130</v>
      </c>
      <c r="M5" s="747">
        <v>5939</v>
      </c>
    </row>
    <row r="6" spans="1:13" x14ac:dyDescent="0.25">
      <c r="A6" s="829">
        <v>2016</v>
      </c>
      <c r="B6" s="747">
        <v>2673</v>
      </c>
      <c r="C6" s="747">
        <v>618</v>
      </c>
      <c r="D6" s="747">
        <v>235</v>
      </c>
      <c r="E6" s="747">
        <v>75</v>
      </c>
      <c r="F6" s="747">
        <v>88</v>
      </c>
      <c r="G6" s="747">
        <v>44</v>
      </c>
      <c r="H6" s="747">
        <v>195</v>
      </c>
      <c r="I6" s="747">
        <v>885</v>
      </c>
      <c r="J6" s="747">
        <v>726</v>
      </c>
      <c r="K6" s="747">
        <v>102</v>
      </c>
      <c r="L6" s="747">
        <v>98</v>
      </c>
      <c r="M6" s="747">
        <v>5739</v>
      </c>
    </row>
    <row r="7" spans="1:13" x14ac:dyDescent="0.25">
      <c r="A7" s="829">
        <v>2017</v>
      </c>
      <c r="B7" s="747">
        <v>2620</v>
      </c>
      <c r="C7" s="747">
        <v>520</v>
      </c>
      <c r="D7" s="747">
        <v>196</v>
      </c>
      <c r="E7" s="747">
        <v>61</v>
      </c>
      <c r="F7" s="747">
        <v>87</v>
      </c>
      <c r="G7" s="747">
        <v>35</v>
      </c>
      <c r="H7" s="747">
        <v>159</v>
      </c>
      <c r="I7" s="747">
        <v>905</v>
      </c>
      <c r="J7" s="747">
        <v>762</v>
      </c>
      <c r="K7" s="747">
        <v>58</v>
      </c>
      <c r="L7" s="747">
        <v>103</v>
      </c>
      <c r="M7" s="747">
        <v>5506</v>
      </c>
    </row>
    <row r="8" spans="1:13" x14ac:dyDescent="0.25">
      <c r="A8" s="829">
        <v>2018</v>
      </c>
      <c r="B8" s="747">
        <v>2646</v>
      </c>
      <c r="C8" s="747">
        <v>473</v>
      </c>
      <c r="D8" s="747">
        <v>176</v>
      </c>
      <c r="E8" s="747">
        <v>81</v>
      </c>
      <c r="F8" s="747">
        <v>72</v>
      </c>
      <c r="G8" s="747">
        <v>39</v>
      </c>
      <c r="H8" s="747">
        <v>201</v>
      </c>
      <c r="I8" s="747">
        <v>912</v>
      </c>
      <c r="J8" s="747">
        <v>589</v>
      </c>
      <c r="K8" s="747">
        <v>78</v>
      </c>
      <c r="L8" s="747">
        <v>88</v>
      </c>
      <c r="M8" s="747">
        <v>5355</v>
      </c>
    </row>
    <row r="9" spans="1:13" x14ac:dyDescent="0.25">
      <c r="A9" s="829">
        <v>2019</v>
      </c>
      <c r="B9" s="747">
        <v>3070</v>
      </c>
      <c r="C9" s="747">
        <v>409</v>
      </c>
      <c r="D9" s="747">
        <v>224</v>
      </c>
      <c r="E9" s="747">
        <v>84</v>
      </c>
      <c r="F9" s="747">
        <v>68</v>
      </c>
      <c r="G9" s="747">
        <v>27</v>
      </c>
      <c r="H9" s="747">
        <v>204</v>
      </c>
      <c r="I9" s="747">
        <v>1031</v>
      </c>
      <c r="J9" s="747">
        <v>772</v>
      </c>
      <c r="K9" s="747">
        <v>96</v>
      </c>
      <c r="L9" s="747">
        <v>108</v>
      </c>
      <c r="M9" s="747">
        <v>6093</v>
      </c>
    </row>
    <row r="10" spans="1:13" x14ac:dyDescent="0.25">
      <c r="A10" s="829">
        <v>2020</v>
      </c>
      <c r="B10" s="747">
        <v>3114</v>
      </c>
      <c r="C10" s="747">
        <v>387</v>
      </c>
      <c r="D10" s="747">
        <v>172</v>
      </c>
      <c r="E10" s="747">
        <v>79</v>
      </c>
      <c r="F10" s="747">
        <v>56</v>
      </c>
      <c r="G10" s="747">
        <v>20</v>
      </c>
      <c r="H10" s="747">
        <v>186</v>
      </c>
      <c r="I10" s="747">
        <v>1004</v>
      </c>
      <c r="J10" s="747">
        <v>555</v>
      </c>
      <c r="K10" s="747">
        <v>226</v>
      </c>
      <c r="L10" s="747">
        <v>62</v>
      </c>
      <c r="M10" s="747">
        <v>5861</v>
      </c>
    </row>
    <row r="11" spans="1:13" x14ac:dyDescent="0.25">
      <c r="A11" s="829" t="s">
        <v>105</v>
      </c>
      <c r="B11" s="747">
        <v>16692</v>
      </c>
      <c r="C11" s="747">
        <v>3080</v>
      </c>
      <c r="D11" s="747">
        <v>1295</v>
      </c>
      <c r="E11" s="747">
        <v>460</v>
      </c>
      <c r="F11" s="747">
        <v>461</v>
      </c>
      <c r="G11" s="747">
        <v>206</v>
      </c>
      <c r="H11" s="747">
        <v>1139</v>
      </c>
      <c r="I11" s="747">
        <v>5758</v>
      </c>
      <c r="J11" s="747">
        <v>4135</v>
      </c>
      <c r="K11" s="747">
        <v>678</v>
      </c>
      <c r="L11" s="747">
        <v>589</v>
      </c>
      <c r="M11" s="747">
        <v>34493</v>
      </c>
    </row>
    <row r="14" spans="1:13" x14ac:dyDescent="0.25">
      <c r="I14" s="275"/>
    </row>
    <row r="15" spans="1:13" x14ac:dyDescent="0.25">
      <c r="I15" s="275"/>
    </row>
    <row r="16" spans="1:13" x14ac:dyDescent="0.25">
      <c r="I16" s="275"/>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B8CB4-3C89-4C49-83AB-F948355FEC69}">
  <dimension ref="A1:F224"/>
  <sheetViews>
    <sheetView workbookViewId="0">
      <selection activeCell="M15" sqref="M15"/>
    </sheetView>
  </sheetViews>
  <sheetFormatPr defaultRowHeight="15" x14ac:dyDescent="0.25"/>
  <cols>
    <col min="1" max="1" width="33.7109375" customWidth="1"/>
    <col min="2" max="5" width="7.5703125" customWidth="1"/>
    <col min="6" max="6" width="14.85546875" customWidth="1"/>
    <col min="9" max="9" width="31" customWidth="1"/>
  </cols>
  <sheetData>
    <row r="1" spans="1:6" x14ac:dyDescent="0.25">
      <c r="A1" s="387" t="s">
        <v>2064</v>
      </c>
    </row>
    <row r="2" spans="1:6" x14ac:dyDescent="0.25">
      <c r="A2" s="387" t="s">
        <v>2062</v>
      </c>
    </row>
    <row r="3" spans="1:6" s="437" customFormat="1" x14ac:dyDescent="0.25">
      <c r="A3" s="654"/>
      <c r="B3" s="654"/>
    </row>
    <row r="4" spans="1:6" ht="30" x14ac:dyDescent="0.25">
      <c r="A4" s="799" t="s">
        <v>2130</v>
      </c>
      <c r="B4" s="843">
        <v>2017</v>
      </c>
      <c r="C4" s="843">
        <v>2018</v>
      </c>
      <c r="D4" s="843">
        <v>2019</v>
      </c>
      <c r="E4" s="843">
        <v>2020</v>
      </c>
      <c r="F4" s="726" t="s">
        <v>2131</v>
      </c>
    </row>
    <row r="5" spans="1:6" x14ac:dyDescent="0.25">
      <c r="A5" s="376" t="s">
        <v>1827</v>
      </c>
      <c r="B5" s="117">
        <v>1791</v>
      </c>
      <c r="C5" s="117">
        <v>1879</v>
      </c>
      <c r="D5" s="117">
        <v>2058</v>
      </c>
      <c r="E5" s="117">
        <v>2061</v>
      </c>
      <c r="F5" s="117">
        <v>7789</v>
      </c>
    </row>
    <row r="6" spans="1:6" x14ac:dyDescent="0.25">
      <c r="A6" s="376" t="s">
        <v>2058</v>
      </c>
      <c r="B6" s="117">
        <v>959</v>
      </c>
      <c r="C6" s="117">
        <v>1023</v>
      </c>
      <c r="D6" s="117">
        <v>1202</v>
      </c>
      <c r="E6" s="117">
        <v>1276</v>
      </c>
      <c r="F6" s="117">
        <v>4460</v>
      </c>
    </row>
    <row r="7" spans="1:6" x14ac:dyDescent="0.25">
      <c r="A7" s="376" t="s">
        <v>2059</v>
      </c>
      <c r="B7" s="117">
        <v>500</v>
      </c>
      <c r="C7" s="117">
        <v>443</v>
      </c>
      <c r="D7" s="117">
        <v>472</v>
      </c>
      <c r="E7" s="117">
        <v>543</v>
      </c>
      <c r="F7" s="117">
        <v>1958</v>
      </c>
    </row>
    <row r="8" spans="1:6" x14ac:dyDescent="0.25">
      <c r="A8" s="376" t="s">
        <v>1822</v>
      </c>
      <c r="B8" s="117">
        <v>312</v>
      </c>
      <c r="C8" s="117">
        <v>354</v>
      </c>
      <c r="D8" s="117">
        <v>400</v>
      </c>
      <c r="E8" s="117">
        <v>412</v>
      </c>
      <c r="F8" s="117">
        <v>1478</v>
      </c>
    </row>
    <row r="9" spans="1:6" x14ac:dyDescent="0.25">
      <c r="A9" s="376" t="s">
        <v>1824</v>
      </c>
      <c r="B9" s="117">
        <v>212</v>
      </c>
      <c r="C9" s="117">
        <v>195</v>
      </c>
      <c r="D9" s="117">
        <v>180</v>
      </c>
      <c r="E9" s="117">
        <v>85</v>
      </c>
      <c r="F9" s="117">
        <v>672</v>
      </c>
    </row>
    <row r="10" spans="1:6" x14ac:dyDescent="0.25">
      <c r="A10" s="376" t="s">
        <v>2132</v>
      </c>
      <c r="B10" s="117">
        <v>82</v>
      </c>
      <c r="C10" s="117">
        <v>93</v>
      </c>
      <c r="D10" s="117">
        <v>120</v>
      </c>
      <c r="E10" s="117">
        <v>109</v>
      </c>
      <c r="F10" s="117">
        <v>404</v>
      </c>
    </row>
    <row r="11" spans="1:6" x14ac:dyDescent="0.25">
      <c r="A11" s="376" t="s">
        <v>2133</v>
      </c>
      <c r="B11" s="117">
        <v>77</v>
      </c>
      <c r="C11" s="117">
        <v>66</v>
      </c>
      <c r="D11" s="117">
        <v>67</v>
      </c>
      <c r="E11" s="117">
        <v>77</v>
      </c>
      <c r="F11" s="117">
        <v>287</v>
      </c>
    </row>
    <row r="12" spans="1:6" x14ac:dyDescent="0.25">
      <c r="A12" s="376" t="s">
        <v>1831</v>
      </c>
      <c r="B12" s="117">
        <v>73</v>
      </c>
      <c r="C12" s="117">
        <v>63</v>
      </c>
      <c r="D12" s="117">
        <v>48</v>
      </c>
      <c r="E12" s="117">
        <v>63</v>
      </c>
      <c r="F12" s="117">
        <v>247</v>
      </c>
    </row>
    <row r="13" spans="1:6" x14ac:dyDescent="0.25">
      <c r="A13" s="376" t="s">
        <v>2056</v>
      </c>
      <c r="B13" s="117">
        <v>36</v>
      </c>
      <c r="C13" s="117">
        <v>35</v>
      </c>
      <c r="D13" s="117">
        <v>26</v>
      </c>
      <c r="E13" s="117">
        <v>54</v>
      </c>
      <c r="F13" s="117">
        <v>151</v>
      </c>
    </row>
    <row r="14" spans="1:6" x14ac:dyDescent="0.25">
      <c r="A14" s="376" t="s">
        <v>2134</v>
      </c>
      <c r="B14" s="117">
        <v>30</v>
      </c>
      <c r="C14" s="117">
        <v>24</v>
      </c>
      <c r="D14" s="117">
        <v>31</v>
      </c>
      <c r="E14" s="117">
        <v>50</v>
      </c>
      <c r="F14" s="117">
        <v>135</v>
      </c>
    </row>
    <row r="15" spans="1:6" x14ac:dyDescent="0.25">
      <c r="A15" s="376" t="s">
        <v>1135</v>
      </c>
      <c r="B15" s="117">
        <v>35</v>
      </c>
      <c r="C15" s="117">
        <v>30</v>
      </c>
      <c r="D15" s="117">
        <v>19</v>
      </c>
      <c r="E15" s="117">
        <v>28</v>
      </c>
      <c r="F15" s="117">
        <v>112</v>
      </c>
    </row>
    <row r="16" spans="1:6" x14ac:dyDescent="0.25">
      <c r="A16" s="376" t="s">
        <v>2135</v>
      </c>
      <c r="B16" s="117">
        <v>23</v>
      </c>
      <c r="C16" s="117">
        <v>16</v>
      </c>
      <c r="D16" s="117">
        <v>32</v>
      </c>
      <c r="E16" s="117">
        <v>26</v>
      </c>
      <c r="F16" s="117">
        <v>97</v>
      </c>
    </row>
    <row r="17" spans="1:6" x14ac:dyDescent="0.25">
      <c r="A17" s="376"/>
      <c r="B17" s="117">
        <v>19</v>
      </c>
      <c r="C17" s="117">
        <v>25</v>
      </c>
      <c r="D17" s="117">
        <v>28</v>
      </c>
      <c r="E17" s="117">
        <v>23</v>
      </c>
      <c r="F17" s="117">
        <v>95</v>
      </c>
    </row>
    <row r="18" spans="1:6" x14ac:dyDescent="0.25">
      <c r="A18" s="376" t="s">
        <v>2136</v>
      </c>
      <c r="B18" s="117">
        <v>18</v>
      </c>
      <c r="C18" s="117">
        <v>24</v>
      </c>
      <c r="D18" s="117">
        <v>33</v>
      </c>
      <c r="E18" s="117">
        <v>20</v>
      </c>
      <c r="F18" s="117">
        <v>95</v>
      </c>
    </row>
    <row r="19" spans="1:6" x14ac:dyDescent="0.25">
      <c r="A19" s="376" t="s">
        <v>2137</v>
      </c>
      <c r="B19" s="117">
        <v>37</v>
      </c>
      <c r="C19" s="117">
        <v>10</v>
      </c>
      <c r="D19" s="117">
        <v>15</v>
      </c>
      <c r="E19" s="117">
        <v>32</v>
      </c>
      <c r="F19" s="117">
        <v>94</v>
      </c>
    </row>
    <row r="20" spans="1:6" x14ac:dyDescent="0.25">
      <c r="A20" s="376" t="s">
        <v>2138</v>
      </c>
      <c r="B20" s="117">
        <v>21</v>
      </c>
      <c r="C20" s="117">
        <v>21</v>
      </c>
      <c r="D20" s="117">
        <v>19</v>
      </c>
      <c r="E20" s="117">
        <v>24</v>
      </c>
      <c r="F20" s="117">
        <v>85</v>
      </c>
    </row>
    <row r="21" spans="1:6" x14ac:dyDescent="0.25">
      <c r="A21" s="376" t="s">
        <v>2057</v>
      </c>
      <c r="B21" s="117">
        <v>24</v>
      </c>
      <c r="C21" s="117">
        <v>13</v>
      </c>
      <c r="D21" s="117">
        <v>19</v>
      </c>
      <c r="E21" s="117">
        <v>13</v>
      </c>
      <c r="F21" s="117">
        <v>69</v>
      </c>
    </row>
    <row r="22" spans="1:6" x14ac:dyDescent="0.25">
      <c r="A22" s="376" t="s">
        <v>2139</v>
      </c>
      <c r="B22" s="117">
        <v>53</v>
      </c>
      <c r="C22" s="117">
        <v>15</v>
      </c>
      <c r="D22" s="117"/>
      <c r="E22" s="117"/>
      <c r="F22" s="117">
        <v>68</v>
      </c>
    </row>
    <row r="23" spans="1:6" x14ac:dyDescent="0.25">
      <c r="A23" s="376" t="s">
        <v>2140</v>
      </c>
      <c r="B23" s="117">
        <v>13</v>
      </c>
      <c r="C23" s="117">
        <v>7</v>
      </c>
      <c r="D23" s="117">
        <v>21</v>
      </c>
      <c r="E23" s="117">
        <v>24</v>
      </c>
      <c r="F23" s="117">
        <v>65</v>
      </c>
    </row>
    <row r="24" spans="1:6" x14ac:dyDescent="0.25">
      <c r="A24" s="376" t="s">
        <v>2141</v>
      </c>
      <c r="B24" s="117">
        <v>19</v>
      </c>
      <c r="C24" s="117">
        <v>10</v>
      </c>
      <c r="D24" s="117">
        <v>11</v>
      </c>
      <c r="E24" s="117">
        <v>20</v>
      </c>
      <c r="F24" s="117">
        <v>60</v>
      </c>
    </row>
    <row r="25" spans="1:6" x14ac:dyDescent="0.25">
      <c r="A25" s="376" t="s">
        <v>1255</v>
      </c>
      <c r="B25" s="117">
        <v>15</v>
      </c>
      <c r="C25" s="117">
        <v>9</v>
      </c>
      <c r="D25" s="117">
        <v>11</v>
      </c>
      <c r="E25" s="117">
        <v>25</v>
      </c>
      <c r="F25" s="117">
        <v>60</v>
      </c>
    </row>
    <row r="26" spans="1:6" x14ac:dyDescent="0.25">
      <c r="A26" s="376" t="s">
        <v>2142</v>
      </c>
      <c r="B26" s="117">
        <v>10</v>
      </c>
      <c r="C26" s="117">
        <v>14</v>
      </c>
      <c r="D26" s="117">
        <v>12</v>
      </c>
      <c r="E26" s="117">
        <v>21</v>
      </c>
      <c r="F26" s="117">
        <v>57</v>
      </c>
    </row>
    <row r="27" spans="1:6" x14ac:dyDescent="0.25">
      <c r="A27" s="376" t="s">
        <v>2143</v>
      </c>
      <c r="B27" s="117">
        <v>18</v>
      </c>
      <c r="C27" s="117">
        <v>8</v>
      </c>
      <c r="D27" s="117">
        <v>11</v>
      </c>
      <c r="E27" s="117">
        <v>18</v>
      </c>
      <c r="F27" s="117">
        <v>55</v>
      </c>
    </row>
    <row r="28" spans="1:6" x14ac:dyDescent="0.25">
      <c r="A28" s="376" t="s">
        <v>2144</v>
      </c>
      <c r="B28" s="117">
        <v>5</v>
      </c>
      <c r="C28" s="117">
        <v>16</v>
      </c>
      <c r="D28" s="117">
        <v>19</v>
      </c>
      <c r="E28" s="117">
        <v>14</v>
      </c>
      <c r="F28" s="117">
        <v>54</v>
      </c>
    </row>
    <row r="29" spans="1:6" x14ac:dyDescent="0.25">
      <c r="A29" s="376" t="s">
        <v>2145</v>
      </c>
      <c r="B29" s="117">
        <v>13</v>
      </c>
      <c r="C29" s="117">
        <v>12</v>
      </c>
      <c r="D29" s="117">
        <v>8</v>
      </c>
      <c r="E29" s="117">
        <v>19</v>
      </c>
      <c r="F29" s="117">
        <v>52</v>
      </c>
    </row>
    <row r="30" spans="1:6" x14ac:dyDescent="0.25">
      <c r="A30" s="376" t="s">
        <v>2146</v>
      </c>
      <c r="B30" s="117">
        <v>9</v>
      </c>
      <c r="C30" s="117">
        <v>6</v>
      </c>
      <c r="D30" s="117">
        <v>16</v>
      </c>
      <c r="E30" s="117">
        <v>11</v>
      </c>
      <c r="F30" s="117">
        <v>42</v>
      </c>
    </row>
    <row r="31" spans="1:6" x14ac:dyDescent="0.25">
      <c r="A31" s="376" t="s">
        <v>2147</v>
      </c>
      <c r="B31" s="117">
        <v>8</v>
      </c>
      <c r="C31" s="117">
        <v>13</v>
      </c>
      <c r="D31" s="117">
        <v>8</v>
      </c>
      <c r="E31" s="117">
        <v>11</v>
      </c>
      <c r="F31" s="117">
        <v>40</v>
      </c>
    </row>
    <row r="32" spans="1:6" x14ac:dyDescent="0.25">
      <c r="A32" s="376" t="s">
        <v>2148</v>
      </c>
      <c r="B32" s="117">
        <v>5</v>
      </c>
      <c r="C32" s="117">
        <v>8</v>
      </c>
      <c r="D32" s="117">
        <v>16</v>
      </c>
      <c r="E32" s="117">
        <v>11</v>
      </c>
      <c r="F32" s="117">
        <v>40</v>
      </c>
    </row>
    <row r="33" spans="1:6" x14ac:dyDescent="0.25">
      <c r="A33" s="376" t="s">
        <v>2149</v>
      </c>
      <c r="B33" s="117">
        <v>7</v>
      </c>
      <c r="C33" s="117">
        <v>10</v>
      </c>
      <c r="D33" s="117">
        <v>7</v>
      </c>
      <c r="E33" s="117">
        <v>14</v>
      </c>
      <c r="F33" s="117">
        <v>38</v>
      </c>
    </row>
    <row r="34" spans="1:6" x14ac:dyDescent="0.25">
      <c r="A34" s="376" t="s">
        <v>1767</v>
      </c>
      <c r="B34" s="117">
        <v>0</v>
      </c>
      <c r="C34" s="117">
        <v>0</v>
      </c>
      <c r="D34" s="117">
        <v>0</v>
      </c>
      <c r="E34" s="117">
        <v>0</v>
      </c>
      <c r="F34" s="117">
        <v>0</v>
      </c>
    </row>
    <row r="35" spans="1:6" x14ac:dyDescent="0.25">
      <c r="A35" s="385" t="s">
        <v>105</v>
      </c>
      <c r="B35" s="742">
        <v>0</v>
      </c>
      <c r="C35" s="742">
        <v>0</v>
      </c>
      <c r="D35" s="742">
        <v>0</v>
      </c>
      <c r="E35" s="742">
        <v>0</v>
      </c>
      <c r="F35" s="742">
        <v>0</v>
      </c>
    </row>
    <row r="36" spans="1:6" x14ac:dyDescent="0.25">
      <c r="A36" s="437" t="s">
        <v>2065</v>
      </c>
      <c r="B36" s="437"/>
      <c r="C36" s="437"/>
      <c r="D36" s="437"/>
      <c r="E36" s="437"/>
      <c r="F36" s="437"/>
    </row>
    <row r="37" spans="1:6" x14ac:dyDescent="0.25">
      <c r="A37" s="108"/>
      <c r="B37" s="108"/>
      <c r="C37" s="108"/>
      <c r="D37" s="108"/>
      <c r="E37" s="108"/>
      <c r="F37" s="108"/>
    </row>
    <row r="38" spans="1:6" x14ac:dyDescent="0.25">
      <c r="A38" s="108"/>
      <c r="B38" s="108"/>
      <c r="C38" s="108"/>
      <c r="D38" s="108"/>
      <c r="E38" s="108"/>
      <c r="F38" s="108"/>
    </row>
    <row r="39" spans="1:6" x14ac:dyDescent="0.25">
      <c r="A39" s="108"/>
      <c r="B39" s="108"/>
      <c r="C39" s="108"/>
      <c r="D39" s="108"/>
      <c r="E39" s="108"/>
      <c r="F39" s="108"/>
    </row>
    <row r="40" spans="1:6" x14ac:dyDescent="0.25">
      <c r="A40" s="437"/>
      <c r="B40" s="437"/>
      <c r="C40" s="437"/>
      <c r="D40" s="437"/>
      <c r="E40" s="437"/>
      <c r="F40" s="437"/>
    </row>
    <row r="41" spans="1:6" x14ac:dyDescent="0.25">
      <c r="A41" s="437"/>
      <c r="B41" s="437"/>
      <c r="C41" s="437"/>
      <c r="D41" s="437"/>
      <c r="E41" s="437"/>
      <c r="F41" s="437"/>
    </row>
    <row r="42" spans="1:6" x14ac:dyDescent="0.25">
      <c r="A42" s="437"/>
      <c r="B42" s="437"/>
      <c r="C42" s="437"/>
      <c r="D42" s="437"/>
      <c r="E42" s="437"/>
      <c r="F42" s="437"/>
    </row>
    <row r="43" spans="1:6" x14ac:dyDescent="0.25">
      <c r="A43" s="437"/>
      <c r="B43" s="437"/>
      <c r="C43" s="437"/>
      <c r="D43" s="437"/>
      <c r="E43" s="437"/>
      <c r="F43" s="437"/>
    </row>
    <row r="44" spans="1:6" x14ac:dyDescent="0.25">
      <c r="A44" s="437"/>
      <c r="B44" s="437"/>
      <c r="C44" s="437"/>
      <c r="D44" s="437"/>
      <c r="E44" s="437"/>
      <c r="F44" s="437"/>
    </row>
    <row r="45" spans="1:6" x14ac:dyDescent="0.25">
      <c r="A45" s="437"/>
      <c r="B45" s="437"/>
      <c r="C45" s="437"/>
      <c r="D45" s="437"/>
      <c r="E45" s="437"/>
      <c r="F45" s="437"/>
    </row>
    <row r="46" spans="1:6" x14ac:dyDescent="0.25">
      <c r="A46" s="437"/>
      <c r="B46" s="437"/>
      <c r="C46" s="437"/>
      <c r="D46" s="437"/>
      <c r="E46" s="437"/>
      <c r="F46" s="437"/>
    </row>
    <row r="47" spans="1:6" x14ac:dyDescent="0.25">
      <c r="A47" s="437"/>
      <c r="B47" s="437"/>
      <c r="C47" s="437"/>
      <c r="D47" s="437"/>
      <c r="E47" s="437"/>
      <c r="F47" s="437"/>
    </row>
    <row r="48" spans="1:6" x14ac:dyDescent="0.25">
      <c r="A48" s="437"/>
      <c r="B48" s="437"/>
      <c r="C48" s="437"/>
      <c r="D48" s="437"/>
      <c r="E48" s="437"/>
      <c r="F48" s="437"/>
    </row>
    <row r="49" spans="1:6" x14ac:dyDescent="0.25">
      <c r="A49" s="437"/>
      <c r="B49" s="437"/>
      <c r="C49" s="437"/>
      <c r="D49" s="437"/>
      <c r="E49" s="437"/>
      <c r="F49" s="437"/>
    </row>
    <row r="50" spans="1:6" x14ac:dyDescent="0.25">
      <c r="A50" s="437"/>
      <c r="B50" s="437"/>
      <c r="C50" s="437"/>
      <c r="D50" s="437"/>
      <c r="E50" s="437"/>
      <c r="F50" s="437"/>
    </row>
    <row r="51" spans="1:6" x14ac:dyDescent="0.25">
      <c r="A51" s="437"/>
      <c r="B51" s="437"/>
      <c r="C51" s="437"/>
      <c r="D51" s="437"/>
      <c r="E51" s="437"/>
      <c r="F51" s="437"/>
    </row>
    <row r="52" spans="1:6" x14ac:dyDescent="0.25">
      <c r="A52" s="437"/>
      <c r="B52" s="437"/>
      <c r="C52" s="437"/>
      <c r="D52" s="437"/>
      <c r="E52" s="437"/>
      <c r="F52" s="437"/>
    </row>
    <row r="53" spans="1:6" x14ac:dyDescent="0.25">
      <c r="A53" s="437"/>
      <c r="B53" s="437"/>
      <c r="C53" s="437"/>
      <c r="D53" s="437"/>
      <c r="E53" s="437"/>
      <c r="F53" s="437"/>
    </row>
    <row r="54" spans="1:6" x14ac:dyDescent="0.25">
      <c r="A54" s="437"/>
      <c r="B54" s="437"/>
      <c r="C54" s="437"/>
      <c r="D54" s="437"/>
      <c r="E54" s="437"/>
      <c r="F54" s="437"/>
    </row>
    <row r="55" spans="1:6" x14ac:dyDescent="0.25">
      <c r="A55" s="437"/>
      <c r="B55" s="437"/>
      <c r="C55" s="437"/>
      <c r="D55" s="437"/>
      <c r="E55" s="437"/>
      <c r="F55" s="437"/>
    </row>
    <row r="56" spans="1:6" x14ac:dyDescent="0.25">
      <c r="A56" s="437"/>
      <c r="B56" s="437"/>
      <c r="C56" s="437"/>
      <c r="D56" s="437"/>
      <c r="E56" s="437"/>
      <c r="F56" s="437"/>
    </row>
    <row r="57" spans="1:6" x14ac:dyDescent="0.25">
      <c r="A57" s="437"/>
      <c r="B57" s="437"/>
      <c r="C57" s="437"/>
      <c r="D57" s="437"/>
      <c r="E57" s="437"/>
      <c r="F57" s="437"/>
    </row>
    <row r="58" spans="1:6" x14ac:dyDescent="0.25">
      <c r="A58" s="437"/>
      <c r="B58" s="437"/>
      <c r="C58" s="437"/>
      <c r="D58" s="437"/>
      <c r="E58" s="437"/>
      <c r="F58" s="437"/>
    </row>
    <row r="59" spans="1:6" x14ac:dyDescent="0.25">
      <c r="A59" s="437"/>
      <c r="B59" s="437"/>
      <c r="C59" s="437"/>
      <c r="D59" s="437"/>
      <c r="E59" s="437"/>
      <c r="F59" s="437"/>
    </row>
    <row r="60" spans="1:6" x14ac:dyDescent="0.25">
      <c r="A60" s="437"/>
      <c r="B60" s="437"/>
      <c r="C60" s="437"/>
      <c r="D60" s="437"/>
      <c r="E60" s="437"/>
      <c r="F60" s="437"/>
    </row>
    <row r="61" spans="1:6" x14ac:dyDescent="0.25">
      <c r="A61" s="437"/>
      <c r="B61" s="437"/>
      <c r="C61" s="437"/>
      <c r="D61" s="437"/>
      <c r="E61" s="437"/>
      <c r="F61" s="437"/>
    </row>
    <row r="62" spans="1:6" x14ac:dyDescent="0.25">
      <c r="A62" s="437"/>
      <c r="B62" s="437"/>
      <c r="C62" s="437"/>
      <c r="D62" s="437"/>
      <c r="E62" s="437"/>
      <c r="F62" s="437"/>
    </row>
    <row r="63" spans="1:6" x14ac:dyDescent="0.25">
      <c r="A63" s="437"/>
      <c r="B63" s="437"/>
      <c r="C63" s="437"/>
      <c r="D63" s="437"/>
      <c r="E63" s="437"/>
      <c r="F63" s="437"/>
    </row>
    <row r="64" spans="1:6" x14ac:dyDescent="0.25">
      <c r="A64" s="437"/>
      <c r="B64" s="437"/>
      <c r="C64" s="437"/>
      <c r="D64" s="437"/>
      <c r="E64" s="437"/>
      <c r="F64" s="437"/>
    </row>
    <row r="65" spans="1:6" x14ac:dyDescent="0.25">
      <c r="A65" s="437"/>
      <c r="B65" s="437"/>
      <c r="C65" s="437"/>
      <c r="D65" s="437"/>
      <c r="E65" s="437"/>
      <c r="F65" s="437"/>
    </row>
    <row r="66" spans="1:6" x14ac:dyDescent="0.25">
      <c r="A66" s="437"/>
      <c r="B66" s="437"/>
      <c r="C66" s="437"/>
      <c r="D66" s="437"/>
      <c r="E66" s="437"/>
      <c r="F66" s="437"/>
    </row>
    <row r="67" spans="1:6" x14ac:dyDescent="0.25">
      <c r="A67" s="437"/>
      <c r="B67" s="437"/>
      <c r="C67" s="437"/>
      <c r="D67" s="437"/>
      <c r="E67" s="437"/>
      <c r="F67" s="437"/>
    </row>
    <row r="68" spans="1:6" x14ac:dyDescent="0.25">
      <c r="A68" s="437"/>
      <c r="B68" s="437"/>
      <c r="C68" s="437"/>
      <c r="D68" s="437"/>
      <c r="E68" s="437"/>
      <c r="F68" s="437"/>
    </row>
    <row r="69" spans="1:6" x14ac:dyDescent="0.25">
      <c r="A69" s="437"/>
      <c r="B69" s="437"/>
      <c r="C69" s="437"/>
      <c r="D69" s="437"/>
      <c r="E69" s="437"/>
      <c r="F69" s="437"/>
    </row>
    <row r="70" spans="1:6" x14ac:dyDescent="0.25">
      <c r="A70" s="437"/>
      <c r="B70" s="437"/>
      <c r="C70" s="437"/>
      <c r="D70" s="437"/>
      <c r="E70" s="437"/>
      <c r="F70" s="437"/>
    </row>
    <row r="71" spans="1:6" x14ac:dyDescent="0.25">
      <c r="A71" s="437"/>
      <c r="B71" s="437"/>
      <c r="C71" s="437"/>
      <c r="D71" s="437"/>
      <c r="E71" s="437"/>
      <c r="F71" s="437"/>
    </row>
    <row r="72" spans="1:6" x14ac:dyDescent="0.25">
      <c r="A72" s="437"/>
      <c r="B72" s="437"/>
      <c r="C72" s="437"/>
      <c r="D72" s="437"/>
      <c r="E72" s="437"/>
      <c r="F72" s="437"/>
    </row>
    <row r="73" spans="1:6" x14ac:dyDescent="0.25">
      <c r="A73" s="437"/>
      <c r="B73" s="437"/>
      <c r="C73" s="437"/>
      <c r="D73" s="437"/>
      <c r="E73" s="437"/>
      <c r="F73" s="437"/>
    </row>
    <row r="74" spans="1:6" x14ac:dyDescent="0.25">
      <c r="A74" s="437"/>
      <c r="B74" s="437"/>
      <c r="C74" s="437"/>
      <c r="D74" s="437"/>
      <c r="E74" s="437"/>
      <c r="F74" s="437"/>
    </row>
    <row r="75" spans="1:6" x14ac:dyDescent="0.25">
      <c r="A75" s="437"/>
      <c r="B75" s="437"/>
      <c r="C75" s="437"/>
      <c r="D75" s="437"/>
      <c r="E75" s="437"/>
      <c r="F75" s="437"/>
    </row>
    <row r="76" spans="1:6" x14ac:dyDescent="0.25">
      <c r="A76" s="437"/>
      <c r="B76" s="437"/>
      <c r="C76" s="437"/>
      <c r="D76" s="437"/>
      <c r="E76" s="437"/>
      <c r="F76" s="437"/>
    </row>
    <row r="77" spans="1:6" x14ac:dyDescent="0.25">
      <c r="A77" s="437"/>
      <c r="B77" s="437"/>
      <c r="C77" s="437"/>
      <c r="D77" s="437"/>
      <c r="E77" s="437"/>
      <c r="F77" s="437"/>
    </row>
    <row r="78" spans="1:6" x14ac:dyDescent="0.25">
      <c r="A78" s="437"/>
      <c r="B78" s="437"/>
      <c r="C78" s="437"/>
      <c r="D78" s="437"/>
      <c r="E78" s="437"/>
      <c r="F78" s="437"/>
    </row>
    <row r="79" spans="1:6" x14ac:dyDescent="0.25">
      <c r="A79" s="437"/>
      <c r="B79" s="437"/>
      <c r="C79" s="437"/>
      <c r="D79" s="437"/>
      <c r="E79" s="437"/>
      <c r="F79" s="437"/>
    </row>
    <row r="80" spans="1:6" x14ac:dyDescent="0.25">
      <c r="A80" s="437"/>
      <c r="B80" s="437"/>
      <c r="C80" s="437"/>
      <c r="D80" s="437"/>
      <c r="E80" s="437"/>
      <c r="F80" s="437"/>
    </row>
    <row r="81" spans="1:6" x14ac:dyDescent="0.25">
      <c r="A81" s="437"/>
      <c r="B81" s="437"/>
      <c r="C81" s="437"/>
      <c r="D81" s="437"/>
      <c r="E81" s="437"/>
      <c r="F81" s="437"/>
    </row>
    <row r="82" spans="1:6" x14ac:dyDescent="0.25">
      <c r="A82" s="437"/>
      <c r="B82" s="437"/>
      <c r="C82" s="437"/>
      <c r="D82" s="437"/>
      <c r="E82" s="437"/>
      <c r="F82" s="437"/>
    </row>
    <row r="83" spans="1:6" x14ac:dyDescent="0.25">
      <c r="A83" s="437"/>
      <c r="B83" s="437"/>
      <c r="C83" s="437"/>
      <c r="D83" s="437"/>
      <c r="E83" s="437"/>
      <c r="F83" s="437"/>
    </row>
    <row r="84" spans="1:6" x14ac:dyDescent="0.25">
      <c r="A84" s="437"/>
      <c r="B84" s="437"/>
      <c r="C84" s="437"/>
      <c r="D84" s="437"/>
      <c r="E84" s="437"/>
      <c r="F84" s="437"/>
    </row>
    <row r="85" spans="1:6" x14ac:dyDescent="0.25">
      <c r="A85" s="437"/>
      <c r="B85" s="437"/>
      <c r="C85" s="437"/>
      <c r="D85" s="437"/>
      <c r="E85" s="437"/>
      <c r="F85" s="437"/>
    </row>
    <row r="86" spans="1:6" x14ac:dyDescent="0.25">
      <c r="A86" s="437"/>
      <c r="B86" s="437"/>
      <c r="C86" s="437"/>
      <c r="D86" s="437"/>
      <c r="E86" s="437"/>
      <c r="F86" s="437"/>
    </row>
    <row r="87" spans="1:6" x14ac:dyDescent="0.25">
      <c r="A87" s="437"/>
      <c r="B87" s="437"/>
      <c r="C87" s="437"/>
      <c r="D87" s="437"/>
      <c r="E87" s="437"/>
      <c r="F87" s="437"/>
    </row>
    <row r="88" spans="1:6" x14ac:dyDescent="0.25">
      <c r="A88" s="437"/>
      <c r="B88" s="437"/>
      <c r="C88" s="437"/>
      <c r="D88" s="437"/>
      <c r="E88" s="437"/>
      <c r="F88" s="437"/>
    </row>
    <row r="89" spans="1:6" x14ac:dyDescent="0.25">
      <c r="A89" s="437"/>
      <c r="B89" s="437"/>
      <c r="C89" s="437"/>
      <c r="D89" s="437"/>
      <c r="E89" s="437"/>
      <c r="F89" s="437"/>
    </row>
    <row r="90" spans="1:6" x14ac:dyDescent="0.25">
      <c r="A90" s="437"/>
      <c r="B90" s="437"/>
      <c r="C90" s="437"/>
      <c r="D90" s="437"/>
      <c r="E90" s="437"/>
      <c r="F90" s="437"/>
    </row>
    <row r="91" spans="1:6" x14ac:dyDescent="0.25">
      <c r="A91" s="437"/>
      <c r="B91" s="437"/>
      <c r="C91" s="437"/>
      <c r="D91" s="437"/>
      <c r="E91" s="437"/>
      <c r="F91" s="437"/>
    </row>
    <row r="92" spans="1:6" x14ac:dyDescent="0.25">
      <c r="A92" s="437"/>
      <c r="B92" s="437"/>
      <c r="C92" s="437"/>
      <c r="D92" s="437"/>
      <c r="E92" s="437"/>
      <c r="F92" s="437"/>
    </row>
    <row r="93" spans="1:6" x14ac:dyDescent="0.25">
      <c r="A93" s="437"/>
      <c r="B93" s="437"/>
      <c r="C93" s="437"/>
      <c r="D93" s="437"/>
      <c r="E93" s="437"/>
      <c r="F93" s="437"/>
    </row>
    <row r="94" spans="1:6" x14ac:dyDescent="0.25">
      <c r="A94" s="437"/>
      <c r="B94" s="437"/>
      <c r="C94" s="437"/>
      <c r="D94" s="437"/>
      <c r="E94" s="437"/>
      <c r="F94" s="437"/>
    </row>
    <row r="95" spans="1:6" x14ac:dyDescent="0.25">
      <c r="A95" s="437"/>
      <c r="B95" s="437"/>
      <c r="C95" s="437"/>
      <c r="D95" s="437"/>
      <c r="E95" s="437"/>
      <c r="F95" s="437"/>
    </row>
    <row r="96" spans="1:6" x14ac:dyDescent="0.25">
      <c r="A96" s="437"/>
      <c r="B96" s="437"/>
      <c r="C96" s="437"/>
      <c r="D96" s="437"/>
      <c r="E96" s="437"/>
      <c r="F96" s="437"/>
    </row>
    <row r="97" spans="1:6" x14ac:dyDescent="0.25">
      <c r="A97" s="437"/>
      <c r="B97" s="437"/>
      <c r="C97" s="437"/>
      <c r="D97" s="437"/>
      <c r="E97" s="437"/>
      <c r="F97" s="437"/>
    </row>
    <row r="98" spans="1:6" x14ac:dyDescent="0.25">
      <c r="A98" s="437"/>
      <c r="B98" s="437"/>
      <c r="C98" s="437"/>
      <c r="D98" s="437"/>
      <c r="E98" s="437"/>
      <c r="F98" s="437"/>
    </row>
    <row r="99" spans="1:6" x14ac:dyDescent="0.25">
      <c r="A99" s="437"/>
      <c r="B99" s="437"/>
      <c r="C99" s="437"/>
      <c r="D99" s="437"/>
      <c r="E99" s="437"/>
      <c r="F99" s="437"/>
    </row>
    <row r="100" spans="1:6" x14ac:dyDescent="0.25">
      <c r="A100" s="437"/>
      <c r="B100" s="437"/>
      <c r="C100" s="437"/>
      <c r="D100" s="437"/>
      <c r="E100" s="437"/>
      <c r="F100" s="437"/>
    </row>
    <row r="101" spans="1:6" x14ac:dyDescent="0.25">
      <c r="A101" s="437"/>
      <c r="B101" s="437"/>
      <c r="C101" s="437"/>
      <c r="D101" s="437"/>
      <c r="E101" s="437"/>
      <c r="F101" s="437"/>
    </row>
    <row r="102" spans="1:6" x14ac:dyDescent="0.25">
      <c r="A102" s="437"/>
      <c r="B102" s="437"/>
      <c r="C102" s="437"/>
      <c r="D102" s="437"/>
      <c r="E102" s="437"/>
      <c r="F102" s="437"/>
    </row>
    <row r="103" spans="1:6" x14ac:dyDescent="0.25">
      <c r="A103" s="437"/>
      <c r="B103" s="437"/>
      <c r="C103" s="437"/>
      <c r="D103" s="437"/>
      <c r="E103" s="437"/>
      <c r="F103" s="437"/>
    </row>
    <row r="104" spans="1:6" x14ac:dyDescent="0.25">
      <c r="A104" s="437"/>
      <c r="B104" s="437"/>
      <c r="C104" s="437"/>
      <c r="D104" s="437"/>
      <c r="E104" s="437"/>
      <c r="F104" s="437"/>
    </row>
    <row r="105" spans="1:6" x14ac:dyDescent="0.25">
      <c r="A105" s="437"/>
      <c r="B105" s="437"/>
      <c r="C105" s="437"/>
      <c r="D105" s="437"/>
      <c r="E105" s="437"/>
      <c r="F105" s="437"/>
    </row>
    <row r="106" spans="1:6" x14ac:dyDescent="0.25">
      <c r="A106" s="437"/>
      <c r="B106" s="437"/>
      <c r="C106" s="437"/>
      <c r="D106" s="437"/>
      <c r="E106" s="437"/>
      <c r="F106" s="437"/>
    </row>
    <row r="107" spans="1:6" x14ac:dyDescent="0.25">
      <c r="A107" s="437"/>
      <c r="B107" s="437"/>
      <c r="C107" s="437"/>
      <c r="D107" s="437"/>
      <c r="E107" s="437"/>
      <c r="F107" s="437"/>
    </row>
    <row r="108" spans="1:6" x14ac:dyDescent="0.25">
      <c r="A108" s="437"/>
      <c r="B108" s="437"/>
      <c r="C108" s="437"/>
      <c r="D108" s="437"/>
      <c r="E108" s="437"/>
      <c r="F108" s="437"/>
    </row>
    <row r="109" spans="1:6" x14ac:dyDescent="0.25">
      <c r="A109" s="437"/>
      <c r="B109" s="437"/>
      <c r="C109" s="437"/>
      <c r="D109" s="437"/>
      <c r="E109" s="437"/>
      <c r="F109" s="437"/>
    </row>
    <row r="110" spans="1:6" x14ac:dyDescent="0.25">
      <c r="A110" s="437"/>
      <c r="B110" s="437"/>
      <c r="C110" s="437"/>
      <c r="D110" s="437"/>
      <c r="E110" s="437"/>
      <c r="F110" s="437"/>
    </row>
    <row r="111" spans="1:6" x14ac:dyDescent="0.25">
      <c r="A111" s="437"/>
      <c r="B111" s="437"/>
      <c r="C111" s="437"/>
      <c r="D111" s="437"/>
      <c r="E111" s="437"/>
      <c r="F111" s="437"/>
    </row>
    <row r="112" spans="1:6" x14ac:dyDescent="0.25">
      <c r="A112" s="437"/>
      <c r="B112" s="437"/>
      <c r="C112" s="437"/>
      <c r="D112" s="437"/>
      <c r="E112" s="437"/>
      <c r="F112" s="437"/>
    </row>
    <row r="113" spans="1:6" x14ac:dyDescent="0.25">
      <c r="A113" s="437"/>
      <c r="B113" s="437"/>
      <c r="C113" s="437"/>
      <c r="D113" s="437"/>
      <c r="E113" s="437"/>
      <c r="F113" s="437"/>
    </row>
    <row r="114" spans="1:6" x14ac:dyDescent="0.25">
      <c r="A114" s="437"/>
      <c r="B114" s="437"/>
      <c r="C114" s="437"/>
      <c r="D114" s="437"/>
      <c r="E114" s="437"/>
      <c r="F114" s="437"/>
    </row>
    <row r="115" spans="1:6" x14ac:dyDescent="0.25">
      <c r="A115" s="437"/>
      <c r="B115" s="437"/>
      <c r="C115" s="437"/>
      <c r="D115" s="437"/>
      <c r="E115" s="437"/>
      <c r="F115" s="437"/>
    </row>
    <row r="116" spans="1:6" x14ac:dyDescent="0.25">
      <c r="A116" s="437"/>
      <c r="B116" s="437"/>
      <c r="C116" s="437"/>
      <c r="D116" s="437"/>
      <c r="E116" s="437"/>
      <c r="F116" s="437"/>
    </row>
    <row r="117" spans="1:6" x14ac:dyDescent="0.25">
      <c r="A117" s="437"/>
      <c r="B117" s="437"/>
      <c r="C117" s="437"/>
      <c r="D117" s="437"/>
      <c r="E117" s="437"/>
      <c r="F117" s="437"/>
    </row>
    <row r="118" spans="1:6" x14ac:dyDescent="0.25">
      <c r="A118" s="437"/>
      <c r="B118" s="437"/>
      <c r="C118" s="437"/>
      <c r="D118" s="437"/>
      <c r="E118" s="437"/>
      <c r="F118" s="437"/>
    </row>
    <row r="119" spans="1:6" x14ac:dyDescent="0.25">
      <c r="A119" s="437"/>
      <c r="B119" s="437"/>
      <c r="C119" s="437"/>
      <c r="D119" s="437"/>
      <c r="E119" s="437"/>
      <c r="F119" s="437"/>
    </row>
    <row r="120" spans="1:6" x14ac:dyDescent="0.25">
      <c r="A120" s="437"/>
      <c r="B120" s="437"/>
      <c r="C120" s="437"/>
      <c r="D120" s="437"/>
      <c r="E120" s="437"/>
      <c r="F120" s="437"/>
    </row>
    <row r="121" spans="1:6" x14ac:dyDescent="0.25">
      <c r="A121" s="437"/>
      <c r="B121" s="437"/>
      <c r="C121" s="437"/>
      <c r="D121" s="437"/>
      <c r="E121" s="437"/>
      <c r="F121" s="437"/>
    </row>
    <row r="122" spans="1:6" x14ac:dyDescent="0.25">
      <c r="A122" s="437"/>
      <c r="B122" s="437"/>
      <c r="C122" s="437"/>
      <c r="D122" s="437"/>
      <c r="E122" s="437"/>
      <c r="F122" s="437"/>
    </row>
    <row r="123" spans="1:6" x14ac:dyDescent="0.25">
      <c r="A123" s="437"/>
      <c r="B123" s="437"/>
      <c r="C123" s="437"/>
      <c r="D123" s="437"/>
      <c r="E123" s="437"/>
      <c r="F123" s="437"/>
    </row>
    <row r="124" spans="1:6" x14ac:dyDescent="0.25">
      <c r="A124" s="437"/>
      <c r="B124" s="437"/>
      <c r="C124" s="437"/>
      <c r="D124" s="437"/>
      <c r="E124" s="437"/>
      <c r="F124" s="437"/>
    </row>
    <row r="125" spans="1:6" x14ac:dyDescent="0.25">
      <c r="A125" s="437"/>
      <c r="B125" s="437"/>
      <c r="C125" s="437"/>
      <c r="D125" s="437"/>
      <c r="E125" s="437"/>
      <c r="F125" s="437"/>
    </row>
    <row r="126" spans="1:6" x14ac:dyDescent="0.25">
      <c r="A126" s="437"/>
      <c r="B126" s="437"/>
      <c r="C126" s="437"/>
      <c r="D126" s="437"/>
      <c r="E126" s="437"/>
      <c r="F126" s="437"/>
    </row>
    <row r="127" spans="1:6" x14ac:dyDescent="0.25">
      <c r="A127" s="437"/>
      <c r="B127" s="437"/>
      <c r="C127" s="437"/>
      <c r="D127" s="437"/>
      <c r="E127" s="437"/>
      <c r="F127" s="437"/>
    </row>
    <row r="128" spans="1:6" x14ac:dyDescent="0.25">
      <c r="A128" s="437"/>
      <c r="B128" s="437"/>
      <c r="C128" s="437"/>
      <c r="D128" s="437"/>
      <c r="E128" s="437"/>
      <c r="F128" s="437"/>
    </row>
    <row r="129" spans="1:6" x14ac:dyDescent="0.25">
      <c r="A129" s="437"/>
      <c r="B129" s="437"/>
      <c r="C129" s="437"/>
      <c r="D129" s="437"/>
      <c r="E129" s="437"/>
      <c r="F129" s="437"/>
    </row>
    <row r="130" spans="1:6" x14ac:dyDescent="0.25">
      <c r="A130" s="437"/>
      <c r="B130" s="437"/>
      <c r="C130" s="437"/>
      <c r="D130" s="437"/>
      <c r="E130" s="437"/>
      <c r="F130" s="437"/>
    </row>
    <row r="131" spans="1:6" x14ac:dyDescent="0.25">
      <c r="A131" s="437"/>
      <c r="B131" s="437"/>
      <c r="C131" s="437"/>
      <c r="D131" s="437"/>
      <c r="E131" s="437"/>
      <c r="F131" s="437"/>
    </row>
    <row r="132" spans="1:6" x14ac:dyDescent="0.25">
      <c r="A132" s="437"/>
      <c r="B132" s="437"/>
      <c r="C132" s="437"/>
      <c r="D132" s="437"/>
      <c r="E132" s="437"/>
      <c r="F132" s="437"/>
    </row>
    <row r="133" spans="1:6" x14ac:dyDescent="0.25">
      <c r="A133" s="437"/>
      <c r="B133" s="437"/>
      <c r="C133" s="437"/>
      <c r="D133" s="437"/>
      <c r="E133" s="437"/>
      <c r="F133" s="437"/>
    </row>
    <row r="134" spans="1:6" x14ac:dyDescent="0.25">
      <c r="A134" s="437"/>
      <c r="B134" s="437"/>
      <c r="C134" s="437"/>
      <c r="D134" s="437"/>
      <c r="E134" s="437"/>
      <c r="F134" s="437"/>
    </row>
    <row r="135" spans="1:6" x14ac:dyDescent="0.25">
      <c r="A135" s="437"/>
      <c r="B135" s="437"/>
      <c r="C135" s="437"/>
      <c r="D135" s="437"/>
      <c r="E135" s="437"/>
      <c r="F135" s="437"/>
    </row>
    <row r="136" spans="1:6" x14ac:dyDescent="0.25">
      <c r="A136" s="437"/>
      <c r="B136" s="437"/>
      <c r="C136" s="437"/>
      <c r="D136" s="437"/>
      <c r="E136" s="437"/>
      <c r="F136" s="437"/>
    </row>
    <row r="137" spans="1:6" x14ac:dyDescent="0.25">
      <c r="A137" s="437"/>
      <c r="B137" s="437"/>
      <c r="C137" s="437"/>
      <c r="D137" s="437"/>
      <c r="E137" s="437"/>
      <c r="F137" s="437"/>
    </row>
    <row r="138" spans="1:6" x14ac:dyDescent="0.25">
      <c r="A138" s="437"/>
      <c r="B138" s="437"/>
      <c r="C138" s="437"/>
      <c r="D138" s="437"/>
      <c r="E138" s="437"/>
      <c r="F138" s="437"/>
    </row>
    <row r="139" spans="1:6" x14ac:dyDescent="0.25">
      <c r="A139" s="437"/>
      <c r="B139" s="437"/>
      <c r="C139" s="437"/>
      <c r="D139" s="437"/>
      <c r="E139" s="437"/>
      <c r="F139" s="437"/>
    </row>
    <row r="140" spans="1:6" x14ac:dyDescent="0.25">
      <c r="A140" s="437"/>
      <c r="B140" s="437"/>
      <c r="C140" s="437"/>
      <c r="D140" s="437"/>
      <c r="E140" s="437"/>
      <c r="F140" s="437"/>
    </row>
    <row r="141" spans="1:6" x14ac:dyDescent="0.25">
      <c r="A141" s="437"/>
      <c r="B141" s="437"/>
      <c r="C141" s="437"/>
      <c r="D141" s="437"/>
      <c r="E141" s="437"/>
      <c r="F141" s="437"/>
    </row>
    <row r="142" spans="1:6" x14ac:dyDescent="0.25">
      <c r="A142" s="437"/>
      <c r="B142" s="437"/>
      <c r="C142" s="437"/>
      <c r="D142" s="437"/>
      <c r="E142" s="437"/>
      <c r="F142" s="437"/>
    </row>
    <row r="143" spans="1:6" x14ac:dyDescent="0.25">
      <c r="A143" s="437"/>
      <c r="B143" s="437"/>
      <c r="C143" s="437"/>
      <c r="D143" s="437"/>
      <c r="E143" s="437"/>
      <c r="F143" s="437"/>
    </row>
    <row r="144" spans="1:6" x14ac:dyDescent="0.25">
      <c r="A144" s="437"/>
      <c r="B144" s="437"/>
      <c r="C144" s="437"/>
      <c r="D144" s="437"/>
      <c r="E144" s="437"/>
      <c r="F144" s="437"/>
    </row>
    <row r="145" spans="1:6" x14ac:dyDescent="0.25">
      <c r="A145" s="437"/>
      <c r="B145" s="437"/>
      <c r="C145" s="437"/>
      <c r="D145" s="437"/>
      <c r="E145" s="437"/>
      <c r="F145" s="437"/>
    </row>
    <row r="146" spans="1:6" x14ac:dyDescent="0.25">
      <c r="A146" s="437"/>
      <c r="B146" s="437"/>
      <c r="C146" s="437"/>
      <c r="D146" s="437"/>
      <c r="E146" s="437"/>
      <c r="F146" s="437"/>
    </row>
    <row r="147" spans="1:6" x14ac:dyDescent="0.25">
      <c r="A147" s="437"/>
      <c r="B147" s="437"/>
      <c r="C147" s="437"/>
      <c r="D147" s="437"/>
      <c r="E147" s="437"/>
      <c r="F147" s="437"/>
    </row>
    <row r="148" spans="1:6" x14ac:dyDescent="0.25">
      <c r="A148" s="437"/>
      <c r="B148" s="437"/>
      <c r="C148" s="437"/>
      <c r="D148" s="437"/>
      <c r="E148" s="437"/>
      <c r="F148" s="437"/>
    </row>
    <row r="149" spans="1:6" x14ac:dyDescent="0.25">
      <c r="A149" s="437"/>
      <c r="B149" s="437"/>
      <c r="C149" s="437"/>
      <c r="D149" s="437"/>
      <c r="E149" s="437"/>
      <c r="F149" s="437"/>
    </row>
    <row r="150" spans="1:6" x14ac:dyDescent="0.25">
      <c r="A150" s="437"/>
      <c r="B150" s="437"/>
      <c r="C150" s="437"/>
      <c r="D150" s="437"/>
      <c r="E150" s="437"/>
      <c r="F150" s="437"/>
    </row>
    <row r="151" spans="1:6" x14ac:dyDescent="0.25">
      <c r="A151" s="437"/>
      <c r="B151" s="437"/>
      <c r="C151" s="437"/>
      <c r="D151" s="437"/>
      <c r="E151" s="437"/>
      <c r="F151" s="437"/>
    </row>
    <row r="152" spans="1:6" x14ac:dyDescent="0.25">
      <c r="A152" s="437"/>
      <c r="B152" s="437"/>
      <c r="C152" s="437"/>
      <c r="D152" s="437"/>
      <c r="E152" s="437"/>
      <c r="F152" s="437"/>
    </row>
    <row r="153" spans="1:6" x14ac:dyDescent="0.25">
      <c r="A153" s="437"/>
      <c r="B153" s="437"/>
      <c r="C153" s="437"/>
      <c r="D153" s="437"/>
      <c r="E153" s="437"/>
      <c r="F153" s="437"/>
    </row>
    <row r="154" spans="1:6" x14ac:dyDescent="0.25">
      <c r="A154" s="437"/>
      <c r="B154" s="437"/>
      <c r="C154" s="437"/>
      <c r="D154" s="437"/>
      <c r="E154" s="437"/>
      <c r="F154" s="437"/>
    </row>
    <row r="155" spans="1:6" x14ac:dyDescent="0.25">
      <c r="A155" s="437"/>
      <c r="B155" s="437"/>
      <c r="C155" s="437"/>
      <c r="D155" s="437"/>
      <c r="E155" s="437"/>
      <c r="F155" s="437"/>
    </row>
    <row r="156" spans="1:6" x14ac:dyDescent="0.25">
      <c r="A156" s="437"/>
      <c r="B156" s="437"/>
      <c r="C156" s="437"/>
      <c r="D156" s="437"/>
      <c r="E156" s="437"/>
      <c r="F156" s="437"/>
    </row>
    <row r="157" spans="1:6" x14ac:dyDescent="0.25">
      <c r="A157" s="437"/>
      <c r="B157" s="437"/>
      <c r="C157" s="437"/>
      <c r="D157" s="437"/>
      <c r="E157" s="437"/>
      <c r="F157" s="437"/>
    </row>
    <row r="158" spans="1:6" x14ac:dyDescent="0.25">
      <c r="A158" s="437"/>
      <c r="B158" s="437"/>
      <c r="C158" s="437"/>
      <c r="D158" s="437"/>
      <c r="E158" s="437"/>
      <c r="F158" s="437"/>
    </row>
    <row r="159" spans="1:6" x14ac:dyDescent="0.25">
      <c r="A159" s="437"/>
      <c r="B159" s="437"/>
      <c r="C159" s="437"/>
      <c r="D159" s="437"/>
      <c r="E159" s="437"/>
      <c r="F159" s="437"/>
    </row>
    <row r="160" spans="1:6" x14ac:dyDescent="0.25">
      <c r="A160" s="437"/>
      <c r="B160" s="437"/>
      <c r="C160" s="437"/>
      <c r="D160" s="437"/>
      <c r="E160" s="437"/>
      <c r="F160" s="437"/>
    </row>
    <row r="161" spans="1:6" x14ac:dyDescent="0.25">
      <c r="A161" s="437"/>
      <c r="B161" s="437"/>
      <c r="C161" s="437"/>
      <c r="D161" s="437"/>
      <c r="E161" s="437"/>
      <c r="F161" s="437"/>
    </row>
    <row r="162" spans="1:6" x14ac:dyDescent="0.25">
      <c r="A162" s="437"/>
      <c r="B162" s="437"/>
      <c r="C162" s="437"/>
      <c r="D162" s="437"/>
      <c r="E162" s="437"/>
      <c r="F162" s="437"/>
    </row>
    <row r="163" spans="1:6" x14ac:dyDescent="0.25">
      <c r="A163" s="437"/>
      <c r="B163" s="437"/>
      <c r="C163" s="437"/>
      <c r="D163" s="437"/>
      <c r="E163" s="437"/>
      <c r="F163" s="437"/>
    </row>
    <row r="164" spans="1:6" x14ac:dyDescent="0.25">
      <c r="A164" s="437"/>
      <c r="B164" s="437"/>
      <c r="C164" s="437"/>
      <c r="D164" s="437"/>
      <c r="E164" s="437"/>
      <c r="F164" s="437"/>
    </row>
    <row r="165" spans="1:6" x14ac:dyDescent="0.25">
      <c r="A165" s="437"/>
      <c r="B165" s="437"/>
      <c r="C165" s="437"/>
      <c r="D165" s="437"/>
      <c r="E165" s="437"/>
      <c r="F165" s="437"/>
    </row>
    <row r="166" spans="1:6" x14ac:dyDescent="0.25">
      <c r="A166" s="437"/>
      <c r="B166" s="437"/>
      <c r="C166" s="437"/>
      <c r="D166" s="437"/>
      <c r="E166" s="437"/>
      <c r="F166" s="437"/>
    </row>
    <row r="167" spans="1:6" x14ac:dyDescent="0.25">
      <c r="A167" s="437"/>
      <c r="B167" s="437"/>
      <c r="C167" s="437"/>
      <c r="D167" s="437"/>
      <c r="E167" s="437"/>
      <c r="F167" s="437"/>
    </row>
    <row r="168" spans="1:6" x14ac:dyDescent="0.25">
      <c r="A168" s="437"/>
      <c r="B168" s="437"/>
      <c r="C168" s="437"/>
      <c r="D168" s="437"/>
      <c r="E168" s="437"/>
      <c r="F168" s="437"/>
    </row>
    <row r="169" spans="1:6" x14ac:dyDescent="0.25">
      <c r="A169" s="437"/>
      <c r="B169" s="437"/>
      <c r="C169" s="437"/>
      <c r="D169" s="437"/>
      <c r="E169" s="437"/>
      <c r="F169" s="437"/>
    </row>
    <row r="170" spans="1:6" x14ac:dyDescent="0.25">
      <c r="A170" s="437"/>
      <c r="B170" s="437"/>
      <c r="C170" s="437"/>
      <c r="D170" s="437"/>
      <c r="E170" s="437"/>
      <c r="F170" s="437"/>
    </row>
    <row r="171" spans="1:6" x14ac:dyDescent="0.25">
      <c r="A171" s="437"/>
      <c r="B171" s="437"/>
      <c r="C171" s="437"/>
      <c r="D171" s="437"/>
      <c r="E171" s="437"/>
      <c r="F171" s="437"/>
    </row>
    <row r="172" spans="1:6" x14ac:dyDescent="0.25">
      <c r="A172" s="437"/>
      <c r="B172" s="437"/>
      <c r="C172" s="437"/>
      <c r="D172" s="437"/>
      <c r="E172" s="437"/>
      <c r="F172" s="437"/>
    </row>
    <row r="173" spans="1:6" x14ac:dyDescent="0.25">
      <c r="A173" s="437"/>
      <c r="B173" s="437"/>
      <c r="C173" s="437"/>
      <c r="D173" s="437"/>
      <c r="E173" s="437"/>
      <c r="F173" s="437"/>
    </row>
    <row r="174" spans="1:6" x14ac:dyDescent="0.25">
      <c r="A174" s="437"/>
      <c r="B174" s="437"/>
      <c r="C174" s="437"/>
      <c r="D174" s="437"/>
      <c r="E174" s="437"/>
      <c r="F174" s="437"/>
    </row>
    <row r="175" spans="1:6" x14ac:dyDescent="0.25">
      <c r="A175" s="437"/>
      <c r="B175" s="437"/>
      <c r="C175" s="437"/>
      <c r="D175" s="437"/>
      <c r="E175" s="437"/>
      <c r="F175" s="437"/>
    </row>
    <row r="176" spans="1:6" x14ac:dyDescent="0.25">
      <c r="A176" s="437"/>
      <c r="B176" s="437"/>
      <c r="C176" s="437"/>
      <c r="D176" s="437"/>
      <c r="E176" s="437"/>
      <c r="F176" s="437"/>
    </row>
    <row r="177" spans="1:6" x14ac:dyDescent="0.25">
      <c r="A177" s="437"/>
      <c r="B177" s="437"/>
      <c r="C177" s="437"/>
      <c r="D177" s="437"/>
      <c r="E177" s="437"/>
      <c r="F177" s="437"/>
    </row>
    <row r="178" spans="1:6" x14ac:dyDescent="0.25">
      <c r="A178" s="437"/>
      <c r="B178" s="437"/>
      <c r="C178" s="437"/>
      <c r="D178" s="437"/>
      <c r="E178" s="437"/>
      <c r="F178" s="437"/>
    </row>
    <row r="179" spans="1:6" x14ac:dyDescent="0.25">
      <c r="A179" s="437"/>
      <c r="B179" s="437"/>
      <c r="C179" s="437"/>
      <c r="D179" s="437"/>
      <c r="E179" s="437"/>
      <c r="F179" s="437"/>
    </row>
    <row r="180" spans="1:6" x14ac:dyDescent="0.25">
      <c r="A180" s="437"/>
      <c r="B180" s="437"/>
      <c r="C180" s="437"/>
      <c r="D180" s="437"/>
      <c r="E180" s="437"/>
      <c r="F180" s="437"/>
    </row>
    <row r="181" spans="1:6" x14ac:dyDescent="0.25">
      <c r="A181" s="437"/>
      <c r="B181" s="437"/>
      <c r="C181" s="437"/>
      <c r="D181" s="437"/>
      <c r="E181" s="437"/>
      <c r="F181" s="437"/>
    </row>
    <row r="182" spans="1:6" x14ac:dyDescent="0.25">
      <c r="A182" s="437"/>
      <c r="B182" s="437"/>
      <c r="C182" s="437"/>
      <c r="D182" s="437"/>
      <c r="E182" s="437"/>
      <c r="F182" s="437"/>
    </row>
    <row r="183" spans="1:6" x14ac:dyDescent="0.25">
      <c r="A183" s="437"/>
      <c r="B183" s="437"/>
      <c r="C183" s="437"/>
      <c r="D183" s="437"/>
      <c r="E183" s="437"/>
      <c r="F183" s="437"/>
    </row>
    <row r="184" spans="1:6" x14ac:dyDescent="0.25">
      <c r="A184" s="437"/>
      <c r="B184" s="437"/>
      <c r="C184" s="437"/>
      <c r="D184" s="437"/>
      <c r="E184" s="437"/>
      <c r="F184" s="437"/>
    </row>
    <row r="185" spans="1:6" x14ac:dyDescent="0.25">
      <c r="A185" s="437"/>
      <c r="B185" s="437"/>
      <c r="C185" s="437"/>
      <c r="D185" s="437"/>
      <c r="E185" s="437"/>
      <c r="F185" s="437"/>
    </row>
    <row r="186" spans="1:6" x14ac:dyDescent="0.25">
      <c r="A186" s="437"/>
      <c r="B186" s="437"/>
      <c r="C186" s="437"/>
      <c r="D186" s="437"/>
      <c r="E186" s="437"/>
      <c r="F186" s="437"/>
    </row>
    <row r="187" spans="1:6" x14ac:dyDescent="0.25">
      <c r="A187" s="437"/>
      <c r="B187" s="437"/>
      <c r="C187" s="437"/>
      <c r="D187" s="437"/>
      <c r="E187" s="437"/>
      <c r="F187" s="437"/>
    </row>
    <row r="188" spans="1:6" x14ac:dyDescent="0.25">
      <c r="A188" s="437"/>
      <c r="B188" s="437"/>
      <c r="C188" s="437"/>
      <c r="D188" s="437"/>
      <c r="E188" s="437"/>
      <c r="F188" s="437"/>
    </row>
    <row r="189" spans="1:6" x14ac:dyDescent="0.25">
      <c r="A189" s="437"/>
      <c r="B189" s="437"/>
      <c r="C189" s="437"/>
      <c r="D189" s="437"/>
      <c r="E189" s="437"/>
      <c r="F189" s="437"/>
    </row>
    <row r="190" spans="1:6" x14ac:dyDescent="0.25">
      <c r="A190" s="437"/>
      <c r="B190" s="437"/>
      <c r="C190" s="437"/>
      <c r="D190" s="437"/>
      <c r="E190" s="437"/>
      <c r="F190" s="437"/>
    </row>
    <row r="191" spans="1:6" x14ac:dyDescent="0.25">
      <c r="A191" s="437"/>
      <c r="B191" s="437"/>
      <c r="C191" s="437"/>
      <c r="D191" s="437"/>
      <c r="E191" s="437"/>
      <c r="F191" s="437"/>
    </row>
    <row r="192" spans="1:6" x14ac:dyDescent="0.25">
      <c r="A192" s="437"/>
      <c r="B192" s="437"/>
      <c r="C192" s="437"/>
      <c r="D192" s="437"/>
      <c r="E192" s="437"/>
      <c r="F192" s="437"/>
    </row>
    <row r="193" spans="1:6" x14ac:dyDescent="0.25">
      <c r="A193" s="437"/>
      <c r="B193" s="437"/>
      <c r="C193" s="437"/>
      <c r="D193" s="437"/>
      <c r="E193" s="437"/>
      <c r="F193" s="437"/>
    </row>
    <row r="194" spans="1:6" x14ac:dyDescent="0.25">
      <c r="A194" s="437"/>
      <c r="B194" s="437"/>
      <c r="C194" s="437"/>
      <c r="D194" s="437"/>
      <c r="E194" s="437"/>
      <c r="F194" s="437"/>
    </row>
    <row r="195" spans="1:6" x14ac:dyDescent="0.25">
      <c r="A195" s="437"/>
      <c r="B195" s="437"/>
      <c r="C195" s="437"/>
      <c r="D195" s="437"/>
      <c r="E195" s="437"/>
      <c r="F195" s="437"/>
    </row>
    <row r="196" spans="1:6" x14ac:dyDescent="0.25">
      <c r="A196" s="437"/>
      <c r="B196" s="437"/>
      <c r="C196" s="437"/>
      <c r="D196" s="437"/>
      <c r="E196" s="437"/>
      <c r="F196" s="437"/>
    </row>
    <row r="197" spans="1:6" x14ac:dyDescent="0.25">
      <c r="A197" s="437"/>
      <c r="B197" s="437"/>
      <c r="C197" s="437"/>
      <c r="D197" s="437"/>
      <c r="E197" s="437"/>
      <c r="F197" s="437"/>
    </row>
    <row r="198" spans="1:6" x14ac:dyDescent="0.25">
      <c r="A198" s="437"/>
      <c r="B198" s="437"/>
      <c r="C198" s="437"/>
      <c r="D198" s="437"/>
      <c r="E198" s="437"/>
      <c r="F198" s="437"/>
    </row>
    <row r="199" spans="1:6" x14ac:dyDescent="0.25">
      <c r="A199" s="437"/>
      <c r="B199" s="437"/>
      <c r="C199" s="437"/>
      <c r="D199" s="437"/>
      <c r="E199" s="437"/>
      <c r="F199" s="437"/>
    </row>
    <row r="200" spans="1:6" x14ac:dyDescent="0.25">
      <c r="A200" s="437"/>
      <c r="B200" s="437"/>
      <c r="C200" s="437"/>
      <c r="D200" s="437"/>
      <c r="E200" s="437"/>
      <c r="F200" s="437"/>
    </row>
    <row r="201" spans="1:6" x14ac:dyDescent="0.25">
      <c r="A201" s="437"/>
      <c r="B201" s="437"/>
      <c r="C201" s="437"/>
      <c r="D201" s="437"/>
      <c r="E201" s="437"/>
      <c r="F201" s="437"/>
    </row>
    <row r="202" spans="1:6" x14ac:dyDescent="0.25">
      <c r="A202" s="437"/>
      <c r="B202" s="437"/>
      <c r="C202" s="437"/>
      <c r="D202" s="437"/>
      <c r="E202" s="437"/>
      <c r="F202" s="437"/>
    </row>
    <row r="203" spans="1:6" x14ac:dyDescent="0.25">
      <c r="A203" s="437"/>
      <c r="B203" s="437"/>
      <c r="C203" s="437"/>
      <c r="D203" s="437"/>
      <c r="E203" s="437"/>
      <c r="F203" s="437"/>
    </row>
    <row r="204" spans="1:6" x14ac:dyDescent="0.25">
      <c r="A204" s="437"/>
      <c r="B204" s="437"/>
      <c r="C204" s="437"/>
      <c r="D204" s="437"/>
      <c r="E204" s="437"/>
      <c r="F204" s="437"/>
    </row>
    <row r="205" spans="1:6" x14ac:dyDescent="0.25">
      <c r="A205" s="437"/>
      <c r="B205" s="437"/>
      <c r="C205" s="437"/>
      <c r="D205" s="437"/>
      <c r="E205" s="437"/>
      <c r="F205" s="437"/>
    </row>
    <row r="206" spans="1:6" x14ac:dyDescent="0.25">
      <c r="A206" s="437"/>
      <c r="B206" s="437"/>
      <c r="C206" s="437"/>
      <c r="D206" s="437"/>
      <c r="E206" s="437"/>
      <c r="F206" s="437"/>
    </row>
    <row r="207" spans="1:6" x14ac:dyDescent="0.25">
      <c r="A207" s="437"/>
      <c r="B207" s="437"/>
      <c r="C207" s="437"/>
      <c r="D207" s="437"/>
      <c r="E207" s="437"/>
      <c r="F207" s="437"/>
    </row>
    <row r="208" spans="1:6" x14ac:dyDescent="0.25">
      <c r="A208" s="437"/>
      <c r="B208" s="437"/>
      <c r="C208" s="437"/>
      <c r="D208" s="437"/>
      <c r="E208" s="437"/>
      <c r="F208" s="437"/>
    </row>
    <row r="209" spans="1:6" x14ac:dyDescent="0.25">
      <c r="A209" s="437"/>
      <c r="B209" s="437"/>
      <c r="C209" s="437"/>
      <c r="D209" s="437"/>
      <c r="E209" s="437"/>
      <c r="F209" s="437"/>
    </row>
    <row r="210" spans="1:6" x14ac:dyDescent="0.25">
      <c r="A210" s="437"/>
      <c r="B210" s="437"/>
      <c r="C210" s="437"/>
      <c r="D210" s="437"/>
      <c r="E210" s="437"/>
      <c r="F210" s="437"/>
    </row>
    <row r="211" spans="1:6" x14ac:dyDescent="0.25">
      <c r="A211" s="437"/>
      <c r="B211" s="437"/>
      <c r="C211" s="437"/>
      <c r="D211" s="437"/>
      <c r="E211" s="437"/>
      <c r="F211" s="437"/>
    </row>
    <row r="212" spans="1:6" x14ac:dyDescent="0.25">
      <c r="A212" s="437"/>
      <c r="B212" s="437"/>
      <c r="C212" s="437"/>
      <c r="D212" s="437"/>
      <c r="E212" s="437"/>
      <c r="F212" s="437"/>
    </row>
    <row r="213" spans="1:6" x14ac:dyDescent="0.25">
      <c r="A213" s="437"/>
      <c r="B213" s="437"/>
      <c r="C213" s="437"/>
      <c r="D213" s="437"/>
      <c r="E213" s="437"/>
      <c r="F213" s="437"/>
    </row>
    <row r="214" spans="1:6" x14ac:dyDescent="0.25">
      <c r="A214" s="437"/>
      <c r="B214" s="437"/>
      <c r="C214" s="437"/>
      <c r="D214" s="437"/>
      <c r="E214" s="437"/>
      <c r="F214" s="437"/>
    </row>
    <row r="215" spans="1:6" x14ac:dyDescent="0.25">
      <c r="A215" s="437"/>
      <c r="B215" s="437"/>
      <c r="C215" s="437"/>
      <c r="D215" s="437"/>
      <c r="E215" s="437"/>
      <c r="F215" s="437"/>
    </row>
    <row r="216" spans="1:6" x14ac:dyDescent="0.25">
      <c r="A216" s="437"/>
      <c r="B216" s="437"/>
      <c r="C216" s="437"/>
      <c r="D216" s="437"/>
      <c r="E216" s="437"/>
      <c r="F216" s="437"/>
    </row>
    <row r="217" spans="1:6" x14ac:dyDescent="0.25">
      <c r="A217" s="437"/>
      <c r="B217" s="437"/>
      <c r="C217" s="437"/>
      <c r="D217" s="437"/>
      <c r="E217" s="437"/>
      <c r="F217" s="437"/>
    </row>
    <row r="218" spans="1:6" x14ac:dyDescent="0.25">
      <c r="A218" s="437"/>
      <c r="B218" s="437"/>
      <c r="C218" s="437"/>
      <c r="D218" s="437"/>
      <c r="E218" s="437"/>
      <c r="F218" s="437"/>
    </row>
    <row r="219" spans="1:6" x14ac:dyDescent="0.25">
      <c r="A219" s="437"/>
      <c r="B219" s="437"/>
      <c r="C219" s="437"/>
      <c r="D219" s="437"/>
      <c r="E219" s="437"/>
      <c r="F219" s="437"/>
    </row>
    <row r="220" spans="1:6" x14ac:dyDescent="0.25">
      <c r="A220" s="437"/>
      <c r="B220" s="437"/>
      <c r="C220" s="437"/>
      <c r="D220" s="437"/>
      <c r="E220" s="437"/>
      <c r="F220" s="437"/>
    </row>
    <row r="221" spans="1:6" x14ac:dyDescent="0.25">
      <c r="A221" s="437"/>
      <c r="B221" s="437"/>
      <c r="C221" s="437"/>
      <c r="D221" s="437"/>
      <c r="E221" s="437"/>
      <c r="F221" s="437"/>
    </row>
    <row r="222" spans="1:6" x14ac:dyDescent="0.25">
      <c r="A222" s="437"/>
      <c r="B222" s="437"/>
      <c r="C222" s="437"/>
      <c r="D222" s="437"/>
      <c r="E222" s="437"/>
      <c r="F222" s="437"/>
    </row>
    <row r="223" spans="1:6" x14ac:dyDescent="0.25">
      <c r="A223" s="437"/>
      <c r="B223" s="437"/>
      <c r="C223" s="437"/>
      <c r="D223" s="437"/>
      <c r="E223" s="437"/>
      <c r="F223" s="437"/>
    </row>
    <row r="224" spans="1:6" x14ac:dyDescent="0.25">
      <c r="A224" s="437"/>
      <c r="B224" s="437"/>
      <c r="C224" s="437"/>
      <c r="D224" s="437"/>
      <c r="E224" s="437"/>
      <c r="F224" s="437"/>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F540C-74FC-4380-B99E-49EA3C85CBCD}">
  <dimension ref="A1:G46"/>
  <sheetViews>
    <sheetView workbookViewId="0">
      <selection activeCell="H36" sqref="H36"/>
    </sheetView>
  </sheetViews>
  <sheetFormatPr defaultRowHeight="15" x14ac:dyDescent="0.25"/>
  <cols>
    <col min="1" max="1" width="49.7109375" customWidth="1"/>
    <col min="2" max="2" width="7.42578125" customWidth="1"/>
    <col min="3" max="3" width="8.28515625" customWidth="1"/>
  </cols>
  <sheetData>
    <row r="1" spans="1:7" x14ac:dyDescent="0.25">
      <c r="A1" s="387"/>
    </row>
    <row r="2" spans="1:7" s="437" customFormat="1" x14ac:dyDescent="0.25">
      <c r="A2" s="387"/>
    </row>
    <row r="3" spans="1:7" s="437" customFormat="1" x14ac:dyDescent="0.25">
      <c r="A3" s="387"/>
    </row>
    <row r="4" spans="1:7" s="437" customFormat="1" x14ac:dyDescent="0.25">
      <c r="A4" s="387"/>
    </row>
    <row r="5" spans="1:7" x14ac:dyDescent="0.25">
      <c r="A5" s="387" t="s">
        <v>2062</v>
      </c>
    </row>
    <row r="6" spans="1:7" x14ac:dyDescent="0.25">
      <c r="A6" s="108"/>
    </row>
    <row r="7" spans="1:7" x14ac:dyDescent="0.25">
      <c r="A7" s="830"/>
      <c r="B7" s="831">
        <v>2018</v>
      </c>
      <c r="C7" s="831">
        <v>2019</v>
      </c>
      <c r="D7" s="831">
        <v>2020</v>
      </c>
      <c r="E7" s="832" t="s">
        <v>605</v>
      </c>
    </row>
    <row r="8" spans="1:7" x14ac:dyDescent="0.25">
      <c r="A8" s="833" t="s">
        <v>1827</v>
      </c>
      <c r="B8" s="834">
        <v>1879</v>
      </c>
      <c r="C8" s="834">
        <v>2058</v>
      </c>
      <c r="D8" s="834">
        <v>2061</v>
      </c>
      <c r="E8" s="834">
        <v>5998</v>
      </c>
    </row>
    <row r="9" spans="1:7" x14ac:dyDescent="0.25">
      <c r="A9" s="835" t="s">
        <v>2150</v>
      </c>
      <c r="B9" s="836">
        <v>867</v>
      </c>
      <c r="C9" s="836">
        <v>984</v>
      </c>
      <c r="D9" s="836">
        <v>1009</v>
      </c>
      <c r="E9" s="836">
        <v>2860</v>
      </c>
      <c r="G9" s="275"/>
    </row>
    <row r="10" spans="1:7" x14ac:dyDescent="0.25">
      <c r="A10" s="837" t="s">
        <v>2151</v>
      </c>
      <c r="B10" s="838">
        <v>194</v>
      </c>
      <c r="C10" s="838">
        <v>234</v>
      </c>
      <c r="D10" s="838">
        <v>233</v>
      </c>
      <c r="E10" s="838">
        <v>661</v>
      </c>
    </row>
    <row r="11" spans="1:7" x14ac:dyDescent="0.25">
      <c r="A11" s="837" t="s">
        <v>2152</v>
      </c>
      <c r="B11" s="838">
        <v>187</v>
      </c>
      <c r="C11" s="838">
        <v>159</v>
      </c>
      <c r="D11" s="838">
        <v>146</v>
      </c>
      <c r="E11" s="838">
        <v>492</v>
      </c>
    </row>
    <row r="12" spans="1:7" x14ac:dyDescent="0.25">
      <c r="A12" s="837" t="s">
        <v>2153</v>
      </c>
      <c r="B12" s="838">
        <v>136</v>
      </c>
      <c r="C12" s="838">
        <v>193</v>
      </c>
      <c r="D12" s="838">
        <v>151</v>
      </c>
      <c r="E12" s="838">
        <v>480</v>
      </c>
    </row>
    <row r="13" spans="1:7" x14ac:dyDescent="0.25">
      <c r="A13" s="837" t="s">
        <v>2154</v>
      </c>
      <c r="B13" s="838">
        <v>100</v>
      </c>
      <c r="C13" s="838">
        <v>102</v>
      </c>
      <c r="D13" s="838">
        <v>120</v>
      </c>
      <c r="E13" s="838">
        <v>322</v>
      </c>
    </row>
    <row r="14" spans="1:7" x14ac:dyDescent="0.25">
      <c r="A14" s="837" t="s">
        <v>2155</v>
      </c>
      <c r="B14" s="838">
        <v>90</v>
      </c>
      <c r="C14" s="838">
        <v>82</v>
      </c>
      <c r="D14" s="838">
        <v>93</v>
      </c>
      <c r="E14" s="838">
        <v>265</v>
      </c>
    </row>
    <row r="15" spans="1:7" x14ac:dyDescent="0.25">
      <c r="A15" s="837" t="s">
        <v>2156</v>
      </c>
      <c r="B15" s="838">
        <v>53</v>
      </c>
      <c r="C15" s="838">
        <v>100</v>
      </c>
      <c r="D15" s="838">
        <v>98</v>
      </c>
      <c r="E15" s="838">
        <v>251</v>
      </c>
    </row>
    <row r="16" spans="1:7" x14ac:dyDescent="0.25">
      <c r="A16" s="835" t="s">
        <v>2157</v>
      </c>
      <c r="B16" s="836">
        <v>329</v>
      </c>
      <c r="C16" s="836">
        <v>337</v>
      </c>
      <c r="D16" s="836">
        <v>332</v>
      </c>
      <c r="E16" s="836">
        <v>998</v>
      </c>
    </row>
    <row r="17" spans="1:5" x14ac:dyDescent="0.25">
      <c r="A17" s="837" t="s">
        <v>2158</v>
      </c>
      <c r="B17" s="838">
        <v>82</v>
      </c>
      <c r="C17" s="838">
        <v>103</v>
      </c>
      <c r="D17" s="838">
        <v>83</v>
      </c>
      <c r="E17" s="838">
        <v>268</v>
      </c>
    </row>
    <row r="18" spans="1:5" x14ac:dyDescent="0.25">
      <c r="A18" s="837" t="s">
        <v>2159</v>
      </c>
      <c r="B18" s="838">
        <v>71</v>
      </c>
      <c r="C18" s="838">
        <v>70</v>
      </c>
      <c r="D18" s="838">
        <v>64</v>
      </c>
      <c r="E18" s="838">
        <v>205</v>
      </c>
    </row>
    <row r="19" spans="1:5" x14ac:dyDescent="0.25">
      <c r="A19" s="835" t="s">
        <v>2160</v>
      </c>
      <c r="B19" s="836">
        <v>297</v>
      </c>
      <c r="C19" s="836">
        <v>344</v>
      </c>
      <c r="D19" s="836">
        <v>343</v>
      </c>
      <c r="E19" s="836">
        <v>984</v>
      </c>
    </row>
    <row r="20" spans="1:5" x14ac:dyDescent="0.25">
      <c r="A20" s="835" t="s">
        <v>2161</v>
      </c>
      <c r="B20" s="836">
        <v>243</v>
      </c>
      <c r="C20" s="836">
        <v>315</v>
      </c>
      <c r="D20" s="836">
        <v>300</v>
      </c>
      <c r="E20" s="836">
        <v>858</v>
      </c>
    </row>
    <row r="21" spans="1:5" x14ac:dyDescent="0.25">
      <c r="A21" s="837" t="s">
        <v>2162</v>
      </c>
      <c r="B21" s="838">
        <v>117</v>
      </c>
      <c r="C21" s="838">
        <v>148</v>
      </c>
      <c r="D21" s="838">
        <v>132</v>
      </c>
      <c r="E21" s="838">
        <v>397</v>
      </c>
    </row>
    <row r="22" spans="1:5" x14ac:dyDescent="0.25">
      <c r="A22" s="837" t="s">
        <v>2163</v>
      </c>
      <c r="B22" s="838">
        <v>66</v>
      </c>
      <c r="C22" s="838">
        <v>101</v>
      </c>
      <c r="D22" s="838">
        <v>85</v>
      </c>
      <c r="E22" s="838">
        <v>252</v>
      </c>
    </row>
    <row r="23" spans="1:5" s="437" customFormat="1" ht="7.5" customHeight="1" x14ac:dyDescent="0.25">
      <c r="A23" s="1039"/>
      <c r="B23" s="1039"/>
      <c r="C23" s="1039"/>
      <c r="D23" s="1039"/>
      <c r="E23" s="1039"/>
    </row>
    <row r="24" spans="1:5" x14ac:dyDescent="0.25">
      <c r="A24" s="833" t="s">
        <v>1833</v>
      </c>
      <c r="B24" s="834">
        <v>1023</v>
      </c>
      <c r="C24" s="834">
        <v>1202</v>
      </c>
      <c r="D24" s="834">
        <v>1276</v>
      </c>
      <c r="E24" s="834">
        <v>3501</v>
      </c>
    </row>
    <row r="25" spans="1:5" x14ac:dyDescent="0.25">
      <c r="A25" s="835" t="s">
        <v>2164</v>
      </c>
      <c r="B25" s="836">
        <v>347</v>
      </c>
      <c r="C25" s="836">
        <v>492</v>
      </c>
      <c r="D25" s="836">
        <v>485</v>
      </c>
      <c r="E25" s="836">
        <v>1324</v>
      </c>
    </row>
    <row r="26" spans="1:5" x14ac:dyDescent="0.25">
      <c r="A26" s="837" t="s">
        <v>2165</v>
      </c>
      <c r="B26" s="838">
        <v>129</v>
      </c>
      <c r="C26" s="838">
        <v>167</v>
      </c>
      <c r="D26" s="838">
        <v>149</v>
      </c>
      <c r="E26" s="838">
        <v>445</v>
      </c>
    </row>
    <row r="27" spans="1:5" x14ac:dyDescent="0.25">
      <c r="A27" s="837" t="s">
        <v>2166</v>
      </c>
      <c r="B27" s="838">
        <v>85</v>
      </c>
      <c r="C27" s="838">
        <v>123</v>
      </c>
      <c r="D27" s="838">
        <v>124</v>
      </c>
      <c r="E27" s="838">
        <v>332</v>
      </c>
    </row>
    <row r="28" spans="1:5" x14ac:dyDescent="0.25">
      <c r="A28" s="837" t="s">
        <v>2167</v>
      </c>
      <c r="B28" s="838">
        <v>54</v>
      </c>
      <c r="C28" s="838">
        <v>103</v>
      </c>
      <c r="D28" s="838">
        <v>100</v>
      </c>
      <c r="E28" s="838">
        <v>257</v>
      </c>
    </row>
    <row r="29" spans="1:5" x14ac:dyDescent="0.25">
      <c r="A29" s="835" t="s">
        <v>2168</v>
      </c>
      <c r="B29" s="836">
        <v>266</v>
      </c>
      <c r="C29" s="836">
        <v>269</v>
      </c>
      <c r="D29" s="836">
        <v>291</v>
      </c>
      <c r="E29" s="836">
        <v>826</v>
      </c>
    </row>
    <row r="30" spans="1:5" x14ac:dyDescent="0.25">
      <c r="A30" s="837" t="s">
        <v>2169</v>
      </c>
      <c r="B30" s="838">
        <v>95</v>
      </c>
      <c r="C30" s="838">
        <v>140</v>
      </c>
      <c r="D30" s="838">
        <v>147</v>
      </c>
      <c r="E30" s="838">
        <v>382</v>
      </c>
    </row>
    <row r="31" spans="1:5" x14ac:dyDescent="0.25">
      <c r="A31" s="837" t="s">
        <v>2170</v>
      </c>
      <c r="B31" s="838">
        <v>84</v>
      </c>
      <c r="C31" s="838">
        <v>72</v>
      </c>
      <c r="D31" s="838">
        <v>69</v>
      </c>
      <c r="E31" s="838">
        <v>225</v>
      </c>
    </row>
    <row r="32" spans="1:5" x14ac:dyDescent="0.25">
      <c r="A32" s="835" t="s">
        <v>2171</v>
      </c>
      <c r="B32" s="836">
        <v>219</v>
      </c>
      <c r="C32" s="836">
        <v>213</v>
      </c>
      <c r="D32" s="836">
        <v>256</v>
      </c>
      <c r="E32" s="836">
        <v>688</v>
      </c>
    </row>
    <row r="33" spans="1:5" x14ac:dyDescent="0.25">
      <c r="A33" s="837" t="s">
        <v>2172</v>
      </c>
      <c r="B33" s="838">
        <v>77</v>
      </c>
      <c r="C33" s="838">
        <v>64</v>
      </c>
      <c r="D33" s="838">
        <v>79</v>
      </c>
      <c r="E33" s="838">
        <v>220</v>
      </c>
    </row>
    <row r="34" spans="1:5" x14ac:dyDescent="0.25">
      <c r="A34" s="837" t="s">
        <v>2173</v>
      </c>
      <c r="B34" s="838">
        <v>55</v>
      </c>
      <c r="C34" s="838">
        <v>91</v>
      </c>
      <c r="D34" s="838">
        <v>74</v>
      </c>
      <c r="E34" s="838">
        <v>220</v>
      </c>
    </row>
    <row r="35" spans="1:5" x14ac:dyDescent="0.25">
      <c r="A35" s="835" t="s">
        <v>2174</v>
      </c>
      <c r="B35" s="836">
        <v>186</v>
      </c>
      <c r="C35" s="836">
        <v>215</v>
      </c>
      <c r="D35" s="836">
        <v>200</v>
      </c>
      <c r="E35" s="836">
        <v>601</v>
      </c>
    </row>
    <row r="36" spans="1:5" x14ac:dyDescent="0.25">
      <c r="A36" s="837" t="s">
        <v>2175</v>
      </c>
      <c r="B36" s="838">
        <v>68</v>
      </c>
      <c r="C36" s="838">
        <v>76</v>
      </c>
      <c r="D36" s="838">
        <v>79</v>
      </c>
      <c r="E36" s="838">
        <v>223</v>
      </c>
    </row>
    <row r="37" spans="1:5" s="437" customFormat="1" ht="7.5" customHeight="1" x14ac:dyDescent="0.25">
      <c r="A37" s="1039"/>
      <c r="B37" s="1039"/>
      <c r="C37" s="1039"/>
      <c r="D37" s="1039"/>
      <c r="E37" s="1039"/>
    </row>
    <row r="38" spans="1:5" x14ac:dyDescent="0.25">
      <c r="A38" s="833" t="s">
        <v>2176</v>
      </c>
      <c r="B38" s="834">
        <v>443</v>
      </c>
      <c r="C38" s="834">
        <v>472</v>
      </c>
      <c r="D38" s="834">
        <v>543</v>
      </c>
      <c r="E38" s="834">
        <v>1458</v>
      </c>
    </row>
    <row r="39" spans="1:5" x14ac:dyDescent="0.25">
      <c r="A39" s="837" t="s">
        <v>2177</v>
      </c>
      <c r="B39" s="838">
        <v>161</v>
      </c>
      <c r="C39" s="838">
        <v>178</v>
      </c>
      <c r="D39" s="838">
        <v>180</v>
      </c>
      <c r="E39" s="838">
        <v>519</v>
      </c>
    </row>
    <row r="40" spans="1:5" x14ac:dyDescent="0.25">
      <c r="A40" s="837" t="s">
        <v>2178</v>
      </c>
      <c r="B40" s="838">
        <v>83</v>
      </c>
      <c r="C40" s="838">
        <v>81</v>
      </c>
      <c r="D40" s="838">
        <v>111</v>
      </c>
      <c r="E40" s="838">
        <v>275</v>
      </c>
    </row>
    <row r="41" spans="1:5" x14ac:dyDescent="0.25">
      <c r="A41" s="837" t="s">
        <v>2179</v>
      </c>
      <c r="B41" s="838">
        <v>64</v>
      </c>
      <c r="C41" s="838">
        <v>61</v>
      </c>
      <c r="D41" s="838">
        <v>83</v>
      </c>
      <c r="E41" s="838">
        <v>208</v>
      </c>
    </row>
    <row r="42" spans="1:5" s="437" customFormat="1" ht="7.5" customHeight="1" x14ac:dyDescent="0.25">
      <c r="A42" s="1039"/>
      <c r="B42" s="1039"/>
      <c r="C42" s="1039"/>
      <c r="D42" s="1039"/>
      <c r="E42" s="1039"/>
    </row>
    <row r="43" spans="1:5" x14ac:dyDescent="0.25">
      <c r="A43" s="833" t="s">
        <v>1822</v>
      </c>
      <c r="B43" s="834">
        <v>354</v>
      </c>
      <c r="C43" s="834">
        <v>400</v>
      </c>
      <c r="D43" s="834">
        <v>412</v>
      </c>
      <c r="E43" s="834">
        <v>1166</v>
      </c>
    </row>
    <row r="44" spans="1:5" x14ac:dyDescent="0.25">
      <c r="A44" s="837" t="s">
        <v>2180</v>
      </c>
      <c r="B44" s="838">
        <v>161</v>
      </c>
      <c r="C44" s="838">
        <v>179</v>
      </c>
      <c r="D44" s="838">
        <v>192</v>
      </c>
      <c r="E44" s="838">
        <v>532</v>
      </c>
    </row>
    <row r="45" spans="1:5" x14ac:dyDescent="0.25">
      <c r="A45" s="837" t="s">
        <v>2181</v>
      </c>
      <c r="B45" s="838">
        <v>66</v>
      </c>
      <c r="C45" s="838">
        <v>61</v>
      </c>
      <c r="D45" s="838">
        <v>87</v>
      </c>
      <c r="E45" s="838">
        <v>214</v>
      </c>
    </row>
    <row r="46" spans="1:5" x14ac:dyDescent="0.25">
      <c r="A46" s="837" t="s">
        <v>2182</v>
      </c>
      <c r="B46" s="838">
        <v>64</v>
      </c>
      <c r="C46" s="838">
        <v>78</v>
      </c>
      <c r="D46" s="838">
        <v>68</v>
      </c>
      <c r="E46" s="838">
        <v>210</v>
      </c>
    </row>
  </sheetData>
  <mergeCells count="3">
    <mergeCell ref="A23:E23"/>
    <mergeCell ref="A37:E37"/>
    <mergeCell ref="A42:E42"/>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A62C8-E3F8-4BE1-9C15-9EBAD1CE8F90}">
  <dimension ref="A1:K27"/>
  <sheetViews>
    <sheetView zoomScaleNormal="100" workbookViewId="0">
      <selection activeCell="L8" sqref="L8"/>
    </sheetView>
  </sheetViews>
  <sheetFormatPr defaultRowHeight="15" x14ac:dyDescent="0.25"/>
  <cols>
    <col min="1" max="1" width="13.7109375" customWidth="1"/>
    <col min="2" max="2" width="8" customWidth="1"/>
    <col min="3" max="3" width="9.28515625" customWidth="1"/>
    <col min="4" max="4" width="8" customWidth="1"/>
    <col min="5" max="5" width="9" customWidth="1"/>
    <col min="6" max="6" width="8" customWidth="1"/>
    <col min="7" max="7" width="9.28515625" customWidth="1"/>
    <col min="8" max="8" width="13.28515625" customWidth="1"/>
    <col min="9" max="9" width="10.42578125" customWidth="1"/>
    <col min="10" max="10" width="12.28515625" customWidth="1"/>
  </cols>
  <sheetData>
    <row r="1" spans="1:11" s="437" customFormat="1" x14ac:dyDescent="0.25">
      <c r="A1" s="387" t="s">
        <v>2066</v>
      </c>
    </row>
    <row r="2" spans="1:11" s="437" customFormat="1" x14ac:dyDescent="0.25">
      <c r="A2" s="387" t="s">
        <v>2067</v>
      </c>
    </row>
    <row r="3" spans="1:11" x14ac:dyDescent="0.25">
      <c r="A3" s="387" t="s">
        <v>2062</v>
      </c>
    </row>
    <row r="5" spans="1:11" x14ac:dyDescent="0.25">
      <c r="A5" s="842"/>
      <c r="B5" s="1040" t="s">
        <v>1127</v>
      </c>
      <c r="C5" s="1040"/>
      <c r="D5" s="1040" t="s">
        <v>1338</v>
      </c>
      <c r="E5" s="1040"/>
      <c r="F5" s="1040" t="s">
        <v>1128</v>
      </c>
      <c r="G5" s="1040"/>
      <c r="H5" s="1041" t="s">
        <v>105</v>
      </c>
      <c r="I5" s="1041"/>
      <c r="J5" s="799"/>
      <c r="K5" s="187"/>
    </row>
    <row r="6" spans="1:11" ht="58.5" customHeight="1" x14ac:dyDescent="0.25">
      <c r="A6" s="726" t="s">
        <v>2183</v>
      </c>
      <c r="B6" s="844" t="s">
        <v>1207</v>
      </c>
      <c r="C6" s="844" t="s">
        <v>2184</v>
      </c>
      <c r="D6" s="844" t="s">
        <v>1207</v>
      </c>
      <c r="E6" s="844" t="s">
        <v>2184</v>
      </c>
      <c r="F6" s="844" t="s">
        <v>1207</v>
      </c>
      <c r="G6" s="844" t="s">
        <v>2184</v>
      </c>
      <c r="H6" s="839" t="s">
        <v>2185</v>
      </c>
      <c r="I6" s="839" t="s">
        <v>2186</v>
      </c>
      <c r="J6" s="839" t="s">
        <v>2187</v>
      </c>
    </row>
    <row r="7" spans="1:11" ht="14.25" customHeight="1" x14ac:dyDescent="0.25">
      <c r="A7" s="845" t="s">
        <v>1661</v>
      </c>
      <c r="B7" s="812"/>
      <c r="C7" s="812"/>
      <c r="D7" s="840">
        <v>1</v>
      </c>
      <c r="E7" s="840">
        <v>2</v>
      </c>
      <c r="F7" s="812"/>
      <c r="G7" s="812"/>
      <c r="H7" s="840">
        <v>1</v>
      </c>
      <c r="I7" s="840">
        <v>2</v>
      </c>
      <c r="J7" s="841">
        <f>I7/H7</f>
        <v>2</v>
      </c>
    </row>
    <row r="8" spans="1:11" ht="14.25" customHeight="1" x14ac:dyDescent="0.25">
      <c r="A8" s="845" t="s">
        <v>1641</v>
      </c>
      <c r="B8" s="840">
        <v>7</v>
      </c>
      <c r="C8" s="840">
        <v>34</v>
      </c>
      <c r="D8" s="812"/>
      <c r="E8" s="812"/>
      <c r="F8" s="840">
        <v>3</v>
      </c>
      <c r="G8" s="840">
        <v>6</v>
      </c>
      <c r="H8" s="840">
        <v>7</v>
      </c>
      <c r="I8" s="840">
        <v>40</v>
      </c>
      <c r="J8" s="841">
        <f>I8/H8</f>
        <v>5.7142857142857144</v>
      </c>
    </row>
    <row r="9" spans="1:11" ht="14.25" customHeight="1" x14ac:dyDescent="0.25">
      <c r="A9" s="845" t="s">
        <v>1642</v>
      </c>
      <c r="B9" s="840">
        <v>20</v>
      </c>
      <c r="C9" s="840">
        <v>51</v>
      </c>
      <c r="D9" s="840">
        <v>7</v>
      </c>
      <c r="E9" s="840">
        <v>16</v>
      </c>
      <c r="F9" s="840">
        <v>5</v>
      </c>
      <c r="G9" s="840">
        <v>31</v>
      </c>
      <c r="H9" s="840">
        <v>21</v>
      </c>
      <c r="I9" s="840">
        <v>98</v>
      </c>
      <c r="J9" s="841">
        <f t="shared" ref="J9:J24" si="0">I9/H9</f>
        <v>4.666666666666667</v>
      </c>
    </row>
    <row r="10" spans="1:11" ht="14.25" customHeight="1" x14ac:dyDescent="0.25">
      <c r="A10" s="845" t="s">
        <v>1643</v>
      </c>
      <c r="B10" s="840">
        <v>65</v>
      </c>
      <c r="C10" s="840">
        <v>319</v>
      </c>
      <c r="D10" s="840">
        <v>20</v>
      </c>
      <c r="E10" s="840">
        <v>47</v>
      </c>
      <c r="F10" s="840">
        <v>27</v>
      </c>
      <c r="G10" s="840">
        <v>54</v>
      </c>
      <c r="H10" s="840">
        <v>76</v>
      </c>
      <c r="I10" s="840">
        <v>420</v>
      </c>
      <c r="J10" s="841">
        <f t="shared" si="0"/>
        <v>5.5263157894736841</v>
      </c>
    </row>
    <row r="11" spans="1:11" ht="14.25" customHeight="1" x14ac:dyDescent="0.25">
      <c r="A11" s="845" t="s">
        <v>1644</v>
      </c>
      <c r="B11" s="840">
        <v>114</v>
      </c>
      <c r="C11" s="840">
        <v>473</v>
      </c>
      <c r="D11" s="840">
        <v>39</v>
      </c>
      <c r="E11" s="840">
        <v>76</v>
      </c>
      <c r="F11" s="840">
        <v>49</v>
      </c>
      <c r="G11" s="840">
        <v>224</v>
      </c>
      <c r="H11" s="840">
        <v>133</v>
      </c>
      <c r="I11" s="840">
        <v>773</v>
      </c>
      <c r="J11" s="841">
        <f t="shared" si="0"/>
        <v>5.8120300751879697</v>
      </c>
    </row>
    <row r="12" spans="1:11" ht="14.25" customHeight="1" x14ac:dyDescent="0.25">
      <c r="A12" s="845" t="s">
        <v>1645</v>
      </c>
      <c r="B12" s="840">
        <v>198</v>
      </c>
      <c r="C12" s="840">
        <v>1407</v>
      </c>
      <c r="D12" s="840">
        <v>94</v>
      </c>
      <c r="E12" s="840">
        <v>182</v>
      </c>
      <c r="F12" s="840">
        <v>99</v>
      </c>
      <c r="G12" s="840">
        <v>371</v>
      </c>
      <c r="H12" s="840">
        <v>234</v>
      </c>
      <c r="I12" s="840">
        <v>1960</v>
      </c>
      <c r="J12" s="841">
        <f t="shared" si="0"/>
        <v>8.3760683760683765</v>
      </c>
    </row>
    <row r="13" spans="1:11" ht="14.25" customHeight="1" x14ac:dyDescent="0.25">
      <c r="A13" s="845" t="s">
        <v>1646</v>
      </c>
      <c r="B13" s="840">
        <v>267</v>
      </c>
      <c r="C13" s="840">
        <v>1898</v>
      </c>
      <c r="D13" s="840">
        <v>119</v>
      </c>
      <c r="E13" s="840">
        <v>281</v>
      </c>
      <c r="F13" s="840">
        <v>128</v>
      </c>
      <c r="G13" s="840">
        <v>396</v>
      </c>
      <c r="H13" s="840">
        <v>323</v>
      </c>
      <c r="I13" s="840">
        <v>2575</v>
      </c>
      <c r="J13" s="841">
        <f t="shared" si="0"/>
        <v>7.9721362229102164</v>
      </c>
    </row>
    <row r="14" spans="1:11" ht="14.25" customHeight="1" x14ac:dyDescent="0.25">
      <c r="A14" s="845" t="s">
        <v>1647</v>
      </c>
      <c r="B14" s="840">
        <v>339</v>
      </c>
      <c r="C14" s="840">
        <v>2388</v>
      </c>
      <c r="D14" s="840">
        <v>168</v>
      </c>
      <c r="E14" s="840">
        <v>341</v>
      </c>
      <c r="F14" s="840">
        <v>177</v>
      </c>
      <c r="G14" s="840">
        <v>589</v>
      </c>
      <c r="H14" s="840">
        <v>407</v>
      </c>
      <c r="I14" s="840">
        <v>3318</v>
      </c>
      <c r="J14" s="841">
        <f t="shared" si="0"/>
        <v>8.1523341523341522</v>
      </c>
    </row>
    <row r="15" spans="1:11" ht="14.25" customHeight="1" x14ac:dyDescent="0.25">
      <c r="A15" s="845" t="s">
        <v>1648</v>
      </c>
      <c r="B15" s="840">
        <v>417</v>
      </c>
      <c r="C15" s="840">
        <v>3203</v>
      </c>
      <c r="D15" s="840">
        <v>193</v>
      </c>
      <c r="E15" s="840">
        <v>440</v>
      </c>
      <c r="F15" s="840">
        <v>209</v>
      </c>
      <c r="G15" s="840">
        <v>894</v>
      </c>
      <c r="H15" s="840">
        <v>494</v>
      </c>
      <c r="I15" s="840">
        <v>4537</v>
      </c>
      <c r="J15" s="841">
        <f t="shared" si="0"/>
        <v>9.1842105263157894</v>
      </c>
    </row>
    <row r="16" spans="1:11" ht="14.25" customHeight="1" x14ac:dyDescent="0.25">
      <c r="A16" s="845" t="s">
        <v>1649</v>
      </c>
      <c r="B16" s="840">
        <v>509</v>
      </c>
      <c r="C16" s="840">
        <v>4125</v>
      </c>
      <c r="D16" s="840">
        <v>254</v>
      </c>
      <c r="E16" s="840">
        <v>582</v>
      </c>
      <c r="F16" s="840">
        <v>281</v>
      </c>
      <c r="G16" s="840">
        <v>1205</v>
      </c>
      <c r="H16" s="840">
        <v>616</v>
      </c>
      <c r="I16" s="840">
        <v>5912</v>
      </c>
      <c r="J16" s="841">
        <f t="shared" si="0"/>
        <v>9.5974025974025974</v>
      </c>
    </row>
    <row r="17" spans="1:10" ht="14.25" customHeight="1" x14ac:dyDescent="0.25">
      <c r="A17" s="845" t="s">
        <v>1650</v>
      </c>
      <c r="B17" s="840">
        <v>698</v>
      </c>
      <c r="C17" s="840">
        <v>5010</v>
      </c>
      <c r="D17" s="840">
        <v>334</v>
      </c>
      <c r="E17" s="840">
        <v>730</v>
      </c>
      <c r="F17" s="840">
        <v>383</v>
      </c>
      <c r="G17" s="840">
        <v>1538</v>
      </c>
      <c r="H17" s="840">
        <v>874</v>
      </c>
      <c r="I17" s="840">
        <v>7278</v>
      </c>
      <c r="J17" s="841">
        <f t="shared" si="0"/>
        <v>8.3272311212814643</v>
      </c>
    </row>
    <row r="18" spans="1:10" ht="14.25" customHeight="1" x14ac:dyDescent="0.25">
      <c r="A18" s="845" t="s">
        <v>1651</v>
      </c>
      <c r="B18" s="840">
        <v>940</v>
      </c>
      <c r="C18" s="840">
        <v>5145</v>
      </c>
      <c r="D18" s="840">
        <v>413</v>
      </c>
      <c r="E18" s="840">
        <v>849</v>
      </c>
      <c r="F18" s="840">
        <v>543</v>
      </c>
      <c r="G18" s="840">
        <v>2090</v>
      </c>
      <c r="H18" s="840">
        <v>1159</v>
      </c>
      <c r="I18" s="840">
        <v>8084</v>
      </c>
      <c r="J18" s="841">
        <f t="shared" si="0"/>
        <v>6.9749784296807595</v>
      </c>
    </row>
    <row r="19" spans="1:10" ht="14.25" customHeight="1" x14ac:dyDescent="0.25">
      <c r="A19" s="845" t="s">
        <v>1652</v>
      </c>
      <c r="B19" s="840">
        <v>1289</v>
      </c>
      <c r="C19" s="840">
        <v>6241</v>
      </c>
      <c r="D19" s="840">
        <v>398</v>
      </c>
      <c r="E19" s="840">
        <v>762</v>
      </c>
      <c r="F19" s="840">
        <v>597</v>
      </c>
      <c r="G19" s="840">
        <v>1872</v>
      </c>
      <c r="H19" s="840">
        <v>1496</v>
      </c>
      <c r="I19" s="840">
        <v>8875</v>
      </c>
      <c r="J19" s="841">
        <f t="shared" si="0"/>
        <v>5.9324866310160429</v>
      </c>
    </row>
    <row r="20" spans="1:10" ht="14.25" customHeight="1" x14ac:dyDescent="0.25">
      <c r="A20" s="845" t="s">
        <v>1653</v>
      </c>
      <c r="B20" s="840">
        <v>1483</v>
      </c>
      <c r="C20" s="840">
        <v>6312</v>
      </c>
      <c r="D20" s="840">
        <v>362</v>
      </c>
      <c r="E20" s="840">
        <v>605</v>
      </c>
      <c r="F20" s="840">
        <v>616</v>
      </c>
      <c r="G20" s="840">
        <v>1833</v>
      </c>
      <c r="H20" s="840">
        <v>1734</v>
      </c>
      <c r="I20" s="840">
        <v>8750</v>
      </c>
      <c r="J20" s="841">
        <f t="shared" si="0"/>
        <v>5.0461361014994237</v>
      </c>
    </row>
    <row r="21" spans="1:10" ht="14.25" customHeight="1" x14ac:dyDescent="0.25">
      <c r="A21" s="845" t="s">
        <v>1654</v>
      </c>
      <c r="B21" s="840">
        <v>738</v>
      </c>
      <c r="C21" s="840">
        <v>2003</v>
      </c>
      <c r="D21" s="840">
        <v>144</v>
      </c>
      <c r="E21" s="840">
        <v>210</v>
      </c>
      <c r="F21" s="840">
        <v>298</v>
      </c>
      <c r="G21" s="840">
        <v>647</v>
      </c>
      <c r="H21" s="840">
        <v>922</v>
      </c>
      <c r="I21" s="840">
        <v>2860</v>
      </c>
      <c r="J21" s="841">
        <f t="shared" si="0"/>
        <v>3.1019522776572668</v>
      </c>
    </row>
    <row r="22" spans="1:10" ht="14.25" customHeight="1" x14ac:dyDescent="0.25">
      <c r="A22" s="845" t="s">
        <v>1655</v>
      </c>
      <c r="B22" s="840">
        <v>78</v>
      </c>
      <c r="C22" s="840">
        <v>117</v>
      </c>
      <c r="D22" s="840">
        <v>13</v>
      </c>
      <c r="E22" s="840">
        <v>17</v>
      </c>
      <c r="F22" s="840">
        <v>42</v>
      </c>
      <c r="G22" s="840">
        <v>84</v>
      </c>
      <c r="H22" s="840">
        <v>113</v>
      </c>
      <c r="I22" s="840">
        <v>218</v>
      </c>
      <c r="J22" s="841">
        <f t="shared" si="0"/>
        <v>1.9292035398230087</v>
      </c>
    </row>
    <row r="23" spans="1:10" ht="14.25" customHeight="1" x14ac:dyDescent="0.25">
      <c r="A23" s="845" t="s">
        <v>2188</v>
      </c>
      <c r="B23" s="840">
        <v>17</v>
      </c>
      <c r="C23" s="840">
        <v>23</v>
      </c>
      <c r="D23" s="840">
        <v>3</v>
      </c>
      <c r="E23" s="840">
        <v>3</v>
      </c>
      <c r="F23" s="840">
        <v>7</v>
      </c>
      <c r="G23" s="840">
        <v>9</v>
      </c>
      <c r="H23" s="840">
        <v>23</v>
      </c>
      <c r="I23" s="840">
        <v>35</v>
      </c>
      <c r="J23" s="841">
        <f t="shared" si="0"/>
        <v>1.5217391304347827</v>
      </c>
    </row>
    <row r="24" spans="1:10" ht="14.25" customHeight="1" x14ac:dyDescent="0.25">
      <c r="A24" s="845" t="s">
        <v>105</v>
      </c>
      <c r="B24" s="840">
        <v>7179</v>
      </c>
      <c r="C24" s="840">
        <v>21129</v>
      </c>
      <c r="D24" s="840">
        <v>2562</v>
      </c>
      <c r="E24" s="840">
        <v>3731</v>
      </c>
      <c r="F24" s="840">
        <v>3464</v>
      </c>
      <c r="G24" s="840">
        <v>6794</v>
      </c>
      <c r="H24" s="840">
        <v>8633</v>
      </c>
      <c r="I24" s="840">
        <v>31654</v>
      </c>
      <c r="J24" s="841">
        <f t="shared" si="0"/>
        <v>3.6666280551372639</v>
      </c>
    </row>
    <row r="27" spans="1:10" x14ac:dyDescent="0.25">
      <c r="C27" s="437"/>
    </row>
  </sheetData>
  <mergeCells count="4">
    <mergeCell ref="B5:C5"/>
    <mergeCell ref="D5:E5"/>
    <mergeCell ref="F5:G5"/>
    <mergeCell ref="H5:I5"/>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33E5-BE93-4DEF-9351-B84CD59053DB}">
  <dimension ref="A1:I21"/>
  <sheetViews>
    <sheetView workbookViewId="0">
      <selection activeCell="B22" sqref="B22"/>
    </sheetView>
  </sheetViews>
  <sheetFormatPr defaultRowHeight="15" x14ac:dyDescent="0.25"/>
  <cols>
    <col min="1" max="1" width="6" customWidth="1"/>
    <col min="2" max="2" width="15.140625" customWidth="1"/>
    <col min="3" max="3" width="8.28515625" customWidth="1"/>
    <col min="4" max="4" width="9" customWidth="1"/>
    <col min="5" max="5" width="8" customWidth="1"/>
    <col min="6" max="6" width="8.85546875" customWidth="1"/>
    <col min="7" max="7" width="8.140625" customWidth="1"/>
    <col min="8" max="8" width="9" customWidth="1"/>
    <col min="9" max="9" width="7.85546875" style="380" customWidth="1"/>
  </cols>
  <sheetData>
    <row r="1" spans="1:9" s="437" customFormat="1" x14ac:dyDescent="0.25">
      <c r="A1" s="387" t="s">
        <v>2068</v>
      </c>
      <c r="I1" s="380"/>
    </row>
    <row r="2" spans="1:9" s="437" customFormat="1" x14ac:dyDescent="0.25">
      <c r="A2" s="387" t="s">
        <v>2063</v>
      </c>
      <c r="I2" s="380"/>
    </row>
    <row r="3" spans="1:9" ht="15.75" thickBot="1" x14ac:dyDescent="0.3">
      <c r="A3" s="668"/>
    </row>
    <row r="4" spans="1:9" ht="33.75" customHeight="1" x14ac:dyDescent="0.25">
      <c r="A4" s="1051"/>
      <c r="B4" s="1052"/>
      <c r="C4" s="1043" t="s">
        <v>1074</v>
      </c>
      <c r="D4" s="1044"/>
      <c r="E4" s="1045" t="s">
        <v>1304</v>
      </c>
      <c r="F4" s="1044"/>
      <c r="G4" s="1045" t="s">
        <v>1100</v>
      </c>
      <c r="H4" s="1046"/>
      <c r="I4" s="615"/>
    </row>
    <row r="5" spans="1:9" ht="30" x14ac:dyDescent="0.25">
      <c r="A5" s="846" t="s">
        <v>1208</v>
      </c>
      <c r="B5" s="847" t="s">
        <v>633</v>
      </c>
      <c r="C5" s="848" t="s">
        <v>1207</v>
      </c>
      <c r="D5" s="839" t="s">
        <v>2184</v>
      </c>
      <c r="E5" s="839" t="s">
        <v>1207</v>
      </c>
      <c r="F5" s="839" t="s">
        <v>2184</v>
      </c>
      <c r="G5" s="839" t="s">
        <v>1207</v>
      </c>
      <c r="H5" s="849" t="s">
        <v>2184</v>
      </c>
      <c r="I5" s="616"/>
    </row>
    <row r="6" spans="1:9" x14ac:dyDescent="0.25">
      <c r="A6" s="1042" t="s">
        <v>1908</v>
      </c>
      <c r="B6" s="850">
        <v>2015</v>
      </c>
      <c r="C6" s="854">
        <v>1718</v>
      </c>
      <c r="D6" s="855">
        <v>2631</v>
      </c>
      <c r="E6" s="855">
        <v>443</v>
      </c>
      <c r="F6" s="855">
        <v>502</v>
      </c>
      <c r="G6" s="855">
        <v>787</v>
      </c>
      <c r="H6" s="856">
        <v>933</v>
      </c>
      <c r="I6" s="617"/>
    </row>
    <row r="7" spans="1:9" x14ac:dyDescent="0.25">
      <c r="A7" s="1042"/>
      <c r="B7" s="850">
        <v>2016</v>
      </c>
      <c r="C7" s="854">
        <v>1858</v>
      </c>
      <c r="D7" s="855">
        <v>2700</v>
      </c>
      <c r="E7" s="855">
        <v>414</v>
      </c>
      <c r="F7" s="855">
        <v>446</v>
      </c>
      <c r="G7" s="855">
        <v>754</v>
      </c>
      <c r="H7" s="856">
        <v>851</v>
      </c>
      <c r="I7" s="617"/>
    </row>
    <row r="8" spans="1:9" x14ac:dyDescent="0.25">
      <c r="A8" s="1042"/>
      <c r="B8" s="850">
        <v>2017</v>
      </c>
      <c r="C8" s="854">
        <v>1780</v>
      </c>
      <c r="D8" s="855">
        <v>2633</v>
      </c>
      <c r="E8" s="855">
        <v>330</v>
      </c>
      <c r="F8" s="855">
        <v>378</v>
      </c>
      <c r="G8" s="855">
        <v>758</v>
      </c>
      <c r="H8" s="856">
        <v>885</v>
      </c>
      <c r="I8" s="617"/>
    </row>
    <row r="9" spans="1:9" x14ac:dyDescent="0.25">
      <c r="A9" s="1042"/>
      <c r="B9" s="850">
        <v>2018</v>
      </c>
      <c r="C9" s="854">
        <v>1801</v>
      </c>
      <c r="D9" s="855">
        <v>2676</v>
      </c>
      <c r="E9" s="855">
        <v>326</v>
      </c>
      <c r="F9" s="855">
        <v>346</v>
      </c>
      <c r="G9" s="855">
        <v>718</v>
      </c>
      <c r="H9" s="856">
        <v>827</v>
      </c>
      <c r="I9" s="617"/>
    </row>
    <row r="10" spans="1:9" x14ac:dyDescent="0.25">
      <c r="A10" s="1042"/>
      <c r="B10" s="850">
        <v>2019</v>
      </c>
      <c r="C10" s="854">
        <v>1795</v>
      </c>
      <c r="D10" s="855">
        <v>2977</v>
      </c>
      <c r="E10" s="855">
        <v>259</v>
      </c>
      <c r="F10" s="855">
        <v>291</v>
      </c>
      <c r="G10" s="855">
        <v>745</v>
      </c>
      <c r="H10" s="856">
        <v>886</v>
      </c>
      <c r="I10" s="617"/>
    </row>
    <row r="11" spans="1:9" x14ac:dyDescent="0.25">
      <c r="A11" s="1042"/>
      <c r="B11" s="850">
        <v>2020</v>
      </c>
      <c r="C11" s="854">
        <v>1861</v>
      </c>
      <c r="D11" s="855">
        <v>2786</v>
      </c>
      <c r="E11" s="855">
        <v>257</v>
      </c>
      <c r="F11" s="855">
        <v>280</v>
      </c>
      <c r="G11" s="855">
        <v>683</v>
      </c>
      <c r="H11" s="856">
        <v>806</v>
      </c>
      <c r="I11" s="617"/>
    </row>
    <row r="12" spans="1:9" x14ac:dyDescent="0.25">
      <c r="A12" s="1042"/>
      <c r="B12" s="850" t="s">
        <v>2189</v>
      </c>
      <c r="C12" s="854">
        <v>3733</v>
      </c>
      <c r="D12" s="855">
        <v>16403</v>
      </c>
      <c r="E12" s="855">
        <v>1220</v>
      </c>
      <c r="F12" s="855">
        <v>2243</v>
      </c>
      <c r="G12" s="855">
        <v>2060</v>
      </c>
      <c r="H12" s="856">
        <v>5188</v>
      </c>
      <c r="I12" s="618"/>
    </row>
    <row r="13" spans="1:9" x14ac:dyDescent="0.25">
      <c r="A13" s="1042" t="s">
        <v>1909</v>
      </c>
      <c r="B13" s="852">
        <v>2015</v>
      </c>
      <c r="C13" s="854">
        <v>1383</v>
      </c>
      <c r="D13" s="855">
        <v>1557</v>
      </c>
      <c r="E13" s="855">
        <v>414</v>
      </c>
      <c r="F13" s="855">
        <v>390</v>
      </c>
      <c r="G13" s="855">
        <v>414</v>
      </c>
      <c r="H13" s="856">
        <v>484</v>
      </c>
      <c r="I13" s="617"/>
    </row>
    <row r="14" spans="1:9" x14ac:dyDescent="0.25">
      <c r="A14" s="1042"/>
      <c r="B14" s="852">
        <v>2016</v>
      </c>
      <c r="C14" s="854">
        <v>1467</v>
      </c>
      <c r="D14" s="855">
        <v>1628</v>
      </c>
      <c r="E14" s="855">
        <v>424</v>
      </c>
      <c r="F14" s="855">
        <v>389</v>
      </c>
      <c r="G14" s="855">
        <v>379</v>
      </c>
      <c r="H14" s="856">
        <v>434</v>
      </c>
      <c r="I14" s="617"/>
    </row>
    <row r="15" spans="1:9" x14ac:dyDescent="0.25">
      <c r="A15" s="1042"/>
      <c r="B15" s="852">
        <v>2017</v>
      </c>
      <c r="C15" s="854">
        <v>1433</v>
      </c>
      <c r="D15" s="855">
        <v>1573</v>
      </c>
      <c r="E15" s="855">
        <v>373</v>
      </c>
      <c r="F15" s="855">
        <v>338</v>
      </c>
      <c r="G15" s="855">
        <v>401</v>
      </c>
      <c r="H15" s="856">
        <v>487</v>
      </c>
      <c r="I15" s="617"/>
    </row>
    <row r="16" spans="1:9" x14ac:dyDescent="0.25">
      <c r="A16" s="1042"/>
      <c r="B16" s="852">
        <v>2018</v>
      </c>
      <c r="C16" s="854">
        <v>1397</v>
      </c>
      <c r="D16" s="855">
        <v>1530</v>
      </c>
      <c r="E16" s="855">
        <v>336</v>
      </c>
      <c r="F16" s="855">
        <v>301</v>
      </c>
      <c r="G16" s="855">
        <v>427</v>
      </c>
      <c r="H16" s="856">
        <v>486</v>
      </c>
      <c r="I16" s="617"/>
    </row>
    <row r="17" spans="1:9" x14ac:dyDescent="0.25">
      <c r="A17" s="1042"/>
      <c r="B17" s="852">
        <v>2019</v>
      </c>
      <c r="C17" s="854">
        <v>1493</v>
      </c>
      <c r="D17" s="855">
        <v>1723</v>
      </c>
      <c r="E17" s="855">
        <v>327</v>
      </c>
      <c r="F17" s="855">
        <v>284</v>
      </c>
      <c r="G17" s="855">
        <v>443</v>
      </c>
      <c r="H17" s="856">
        <v>495</v>
      </c>
      <c r="I17" s="617"/>
    </row>
    <row r="18" spans="1:9" x14ac:dyDescent="0.25">
      <c r="A18" s="1042"/>
      <c r="B18" s="852">
        <v>2020</v>
      </c>
      <c r="C18" s="854">
        <v>1487</v>
      </c>
      <c r="D18" s="855">
        <v>1746</v>
      </c>
      <c r="E18" s="855">
        <v>307</v>
      </c>
      <c r="F18" s="855">
        <v>265</v>
      </c>
      <c r="G18" s="855">
        <v>476</v>
      </c>
      <c r="H18" s="856">
        <v>542</v>
      </c>
      <c r="I18" s="617"/>
    </row>
    <row r="19" spans="1:9" x14ac:dyDescent="0.25">
      <c r="A19" s="1042"/>
      <c r="B19" s="1002" t="s">
        <v>2190</v>
      </c>
      <c r="C19" s="854">
        <v>3413</v>
      </c>
      <c r="D19" s="855">
        <v>9757</v>
      </c>
      <c r="E19" s="855">
        <v>1339</v>
      </c>
      <c r="F19" s="855">
        <v>1967</v>
      </c>
      <c r="G19" s="855">
        <v>1394</v>
      </c>
      <c r="H19" s="856">
        <v>2928</v>
      </c>
      <c r="I19" s="618"/>
    </row>
    <row r="20" spans="1:9" x14ac:dyDescent="0.25">
      <c r="A20" s="1049" t="s">
        <v>2191</v>
      </c>
      <c r="B20" s="1050"/>
      <c r="C20" s="854">
        <v>16</v>
      </c>
      <c r="D20" s="855">
        <v>52</v>
      </c>
      <c r="E20" s="855"/>
      <c r="F20" s="855"/>
      <c r="G20" s="855">
        <v>3</v>
      </c>
      <c r="H20" s="856">
        <v>3</v>
      </c>
      <c r="I20" s="617"/>
    </row>
    <row r="21" spans="1:9" ht="15.75" thickBot="1" x14ac:dyDescent="0.3">
      <c r="A21" s="1047" t="s">
        <v>105</v>
      </c>
      <c r="B21" s="1048"/>
      <c r="C21" s="857">
        <v>7162</v>
      </c>
      <c r="D21" s="858">
        <v>21125</v>
      </c>
      <c r="E21" s="858">
        <v>2559</v>
      </c>
      <c r="F21" s="858">
        <v>3730</v>
      </c>
      <c r="G21" s="858">
        <v>3457</v>
      </c>
      <c r="H21" s="859">
        <v>6792</v>
      </c>
      <c r="I21" s="618"/>
    </row>
  </sheetData>
  <mergeCells count="8">
    <mergeCell ref="A13:A19"/>
    <mergeCell ref="C4:D4"/>
    <mergeCell ref="E4:F4"/>
    <mergeCell ref="G4:H4"/>
    <mergeCell ref="A21:B21"/>
    <mergeCell ref="A20:B20"/>
    <mergeCell ref="A4:B4"/>
    <mergeCell ref="A6:A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31D17-4798-4EEE-9DEF-2966DC8FB901}">
  <sheetPr>
    <tabColor rgb="FFFFC000"/>
  </sheetPr>
  <dimension ref="A1:Y148"/>
  <sheetViews>
    <sheetView workbookViewId="0">
      <selection activeCell="C32" sqref="C32"/>
    </sheetView>
  </sheetViews>
  <sheetFormatPr defaultRowHeight="15" x14ac:dyDescent="0.25"/>
  <cols>
    <col min="1" max="1" width="19.7109375" customWidth="1"/>
    <col min="2" max="2" width="21.28515625" customWidth="1"/>
    <col min="3" max="3" width="10.42578125" customWidth="1"/>
    <col min="4" max="4" width="9" customWidth="1"/>
    <col min="5" max="5" width="9.140625" customWidth="1"/>
    <col min="6" max="6" width="9" customWidth="1"/>
    <col min="7" max="7" width="10.42578125" customWidth="1"/>
    <col min="8" max="8" width="10" customWidth="1"/>
    <col min="10" max="10" width="11.7109375" customWidth="1"/>
    <col min="11" max="11" width="10.85546875" customWidth="1"/>
    <col min="17" max="17" width="14.42578125" customWidth="1"/>
    <col min="18" max="18" width="11.28515625" customWidth="1"/>
  </cols>
  <sheetData>
    <row r="1" spans="1:8" x14ac:dyDescent="0.25">
      <c r="A1" s="387" t="s">
        <v>1624</v>
      </c>
    </row>
    <row r="2" spans="1:8" x14ac:dyDescent="0.25">
      <c r="A2" s="387" t="s">
        <v>1254</v>
      </c>
    </row>
    <row r="3" spans="1:8" s="437" customFormat="1" x14ac:dyDescent="0.25"/>
    <row r="4" spans="1:8" s="437" customFormat="1" x14ac:dyDescent="0.25"/>
    <row r="5" spans="1:8" s="437" customFormat="1" ht="58.5" customHeight="1" x14ac:dyDescent="0.25">
      <c r="A5" s="185"/>
      <c r="B5" s="185"/>
      <c r="C5" s="1011" t="s">
        <v>1251</v>
      </c>
      <c r="D5" s="1011"/>
      <c r="E5" s="1011" t="s">
        <v>1252</v>
      </c>
      <c r="F5" s="1011"/>
      <c r="G5" s="1011" t="s">
        <v>1250</v>
      </c>
      <c r="H5" s="1011"/>
    </row>
    <row r="6" spans="1:8" s="437" customFormat="1" x14ac:dyDescent="0.25">
      <c r="A6" s="377" t="s">
        <v>80</v>
      </c>
      <c r="B6" s="377"/>
      <c r="C6" s="563" t="s">
        <v>18</v>
      </c>
      <c r="D6" s="228" t="s">
        <v>19</v>
      </c>
      <c r="E6" s="228" t="s">
        <v>18</v>
      </c>
      <c r="F6" s="228" t="s">
        <v>19</v>
      </c>
      <c r="G6" s="563" t="s">
        <v>18</v>
      </c>
      <c r="H6" s="228" t="s">
        <v>19</v>
      </c>
    </row>
    <row r="7" spans="1:8" s="437" customFormat="1" x14ac:dyDescent="0.25">
      <c r="A7" s="376" t="s">
        <v>66</v>
      </c>
      <c r="B7" s="376" t="s">
        <v>581</v>
      </c>
      <c r="C7" s="404" t="s">
        <v>202</v>
      </c>
      <c r="D7" s="183">
        <v>3.984</v>
      </c>
      <c r="E7" s="183" t="s">
        <v>202</v>
      </c>
      <c r="F7" s="183">
        <v>21.620999999999999</v>
      </c>
      <c r="G7" s="192" t="s">
        <v>202</v>
      </c>
      <c r="H7" s="181">
        <v>0.18426529762730678</v>
      </c>
    </row>
    <row r="8" spans="1:8" s="365" customFormat="1" x14ac:dyDescent="0.25">
      <c r="A8" s="363" t="s">
        <v>60</v>
      </c>
      <c r="B8" s="376" t="s">
        <v>137</v>
      </c>
      <c r="C8" s="564">
        <v>2088.9570000000003</v>
      </c>
      <c r="D8" s="557" t="s">
        <v>202</v>
      </c>
      <c r="E8" s="556">
        <v>12659.998</v>
      </c>
      <c r="F8" s="556">
        <v>13161.312</v>
      </c>
      <c r="G8" s="192">
        <v>0.16500452843673438</v>
      </c>
      <c r="H8" s="156" t="s">
        <v>202</v>
      </c>
    </row>
    <row r="9" spans="1:8" s="365" customFormat="1" x14ac:dyDescent="0.25">
      <c r="A9" s="363" t="s">
        <v>47</v>
      </c>
      <c r="B9" s="376" t="s">
        <v>146</v>
      </c>
      <c r="C9" s="564">
        <v>789</v>
      </c>
      <c r="D9" s="557" t="s">
        <v>202</v>
      </c>
      <c r="E9" s="556">
        <v>5556</v>
      </c>
      <c r="F9" s="556">
        <v>5677</v>
      </c>
      <c r="G9" s="192">
        <v>0.14200863930885529</v>
      </c>
      <c r="H9" s="156" t="s">
        <v>202</v>
      </c>
    </row>
    <row r="10" spans="1:8" s="365" customFormat="1" x14ac:dyDescent="0.25">
      <c r="A10" s="376" t="s">
        <v>89</v>
      </c>
      <c r="B10" s="376" t="s">
        <v>136</v>
      </c>
      <c r="C10" s="404">
        <v>864.4129999999999</v>
      </c>
      <c r="D10" s="183">
        <v>964.40499999999997</v>
      </c>
      <c r="E10" s="183">
        <v>6125.4189999999999</v>
      </c>
      <c r="F10" s="183">
        <v>6094.451</v>
      </c>
      <c r="G10" s="192">
        <v>0.14111899936967576</v>
      </c>
      <c r="H10" s="181">
        <v>0.15824312969289603</v>
      </c>
    </row>
    <row r="11" spans="1:8" s="365" customFormat="1" x14ac:dyDescent="0.25">
      <c r="A11" s="363" t="s">
        <v>51</v>
      </c>
      <c r="B11" s="376" t="s">
        <v>175</v>
      </c>
      <c r="C11" s="564">
        <v>44.16</v>
      </c>
      <c r="D11" s="557" t="s">
        <v>202</v>
      </c>
      <c r="E11" s="556">
        <v>414.38400000000001</v>
      </c>
      <c r="F11" s="556">
        <v>448.25299999999999</v>
      </c>
      <c r="G11" s="192">
        <v>0.10656782115139579</v>
      </c>
      <c r="H11" s="156" t="s">
        <v>202</v>
      </c>
    </row>
    <row r="12" spans="1:8" s="365" customFormat="1" x14ac:dyDescent="0.25">
      <c r="A12" s="376" t="s">
        <v>23</v>
      </c>
      <c r="B12" s="376" t="s">
        <v>1242</v>
      </c>
      <c r="C12" s="404">
        <v>11735.032999999999</v>
      </c>
      <c r="D12" s="183" t="s">
        <v>202</v>
      </c>
      <c r="E12" s="183">
        <v>110150.443</v>
      </c>
      <c r="F12" s="183">
        <v>115135.802</v>
      </c>
      <c r="G12" s="192">
        <v>0.10653641220489689</v>
      </c>
      <c r="H12" s="181" t="s">
        <v>202</v>
      </c>
    </row>
    <row r="13" spans="1:8" s="365" customFormat="1" x14ac:dyDescent="0.25">
      <c r="A13" s="164" t="s">
        <v>27</v>
      </c>
      <c r="B13" s="376" t="s">
        <v>1253</v>
      </c>
      <c r="C13" s="565">
        <v>8182.3330000000005</v>
      </c>
      <c r="D13" s="555" t="s">
        <v>202</v>
      </c>
      <c r="E13" s="556">
        <v>84872.380999999994</v>
      </c>
      <c r="F13" s="556">
        <v>88348.573999999993</v>
      </c>
      <c r="G13" s="192">
        <v>9.6407487378019963E-2</v>
      </c>
      <c r="H13" s="156" t="s">
        <v>202</v>
      </c>
    </row>
    <row r="14" spans="1:8" s="365" customFormat="1" x14ac:dyDescent="0.25">
      <c r="A14" s="376" t="s">
        <v>93</v>
      </c>
      <c r="B14" s="376" t="s">
        <v>582</v>
      </c>
      <c r="C14" s="404">
        <v>1096.298</v>
      </c>
      <c r="D14" s="183" t="s">
        <v>202</v>
      </c>
      <c r="E14" s="183">
        <v>12075.267</v>
      </c>
      <c r="F14" s="183" t="s">
        <v>202</v>
      </c>
      <c r="G14" s="192">
        <v>9.0788717135612818E-2</v>
      </c>
      <c r="H14" s="181" t="s">
        <v>202</v>
      </c>
    </row>
    <row r="15" spans="1:8" s="365" customFormat="1" x14ac:dyDescent="0.25">
      <c r="A15" s="376" t="s">
        <v>90</v>
      </c>
      <c r="B15" s="376" t="s">
        <v>145</v>
      </c>
      <c r="C15" s="404">
        <v>9604.5720000000001</v>
      </c>
      <c r="D15" s="183" t="s">
        <v>202</v>
      </c>
      <c r="E15" s="183">
        <v>114299.746</v>
      </c>
      <c r="F15" s="183" t="s">
        <v>202</v>
      </c>
      <c r="G15" s="192">
        <v>8.4029688044976056E-2</v>
      </c>
      <c r="H15" s="181" t="s">
        <v>202</v>
      </c>
    </row>
    <row r="16" spans="1:8" s="365" customFormat="1" x14ac:dyDescent="0.25">
      <c r="A16" s="363" t="s">
        <v>43</v>
      </c>
      <c r="B16" s="376" t="s">
        <v>179</v>
      </c>
      <c r="C16" s="564">
        <v>20.632999999999999</v>
      </c>
      <c r="D16" s="557" t="s">
        <v>202</v>
      </c>
      <c r="E16" s="556">
        <v>247.99</v>
      </c>
      <c r="F16" s="556">
        <v>275.81799999999998</v>
      </c>
      <c r="G16" s="192">
        <v>8.3200935521593605E-2</v>
      </c>
      <c r="H16" s="156" t="s">
        <v>202</v>
      </c>
    </row>
    <row r="17" spans="1:8" s="365" customFormat="1" x14ac:dyDescent="0.25">
      <c r="A17" s="363" t="s">
        <v>35</v>
      </c>
      <c r="B17" s="376" t="s">
        <v>152</v>
      </c>
      <c r="C17" s="564">
        <v>77.300000000000011</v>
      </c>
      <c r="D17" s="557" t="s">
        <v>202</v>
      </c>
      <c r="E17" s="556">
        <v>939.06000000000006</v>
      </c>
      <c r="F17" s="556">
        <v>967.6</v>
      </c>
      <c r="G17" s="192">
        <v>8.2316358912103593E-2</v>
      </c>
      <c r="H17" s="156" t="s">
        <v>202</v>
      </c>
    </row>
    <row r="18" spans="1:8" s="365" customFormat="1" x14ac:dyDescent="0.25">
      <c r="A18" s="363" t="s">
        <v>45</v>
      </c>
      <c r="B18" s="376" t="s">
        <v>140</v>
      </c>
      <c r="C18" s="564">
        <v>38.344999999999999</v>
      </c>
      <c r="D18" s="557" t="s">
        <v>202</v>
      </c>
      <c r="E18" s="556">
        <v>483.75600000000003</v>
      </c>
      <c r="F18" s="556">
        <v>522.31999999999994</v>
      </c>
      <c r="G18" s="192">
        <v>7.9265166736950027E-2</v>
      </c>
      <c r="H18" s="156" t="s">
        <v>202</v>
      </c>
    </row>
    <row r="19" spans="1:8" s="365" customFormat="1" x14ac:dyDescent="0.25">
      <c r="A19" s="363" t="s">
        <v>54</v>
      </c>
      <c r="B19" s="376" t="s">
        <v>170</v>
      </c>
      <c r="C19" s="564">
        <v>167.6</v>
      </c>
      <c r="D19" s="557">
        <v>180.60000000000002</v>
      </c>
      <c r="E19" s="556">
        <v>2158.8000000000002</v>
      </c>
      <c r="F19" s="556">
        <v>2247.6999999999998</v>
      </c>
      <c r="G19" s="192">
        <v>7.7635723550120425E-2</v>
      </c>
      <c r="H19" s="156">
        <v>8.0348800996574293E-2</v>
      </c>
    </row>
    <row r="20" spans="1:8" s="365" customFormat="1" x14ac:dyDescent="0.25">
      <c r="A20" s="363" t="s">
        <v>40</v>
      </c>
      <c r="B20" s="376" t="s">
        <v>141</v>
      </c>
      <c r="C20" s="564">
        <v>680.43499999999995</v>
      </c>
      <c r="D20" s="557" t="s">
        <v>202</v>
      </c>
      <c r="E20" s="556">
        <v>8900.3449999999993</v>
      </c>
      <c r="F20" s="556">
        <v>9247.862000000001</v>
      </c>
      <c r="G20" s="192">
        <v>7.6450407259493869E-2</v>
      </c>
      <c r="H20" s="156" t="s">
        <v>202</v>
      </c>
    </row>
    <row r="21" spans="1:8" s="365" customFormat="1" x14ac:dyDescent="0.25">
      <c r="A21" s="363" t="s">
        <v>37</v>
      </c>
      <c r="B21" s="376" t="s">
        <v>166</v>
      </c>
      <c r="C21" s="564">
        <v>467</v>
      </c>
      <c r="D21" s="557" t="s">
        <v>202</v>
      </c>
      <c r="E21" s="556">
        <v>6461</v>
      </c>
      <c r="F21" s="556">
        <v>6789</v>
      </c>
      <c r="G21" s="192">
        <v>7.2279832843213127E-2</v>
      </c>
      <c r="H21" s="156" t="s">
        <v>202</v>
      </c>
    </row>
    <row r="22" spans="1:8" s="365" customFormat="1" x14ac:dyDescent="0.25">
      <c r="A22" s="363" t="s">
        <v>30</v>
      </c>
      <c r="B22" s="376" t="s">
        <v>130</v>
      </c>
      <c r="C22" s="564">
        <v>7.9110000000000005</v>
      </c>
      <c r="D22" s="557" t="s">
        <v>202</v>
      </c>
      <c r="E22" s="556">
        <v>116.568</v>
      </c>
      <c r="F22" s="556">
        <v>165.00300000000001</v>
      </c>
      <c r="G22" s="192">
        <v>6.786596664607783E-2</v>
      </c>
      <c r="H22" s="156" t="s">
        <v>202</v>
      </c>
    </row>
    <row r="23" spans="1:8" s="365" customFormat="1" x14ac:dyDescent="0.25">
      <c r="A23" s="363" t="s">
        <v>36</v>
      </c>
      <c r="B23" s="376" t="s">
        <v>172</v>
      </c>
      <c r="C23" s="564">
        <v>70.25</v>
      </c>
      <c r="D23" s="557">
        <v>75.959999999999994</v>
      </c>
      <c r="E23" s="556">
        <v>1106.67</v>
      </c>
      <c r="F23" s="556">
        <v>1243.6099999999999</v>
      </c>
      <c r="G23" s="192">
        <v>6.3478724461673311E-2</v>
      </c>
      <c r="H23" s="156">
        <v>6.1080242198116773E-2</v>
      </c>
    </row>
    <row r="24" spans="1:8" s="365" customFormat="1" x14ac:dyDescent="0.25">
      <c r="A24" s="363" t="s">
        <v>58</v>
      </c>
      <c r="B24" s="376" t="s">
        <v>142</v>
      </c>
      <c r="C24" s="564">
        <v>227.51800000000003</v>
      </c>
      <c r="D24" s="557" t="s">
        <v>202</v>
      </c>
      <c r="E24" s="556">
        <v>3676.3739999999998</v>
      </c>
      <c r="F24" s="556">
        <v>3666.19</v>
      </c>
      <c r="G24" s="192">
        <v>6.1886521882702911E-2</v>
      </c>
      <c r="H24" s="156" t="s">
        <v>202</v>
      </c>
    </row>
    <row r="25" spans="1:8" s="365" customFormat="1" x14ac:dyDescent="0.25">
      <c r="A25" s="164" t="s">
        <v>34</v>
      </c>
      <c r="B25" s="377" t="s">
        <v>176</v>
      </c>
      <c r="C25" s="669">
        <v>12.62</v>
      </c>
      <c r="D25" s="670" t="s">
        <v>202</v>
      </c>
      <c r="E25" s="555">
        <v>204.66000000000003</v>
      </c>
      <c r="F25" s="555">
        <v>206.21</v>
      </c>
      <c r="G25" s="671">
        <v>6.1663246359816272E-2</v>
      </c>
      <c r="H25" s="168" t="s">
        <v>202</v>
      </c>
    </row>
    <row r="26" spans="1:8" s="365" customFormat="1" x14ac:dyDescent="0.25">
      <c r="A26" s="363" t="s">
        <v>38</v>
      </c>
      <c r="B26" s="376" t="s">
        <v>134</v>
      </c>
      <c r="C26" s="564">
        <v>1029.5759999999998</v>
      </c>
      <c r="D26" s="557" t="s">
        <v>202</v>
      </c>
      <c r="E26" s="556">
        <v>17072.787</v>
      </c>
      <c r="F26" s="556">
        <v>17407.003000000001</v>
      </c>
      <c r="G26" s="192">
        <v>6.0305092542887094E-2</v>
      </c>
      <c r="H26" s="156" t="s">
        <v>202</v>
      </c>
    </row>
    <row r="27" spans="1:8" s="365" customFormat="1" x14ac:dyDescent="0.25">
      <c r="A27" s="376" t="s">
        <v>64</v>
      </c>
      <c r="B27" s="376" t="s">
        <v>64</v>
      </c>
      <c r="C27" s="404">
        <v>11.031000000000001</v>
      </c>
      <c r="D27" s="183">
        <v>3.29</v>
      </c>
      <c r="E27" s="183">
        <v>239.989</v>
      </c>
      <c r="F27" s="183">
        <v>246.64500000000001</v>
      </c>
      <c r="G27" s="192">
        <v>4.5964606711140929E-2</v>
      </c>
      <c r="H27" s="181">
        <v>1.3339009507591882E-2</v>
      </c>
    </row>
    <row r="28" spans="1:8" s="365" customFormat="1" x14ac:dyDescent="0.25">
      <c r="A28" s="363" t="s">
        <v>31</v>
      </c>
      <c r="B28" s="376" t="s">
        <v>155</v>
      </c>
      <c r="C28" s="564">
        <v>67.954999999999998</v>
      </c>
      <c r="D28" s="557">
        <v>64.096000000000004</v>
      </c>
      <c r="E28" s="556">
        <v>1515.693</v>
      </c>
      <c r="F28" s="556">
        <v>1655.509</v>
      </c>
      <c r="G28" s="192">
        <v>4.4834277126040697E-2</v>
      </c>
      <c r="H28" s="156">
        <v>3.8716793445399571E-2</v>
      </c>
    </row>
    <row r="29" spans="1:8" s="365" customFormat="1" x14ac:dyDescent="0.25">
      <c r="A29" s="363" t="s">
        <v>49</v>
      </c>
      <c r="B29" s="376" t="s">
        <v>159</v>
      </c>
      <c r="C29" s="564">
        <v>88.124999999999986</v>
      </c>
      <c r="D29" s="557" t="s">
        <v>202</v>
      </c>
      <c r="E29" s="556">
        <v>2022.828</v>
      </c>
      <c r="F29" s="556">
        <v>2597.636</v>
      </c>
      <c r="G29" s="192">
        <v>4.3565246278971806E-2</v>
      </c>
      <c r="H29" s="156" t="s">
        <v>202</v>
      </c>
    </row>
    <row r="30" spans="1:8" s="365" customFormat="1" x14ac:dyDescent="0.25">
      <c r="A30" s="376" t="s">
        <v>92</v>
      </c>
      <c r="B30" s="376" t="s">
        <v>153</v>
      </c>
      <c r="C30" s="404">
        <v>1031.213</v>
      </c>
      <c r="D30" s="183" t="s">
        <v>202</v>
      </c>
      <c r="E30" s="183">
        <v>26537.661</v>
      </c>
      <c r="F30" s="183" t="s">
        <v>202</v>
      </c>
      <c r="G30" s="192">
        <v>3.8858473623579713E-2</v>
      </c>
      <c r="H30" s="181" t="s">
        <v>202</v>
      </c>
    </row>
    <row r="31" spans="1:8" s="365" customFormat="1" x14ac:dyDescent="0.25">
      <c r="A31" s="363" t="s">
        <v>50</v>
      </c>
      <c r="B31" s="376" t="s">
        <v>50</v>
      </c>
      <c r="C31" s="564">
        <v>39.713000000000001</v>
      </c>
      <c r="D31" s="557">
        <v>40.027000000000001</v>
      </c>
      <c r="E31" s="556">
        <v>1299.759</v>
      </c>
      <c r="F31" s="556">
        <v>1364.222</v>
      </c>
      <c r="G31" s="192">
        <v>3.0554125803322001E-2</v>
      </c>
      <c r="H31" s="156">
        <v>2.9340532552619737E-2</v>
      </c>
    </row>
    <row r="32" spans="1:8" x14ac:dyDescent="0.25">
      <c r="A32" s="363" t="s">
        <v>56</v>
      </c>
      <c r="B32" s="376" t="s">
        <v>139</v>
      </c>
      <c r="C32" s="564">
        <v>4.7439999999999998</v>
      </c>
      <c r="D32" s="557">
        <v>3.49</v>
      </c>
      <c r="E32" s="556">
        <v>158.70800000000003</v>
      </c>
      <c r="F32" s="556">
        <v>161.33499999999998</v>
      </c>
      <c r="G32" s="192">
        <v>2.9891372835647849E-2</v>
      </c>
      <c r="H32" s="156">
        <v>2.1632007933802339E-2</v>
      </c>
    </row>
    <row r="33" spans="1:25" x14ac:dyDescent="0.25">
      <c r="A33" s="363" t="s">
        <v>44</v>
      </c>
      <c r="B33" s="376" t="s">
        <v>171</v>
      </c>
      <c r="C33" s="564">
        <v>9.6</v>
      </c>
      <c r="D33" s="557" t="s">
        <v>202</v>
      </c>
      <c r="E33" s="556">
        <v>329.4</v>
      </c>
      <c r="F33" s="556">
        <v>374.6</v>
      </c>
      <c r="G33" s="192">
        <v>2.9143897996357013E-2</v>
      </c>
      <c r="H33" s="156" t="s">
        <v>202</v>
      </c>
    </row>
    <row r="34" spans="1:25" x14ac:dyDescent="0.25">
      <c r="A34" s="363" t="s">
        <v>53</v>
      </c>
      <c r="B34" s="376" t="s">
        <v>174</v>
      </c>
      <c r="C34" s="564">
        <v>8.536999999999999</v>
      </c>
      <c r="D34" s="557">
        <v>9.5449999999999999</v>
      </c>
      <c r="E34" s="556">
        <v>341.685</v>
      </c>
      <c r="F34" s="556">
        <v>350.536</v>
      </c>
      <c r="G34" s="192">
        <v>2.4985000804834859E-2</v>
      </c>
      <c r="H34" s="156">
        <v>2.7229728187689709E-2</v>
      </c>
    </row>
    <row r="35" spans="1:25" x14ac:dyDescent="0.25">
      <c r="A35" s="363" t="s">
        <v>46</v>
      </c>
      <c r="B35" s="376" t="s">
        <v>46</v>
      </c>
      <c r="C35" s="564">
        <v>0.56400000000000006</v>
      </c>
      <c r="D35" s="557" t="s">
        <v>202</v>
      </c>
      <c r="E35" s="556">
        <v>27.634999999999998</v>
      </c>
      <c r="F35" s="556">
        <v>30.338999999999999</v>
      </c>
      <c r="G35" s="192">
        <v>2.040890175502081E-2</v>
      </c>
      <c r="H35" s="156" t="s">
        <v>202</v>
      </c>
    </row>
    <row r="36" spans="1:25" x14ac:dyDescent="0.25">
      <c r="A36" s="376" t="s">
        <v>65</v>
      </c>
      <c r="B36" s="376" t="s">
        <v>151</v>
      </c>
      <c r="C36" s="404">
        <v>51.050000000000004</v>
      </c>
      <c r="D36" s="183">
        <v>49.214000000000006</v>
      </c>
      <c r="E36" s="183">
        <v>2670.83</v>
      </c>
      <c r="F36" s="183">
        <v>2587.8410000000003</v>
      </c>
      <c r="G36" s="192">
        <v>1.9113908410494117E-2</v>
      </c>
      <c r="H36" s="181">
        <v>1.9017397127566955E-2</v>
      </c>
    </row>
    <row r="37" spans="1:25" x14ac:dyDescent="0.25">
      <c r="A37" s="363" t="s">
        <v>39</v>
      </c>
      <c r="B37" s="376" t="s">
        <v>190</v>
      </c>
      <c r="C37" s="564">
        <v>3.7759999999999998</v>
      </c>
      <c r="D37" s="557" t="s">
        <v>202</v>
      </c>
      <c r="E37" s="556">
        <v>260.77300000000002</v>
      </c>
      <c r="F37" s="556">
        <v>306.56100000000004</v>
      </c>
      <c r="G37" s="192">
        <v>1.4480026689879702E-2</v>
      </c>
      <c r="H37" s="156" t="s">
        <v>202</v>
      </c>
    </row>
    <row r="38" spans="1:25" x14ac:dyDescent="0.25">
      <c r="A38" s="363" t="s">
        <v>41</v>
      </c>
      <c r="B38" s="376" t="s">
        <v>193</v>
      </c>
      <c r="C38" s="564">
        <v>0.92100000000000004</v>
      </c>
      <c r="D38" s="557" t="s">
        <v>202</v>
      </c>
      <c r="E38" s="556">
        <v>64.528999999999996</v>
      </c>
      <c r="F38" s="556">
        <v>67.7</v>
      </c>
      <c r="G38" s="192">
        <v>1.4272652605805144E-2</v>
      </c>
      <c r="H38" s="156" t="s">
        <v>202</v>
      </c>
      <c r="K38" s="437"/>
      <c r="L38" s="437"/>
      <c r="M38" s="437"/>
      <c r="N38" s="437"/>
      <c r="O38" s="437"/>
      <c r="P38" s="437"/>
      <c r="R38" s="437"/>
      <c r="S38" s="437"/>
      <c r="T38" s="437"/>
      <c r="U38" s="437"/>
      <c r="V38" s="437"/>
      <c r="W38" s="437"/>
      <c r="X38" s="437"/>
      <c r="Y38" s="437"/>
    </row>
    <row r="39" spans="1:25" s="437" customFormat="1" x14ac:dyDescent="0.25">
      <c r="A39" s="365"/>
      <c r="B39" s="108"/>
      <c r="C39" s="554"/>
      <c r="D39" s="554"/>
      <c r="E39" s="553"/>
      <c r="F39" s="553"/>
      <c r="G39" s="552"/>
      <c r="H39" s="552"/>
    </row>
    <row r="40" spans="1:25" s="116" customFormat="1" x14ac:dyDescent="0.25">
      <c r="A40" s="562" t="s">
        <v>646</v>
      </c>
      <c r="B40" s="558"/>
      <c r="C40" s="559"/>
      <c r="D40" s="559"/>
      <c r="E40" s="560"/>
      <c r="F40" s="560"/>
      <c r="G40" s="561"/>
      <c r="H40" s="561"/>
    </row>
    <row r="41" spans="1:25" x14ac:dyDescent="0.25">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row>
    <row r="42" spans="1:25" ht="15.75" thickBot="1" x14ac:dyDescent="0.3">
      <c r="A42" s="387" t="s">
        <v>1249</v>
      </c>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row>
    <row r="43" spans="1:25" x14ac:dyDescent="0.25">
      <c r="A43" s="524" t="s">
        <v>86</v>
      </c>
      <c r="B43" s="524" t="s">
        <v>1239</v>
      </c>
      <c r="C43" s="437"/>
      <c r="D43" s="437"/>
      <c r="E43" s="524" t="s">
        <v>86</v>
      </c>
      <c r="F43" s="524" t="s">
        <v>1239</v>
      </c>
      <c r="G43" s="437"/>
      <c r="H43" s="437"/>
      <c r="I43" s="524" t="s">
        <v>86</v>
      </c>
      <c r="J43" s="524" t="s">
        <v>1240</v>
      </c>
      <c r="K43" s="437"/>
      <c r="L43" s="437"/>
      <c r="M43" s="524" t="s">
        <v>86</v>
      </c>
      <c r="N43" s="524" t="s">
        <v>1240</v>
      </c>
      <c r="O43" s="437"/>
      <c r="P43" s="437"/>
      <c r="Q43" s="479" t="s">
        <v>1245</v>
      </c>
      <c r="R43" s="480" t="s">
        <v>863</v>
      </c>
      <c r="S43" s="481"/>
      <c r="T43" s="437" t="s">
        <v>1246</v>
      </c>
      <c r="U43" s="437"/>
      <c r="V43" s="437"/>
      <c r="W43" s="437"/>
      <c r="X43" s="437"/>
      <c r="Y43" s="437"/>
    </row>
    <row r="44" spans="1:25" x14ac:dyDescent="0.25">
      <c r="A44" s="524" t="s">
        <v>1247</v>
      </c>
      <c r="B44" s="524" t="s">
        <v>1238</v>
      </c>
      <c r="C44" s="437"/>
      <c r="D44" s="437"/>
      <c r="E44" s="524" t="s">
        <v>1247</v>
      </c>
      <c r="F44" s="524" t="s">
        <v>1241</v>
      </c>
      <c r="G44" s="437"/>
      <c r="H44" s="437"/>
      <c r="I44" s="524" t="s">
        <v>1247</v>
      </c>
      <c r="J44" s="524" t="s">
        <v>1238</v>
      </c>
      <c r="K44" s="437"/>
      <c r="L44" s="437"/>
      <c r="M44" s="524" t="s">
        <v>1247</v>
      </c>
      <c r="N44" s="524" t="s">
        <v>1241</v>
      </c>
      <c r="O44" s="437"/>
      <c r="P44" s="437"/>
      <c r="Q44" s="214" t="s">
        <v>1247</v>
      </c>
      <c r="R44" s="108" t="s">
        <v>864</v>
      </c>
      <c r="S44" s="213"/>
      <c r="T44" s="437" t="s">
        <v>1248</v>
      </c>
      <c r="U44" s="437"/>
      <c r="V44" s="437"/>
      <c r="W44" s="437"/>
      <c r="X44" s="437"/>
      <c r="Y44" s="437"/>
    </row>
    <row r="45" spans="1:25" x14ac:dyDescent="0.25">
      <c r="A45" s="524" t="s">
        <v>78</v>
      </c>
      <c r="B45" s="524" t="s">
        <v>125</v>
      </c>
      <c r="C45" s="437"/>
      <c r="D45" s="437"/>
      <c r="E45" s="524" t="s">
        <v>78</v>
      </c>
      <c r="F45" s="524" t="s">
        <v>125</v>
      </c>
      <c r="G45" s="437"/>
      <c r="H45" s="437"/>
      <c r="I45" s="524" t="s">
        <v>78</v>
      </c>
      <c r="J45" s="524" t="s">
        <v>125</v>
      </c>
      <c r="K45" s="437"/>
      <c r="L45" s="437"/>
      <c r="M45" s="524" t="s">
        <v>78</v>
      </c>
      <c r="N45" s="524" t="s">
        <v>125</v>
      </c>
      <c r="O45" s="437"/>
      <c r="P45" s="437"/>
      <c r="Q45" s="437" t="s">
        <v>1244</v>
      </c>
      <c r="R45" s="108"/>
      <c r="S45" s="213"/>
      <c r="T45" s="437"/>
      <c r="U45" s="437"/>
      <c r="V45" s="437"/>
      <c r="W45" s="437"/>
      <c r="X45" s="437"/>
      <c r="Y45" s="437"/>
    </row>
    <row r="46" spans="1:25" x14ac:dyDescent="0.25">
      <c r="A46" s="437"/>
      <c r="B46" s="437"/>
      <c r="C46" s="437"/>
      <c r="D46" s="437"/>
      <c r="E46" s="437"/>
      <c r="F46" s="437"/>
      <c r="G46" s="437"/>
      <c r="H46" s="437"/>
      <c r="I46" s="437"/>
      <c r="J46" s="437"/>
      <c r="K46" s="437"/>
      <c r="L46" s="437"/>
      <c r="M46" s="437"/>
      <c r="N46" s="437"/>
      <c r="O46" s="437"/>
      <c r="P46" s="437"/>
      <c r="Q46" s="214"/>
      <c r="R46" s="108"/>
      <c r="S46" s="213"/>
      <c r="T46" s="437"/>
      <c r="U46" s="437"/>
      <c r="V46" s="437"/>
      <c r="W46" s="437"/>
      <c r="X46" s="437"/>
      <c r="Y46" s="437"/>
    </row>
    <row r="47" spans="1:25" x14ac:dyDescent="0.25">
      <c r="A47" s="525" t="s">
        <v>80</v>
      </c>
      <c r="B47" s="525" t="s">
        <v>18</v>
      </c>
      <c r="C47" s="525" t="s">
        <v>19</v>
      </c>
      <c r="D47" s="437"/>
      <c r="E47" s="525" t="s">
        <v>80</v>
      </c>
      <c r="F47" s="525" t="s">
        <v>18</v>
      </c>
      <c r="G47" s="525" t="s">
        <v>19</v>
      </c>
      <c r="H47" s="437"/>
      <c r="I47" s="525" t="s">
        <v>80</v>
      </c>
      <c r="J47" s="525" t="s">
        <v>18</v>
      </c>
      <c r="K47" s="525" t="s">
        <v>19</v>
      </c>
      <c r="L47" s="437"/>
      <c r="M47" s="525" t="s">
        <v>80</v>
      </c>
      <c r="N47" s="525" t="s">
        <v>18</v>
      </c>
      <c r="O47" s="525" t="s">
        <v>19</v>
      </c>
      <c r="P47" s="437"/>
      <c r="Q47" s="530" t="s">
        <v>80</v>
      </c>
      <c r="R47" s="531" t="s">
        <v>18</v>
      </c>
      <c r="S47" s="532" t="s">
        <v>19</v>
      </c>
      <c r="T47" s="531" t="s">
        <v>18</v>
      </c>
      <c r="U47" s="550" t="s">
        <v>19</v>
      </c>
      <c r="V47" s="551" t="s">
        <v>18</v>
      </c>
      <c r="W47" s="551" t="s">
        <v>19</v>
      </c>
      <c r="X47" s="437"/>
      <c r="Y47" s="437"/>
    </row>
    <row r="48" spans="1:25" x14ac:dyDescent="0.25">
      <c r="A48" s="531" t="s">
        <v>22</v>
      </c>
      <c r="B48" s="533">
        <v>2681.6019999999999</v>
      </c>
      <c r="C48" s="534" t="s">
        <v>24</v>
      </c>
      <c r="D48" s="437"/>
      <c r="E48" s="531" t="s">
        <v>22</v>
      </c>
      <c r="F48" s="533">
        <v>508.12900000000002</v>
      </c>
      <c r="G48" s="534" t="s">
        <v>24</v>
      </c>
      <c r="H48" s="437"/>
      <c r="I48" s="531" t="s">
        <v>22</v>
      </c>
      <c r="J48" s="533">
        <v>4723.165</v>
      </c>
      <c r="K48" s="534" t="s">
        <v>24</v>
      </c>
      <c r="L48" s="437"/>
      <c r="M48" s="531" t="s">
        <v>22</v>
      </c>
      <c r="N48" s="534" t="s">
        <v>24</v>
      </c>
      <c r="O48" s="534" t="s">
        <v>24</v>
      </c>
      <c r="P48" s="437"/>
      <c r="Q48" s="530" t="s">
        <v>22</v>
      </c>
      <c r="R48" s="535" t="str">
        <f>IFERROR(B48+F48+J48+N48,"..")</f>
        <v>..</v>
      </c>
      <c r="S48" s="536" t="str">
        <f>IFERROR(C48+G48+K48+O48,"..")</f>
        <v>..</v>
      </c>
      <c r="T48" s="437">
        <v>97490.546000000002</v>
      </c>
      <c r="U48" s="437">
        <v>101974.185</v>
      </c>
      <c r="V48" s="192" t="str">
        <f>IFERROR(R48/T48,"..")</f>
        <v>..</v>
      </c>
      <c r="W48" s="192" t="str">
        <f>IFERROR(S48/U48,"..")</f>
        <v>..</v>
      </c>
      <c r="X48" s="437"/>
      <c r="Y48" s="437"/>
    </row>
    <row r="49" spans="1:25" x14ac:dyDescent="0.25">
      <c r="A49" s="525" t="s">
        <v>23</v>
      </c>
      <c r="B49" s="537">
        <v>2760.03</v>
      </c>
      <c r="C49" s="527" t="s">
        <v>24</v>
      </c>
      <c r="D49" s="437"/>
      <c r="E49" s="525" t="s">
        <v>23</v>
      </c>
      <c r="F49" s="538">
        <v>589.85199999999998</v>
      </c>
      <c r="G49" s="527" t="s">
        <v>24</v>
      </c>
      <c r="H49" s="437"/>
      <c r="I49" s="525" t="s">
        <v>23</v>
      </c>
      <c r="J49" s="528">
        <v>5162.5</v>
      </c>
      <c r="K49" s="527" t="s">
        <v>24</v>
      </c>
      <c r="L49" s="437"/>
      <c r="M49" s="525" t="s">
        <v>23</v>
      </c>
      <c r="N49" s="538">
        <v>3222.6509999999998</v>
      </c>
      <c r="O49" s="527" t="s">
        <v>24</v>
      </c>
      <c r="P49" s="437"/>
      <c r="Q49" s="530" t="s">
        <v>23</v>
      </c>
      <c r="R49" s="535">
        <f t="shared" ref="R49:S91" si="0">IFERROR(B49+F49+J49+N49,"..")</f>
        <v>11735.032999999999</v>
      </c>
      <c r="S49" s="536" t="str">
        <f t="shared" si="0"/>
        <v>..</v>
      </c>
      <c r="T49" s="437">
        <v>110150.443</v>
      </c>
      <c r="U49" s="437">
        <v>115135.802</v>
      </c>
      <c r="V49" s="192">
        <f t="shared" ref="V49:W64" si="1">IFERROR(R49/T49,"..")</f>
        <v>0.10653641220489689</v>
      </c>
      <c r="W49" s="192" t="str">
        <f t="shared" si="1"/>
        <v>..</v>
      </c>
      <c r="X49" s="437"/>
      <c r="Y49" s="437"/>
    </row>
    <row r="50" spans="1:25" x14ac:dyDescent="0.25">
      <c r="A50" s="525" t="s">
        <v>27</v>
      </c>
      <c r="B50" s="538">
        <v>2545.4079999999999</v>
      </c>
      <c r="C50" s="527" t="s">
        <v>24</v>
      </c>
      <c r="D50" s="437"/>
      <c r="E50" s="525" t="s">
        <v>27</v>
      </c>
      <c r="F50" s="538">
        <v>468.38900000000001</v>
      </c>
      <c r="G50" s="527" t="s">
        <v>24</v>
      </c>
      <c r="H50" s="437"/>
      <c r="I50" s="525" t="s">
        <v>27</v>
      </c>
      <c r="J50" s="538">
        <v>4360.2510000000002</v>
      </c>
      <c r="K50" s="527" t="s">
        <v>24</v>
      </c>
      <c r="L50" s="437"/>
      <c r="M50" s="525" t="s">
        <v>27</v>
      </c>
      <c r="N50" s="538">
        <v>808.28499999999997</v>
      </c>
      <c r="O50" s="527" t="s">
        <v>24</v>
      </c>
      <c r="P50" s="437"/>
      <c r="Q50" s="530" t="s">
        <v>27</v>
      </c>
      <c r="R50" s="535">
        <f t="shared" si="0"/>
        <v>8182.3330000000005</v>
      </c>
      <c r="S50" s="536" t="str">
        <f t="shared" si="0"/>
        <v>..</v>
      </c>
      <c r="T50" s="437">
        <v>84872.380999999994</v>
      </c>
      <c r="U50" s="437">
        <v>88348.573999999993</v>
      </c>
      <c r="V50" s="192">
        <f t="shared" si="1"/>
        <v>9.6407487378019963E-2</v>
      </c>
      <c r="W50" s="192" t="str">
        <f t="shared" si="1"/>
        <v>..</v>
      </c>
      <c r="X50" s="437"/>
      <c r="Y50" s="437"/>
    </row>
    <row r="51" spans="1:25" x14ac:dyDescent="0.25">
      <c r="A51" s="525" t="s">
        <v>29</v>
      </c>
      <c r="B51" s="527" t="s">
        <v>24</v>
      </c>
      <c r="C51" s="527" t="s">
        <v>24</v>
      </c>
      <c r="D51" s="437"/>
      <c r="E51" s="525" t="s">
        <v>29</v>
      </c>
      <c r="F51" s="527" t="s">
        <v>24</v>
      </c>
      <c r="G51" s="527" t="s">
        <v>24</v>
      </c>
      <c r="H51" s="437"/>
      <c r="I51" s="525" t="s">
        <v>29</v>
      </c>
      <c r="J51" s="527" t="s">
        <v>24</v>
      </c>
      <c r="K51" s="527" t="s">
        <v>24</v>
      </c>
      <c r="L51" s="437"/>
      <c r="M51" s="525" t="s">
        <v>29</v>
      </c>
      <c r="N51" s="527" t="s">
        <v>24</v>
      </c>
      <c r="O51" s="527" t="s">
        <v>24</v>
      </c>
      <c r="P51" s="437"/>
      <c r="Q51" s="530" t="s">
        <v>29</v>
      </c>
      <c r="R51" s="535" t="str">
        <f t="shared" si="0"/>
        <v>..</v>
      </c>
      <c r="S51" s="536" t="str">
        <f t="shared" si="0"/>
        <v>..</v>
      </c>
      <c r="T51" s="437">
        <v>3644.2879999999996</v>
      </c>
      <c r="U51" s="437">
        <v>3967.453</v>
      </c>
      <c r="V51" s="192" t="str">
        <f t="shared" si="1"/>
        <v>..</v>
      </c>
      <c r="W51" s="192" t="str">
        <f t="shared" si="1"/>
        <v>..</v>
      </c>
      <c r="X51" s="437"/>
      <c r="Y51" s="437"/>
    </row>
    <row r="52" spans="1:25" x14ac:dyDescent="0.25">
      <c r="A52" s="525" t="s">
        <v>30</v>
      </c>
      <c r="B52" s="538">
        <v>3.077</v>
      </c>
      <c r="C52" s="527" t="s">
        <v>24</v>
      </c>
      <c r="D52" s="437"/>
      <c r="E52" s="525" t="s">
        <v>30</v>
      </c>
      <c r="F52" s="538">
        <v>0.115</v>
      </c>
      <c r="G52" s="527" t="s">
        <v>24</v>
      </c>
      <c r="H52" s="437"/>
      <c r="I52" s="525" t="s">
        <v>30</v>
      </c>
      <c r="J52" s="538">
        <v>4.4450000000000003</v>
      </c>
      <c r="K52" s="527" t="s">
        <v>24</v>
      </c>
      <c r="L52" s="437"/>
      <c r="M52" s="525" t="s">
        <v>30</v>
      </c>
      <c r="N52" s="538">
        <v>0.27400000000000002</v>
      </c>
      <c r="O52" s="527" t="s">
        <v>24</v>
      </c>
      <c r="P52" s="437"/>
      <c r="Q52" s="530" t="s">
        <v>30</v>
      </c>
      <c r="R52" s="535">
        <f t="shared" si="0"/>
        <v>7.9110000000000005</v>
      </c>
      <c r="S52" s="536" t="str">
        <f t="shared" si="0"/>
        <v>..</v>
      </c>
      <c r="T52" s="437">
        <v>116.568</v>
      </c>
      <c r="U52" s="437">
        <v>165.00300000000001</v>
      </c>
      <c r="V52" s="192">
        <f t="shared" si="1"/>
        <v>6.786596664607783E-2</v>
      </c>
      <c r="W52" s="192" t="str">
        <f t="shared" si="1"/>
        <v>..</v>
      </c>
      <c r="X52" s="437"/>
      <c r="Y52" s="437"/>
    </row>
    <row r="53" spans="1:25" x14ac:dyDescent="0.25">
      <c r="A53" s="525" t="s">
        <v>31</v>
      </c>
      <c r="B53" s="537">
        <v>25.32</v>
      </c>
      <c r="C53" s="538">
        <v>25.594999999999999</v>
      </c>
      <c r="D53" s="437"/>
      <c r="E53" s="525" t="s">
        <v>31</v>
      </c>
      <c r="F53" s="538">
        <v>0.96299999999999997</v>
      </c>
      <c r="G53" s="538">
        <v>0.33400000000000002</v>
      </c>
      <c r="H53" s="437"/>
      <c r="I53" s="525" t="s">
        <v>31</v>
      </c>
      <c r="J53" s="538">
        <v>39.597999999999999</v>
      </c>
      <c r="K53" s="526">
        <v>36</v>
      </c>
      <c r="L53" s="437"/>
      <c r="M53" s="525" t="s">
        <v>31</v>
      </c>
      <c r="N53" s="538">
        <v>2.0739999999999998</v>
      </c>
      <c r="O53" s="538">
        <v>2.1669999999999998</v>
      </c>
      <c r="P53" s="437"/>
      <c r="Q53" s="530" t="s">
        <v>31</v>
      </c>
      <c r="R53" s="535">
        <f t="shared" si="0"/>
        <v>67.954999999999998</v>
      </c>
      <c r="S53" s="536">
        <f t="shared" si="0"/>
        <v>64.096000000000004</v>
      </c>
      <c r="T53" s="437">
        <v>1515.693</v>
      </c>
      <c r="U53" s="437">
        <v>1655.509</v>
      </c>
      <c r="V53" s="192">
        <f t="shared" si="1"/>
        <v>4.4834277126040697E-2</v>
      </c>
      <c r="W53" s="192">
        <f t="shared" si="1"/>
        <v>3.8716793445399571E-2</v>
      </c>
      <c r="X53" s="437"/>
      <c r="Y53" s="437"/>
    </row>
    <row r="54" spans="1:25" x14ac:dyDescent="0.25">
      <c r="A54" s="525" t="s">
        <v>32</v>
      </c>
      <c r="B54" s="527" t="s">
        <v>24</v>
      </c>
      <c r="C54" s="527" t="s">
        <v>24</v>
      </c>
      <c r="D54" s="437"/>
      <c r="E54" s="525" t="s">
        <v>32</v>
      </c>
      <c r="F54" s="527" t="s">
        <v>24</v>
      </c>
      <c r="G54" s="527" t="s">
        <v>24</v>
      </c>
      <c r="H54" s="437"/>
      <c r="I54" s="525" t="s">
        <v>32</v>
      </c>
      <c r="J54" s="527" t="s">
        <v>24</v>
      </c>
      <c r="K54" s="527" t="s">
        <v>24</v>
      </c>
      <c r="L54" s="437"/>
      <c r="M54" s="525" t="s">
        <v>32</v>
      </c>
      <c r="N54" s="527" t="s">
        <v>24</v>
      </c>
      <c r="O54" s="527" t="s">
        <v>24</v>
      </c>
      <c r="P54" s="437"/>
      <c r="Q54" s="530" t="s">
        <v>32</v>
      </c>
      <c r="R54" s="535" t="str">
        <f t="shared" si="0"/>
        <v>..</v>
      </c>
      <c r="S54" s="536" t="str">
        <f t="shared" si="0"/>
        <v>..</v>
      </c>
      <c r="T54" s="437">
        <v>3275.5060000000003</v>
      </c>
      <c r="U54" s="437">
        <v>3372.444</v>
      </c>
      <c r="V54" s="192" t="str">
        <f t="shared" si="1"/>
        <v>..</v>
      </c>
      <c r="W54" s="192" t="str">
        <f t="shared" si="1"/>
        <v>..</v>
      </c>
      <c r="X54" s="437"/>
      <c r="Y54" s="437"/>
    </row>
    <row r="55" spans="1:25" x14ac:dyDescent="0.25">
      <c r="A55" s="525" t="s">
        <v>33</v>
      </c>
      <c r="B55" s="538">
        <v>1401.2750000000001</v>
      </c>
      <c r="C55" s="527" t="s">
        <v>24</v>
      </c>
      <c r="D55" s="437"/>
      <c r="E55" s="525" t="s">
        <v>33</v>
      </c>
      <c r="F55" s="538">
        <v>271.721</v>
      </c>
      <c r="G55" s="527" t="s">
        <v>24</v>
      </c>
      <c r="H55" s="437"/>
      <c r="I55" s="525" t="s">
        <v>33</v>
      </c>
      <c r="J55" s="537">
        <v>2483.91</v>
      </c>
      <c r="K55" s="527" t="s">
        <v>24</v>
      </c>
      <c r="L55" s="437"/>
      <c r="M55" s="525" t="s">
        <v>33</v>
      </c>
      <c r="N55" s="527" t="s">
        <v>24</v>
      </c>
      <c r="O55" s="527" t="s">
        <v>24</v>
      </c>
      <c r="P55" s="437"/>
      <c r="Q55" s="530" t="s">
        <v>33</v>
      </c>
      <c r="R55" s="535" t="str">
        <f t="shared" si="0"/>
        <v>..</v>
      </c>
      <c r="S55" s="536" t="str">
        <f t="shared" si="0"/>
        <v>..</v>
      </c>
      <c r="T55" s="437">
        <v>32567.745000000003</v>
      </c>
      <c r="U55" s="437">
        <v>33981</v>
      </c>
      <c r="V55" s="192" t="str">
        <f t="shared" si="1"/>
        <v>..</v>
      </c>
      <c r="W55" s="192" t="str">
        <f t="shared" si="1"/>
        <v>..</v>
      </c>
      <c r="X55" s="437"/>
      <c r="Y55" s="437"/>
    </row>
    <row r="56" spans="1:25" x14ac:dyDescent="0.25">
      <c r="A56" s="525" t="s">
        <v>34</v>
      </c>
      <c r="B56" s="537">
        <v>0.69</v>
      </c>
      <c r="C56" s="527" t="s">
        <v>24</v>
      </c>
      <c r="D56" s="437"/>
      <c r="E56" s="525" t="s">
        <v>34</v>
      </c>
      <c r="F56" s="537">
        <v>0.03</v>
      </c>
      <c r="G56" s="527" t="s">
        <v>24</v>
      </c>
      <c r="H56" s="437"/>
      <c r="I56" s="525" t="s">
        <v>34</v>
      </c>
      <c r="J56" s="528">
        <v>11.2</v>
      </c>
      <c r="K56" s="527" t="s">
        <v>24</v>
      </c>
      <c r="L56" s="437"/>
      <c r="M56" s="525" t="s">
        <v>34</v>
      </c>
      <c r="N56" s="528">
        <v>0.7</v>
      </c>
      <c r="O56" s="527" t="s">
        <v>24</v>
      </c>
      <c r="P56" s="437"/>
      <c r="Q56" s="530" t="s">
        <v>34</v>
      </c>
      <c r="R56" s="535">
        <f t="shared" si="0"/>
        <v>12.62</v>
      </c>
      <c r="S56" s="536" t="str">
        <f t="shared" si="0"/>
        <v>..</v>
      </c>
      <c r="T56" s="437">
        <v>204.66000000000003</v>
      </c>
      <c r="U56" s="437">
        <v>206.21</v>
      </c>
      <c r="V56" s="192">
        <f t="shared" si="1"/>
        <v>6.1663246359816272E-2</v>
      </c>
      <c r="W56" s="192" t="str">
        <f t="shared" si="1"/>
        <v>..</v>
      </c>
      <c r="X56" s="437"/>
      <c r="Y56" s="437"/>
    </row>
    <row r="57" spans="1:25" x14ac:dyDescent="0.25">
      <c r="A57" s="525" t="s">
        <v>35</v>
      </c>
      <c r="B57" s="528">
        <v>4.7</v>
      </c>
      <c r="C57" s="527" t="s">
        <v>24</v>
      </c>
      <c r="D57" s="437"/>
      <c r="E57" s="525" t="s">
        <v>35</v>
      </c>
      <c r="F57" s="526">
        <v>0</v>
      </c>
      <c r="G57" s="527" t="s">
        <v>24</v>
      </c>
      <c r="H57" s="437"/>
      <c r="I57" s="525" t="s">
        <v>35</v>
      </c>
      <c r="J57" s="528">
        <v>28.9</v>
      </c>
      <c r="K57" s="527" t="s">
        <v>24</v>
      </c>
      <c r="L57" s="437"/>
      <c r="M57" s="525" t="s">
        <v>35</v>
      </c>
      <c r="N57" s="528">
        <v>43.7</v>
      </c>
      <c r="O57" s="527" t="s">
        <v>24</v>
      </c>
      <c r="P57" s="437"/>
      <c r="Q57" s="530" t="s">
        <v>35</v>
      </c>
      <c r="R57" s="535">
        <f t="shared" si="0"/>
        <v>77.300000000000011</v>
      </c>
      <c r="S57" s="536" t="str">
        <f t="shared" si="0"/>
        <v>..</v>
      </c>
      <c r="T57" s="437">
        <v>939.06000000000006</v>
      </c>
      <c r="U57" s="437">
        <v>967.6</v>
      </c>
      <c r="V57" s="192">
        <f t="shared" si="1"/>
        <v>8.2316358912103593E-2</v>
      </c>
      <c r="W57" s="192" t="str">
        <f t="shared" si="1"/>
        <v>..</v>
      </c>
      <c r="X57" s="437"/>
      <c r="Y57" s="437"/>
    </row>
    <row r="58" spans="1:25" x14ac:dyDescent="0.25">
      <c r="A58" s="525" t="s">
        <v>36</v>
      </c>
      <c r="B58" s="537">
        <v>16.04</v>
      </c>
      <c r="C58" s="537">
        <v>17.239999999999998</v>
      </c>
      <c r="D58" s="437"/>
      <c r="E58" s="525" t="s">
        <v>36</v>
      </c>
      <c r="F58" s="528">
        <v>1.1000000000000001</v>
      </c>
      <c r="G58" s="528">
        <v>1.8</v>
      </c>
      <c r="H58" s="437"/>
      <c r="I58" s="525" t="s">
        <v>36</v>
      </c>
      <c r="J58" s="537">
        <v>52.36</v>
      </c>
      <c r="K58" s="537">
        <v>56.35</v>
      </c>
      <c r="L58" s="437"/>
      <c r="M58" s="525" t="s">
        <v>36</v>
      </c>
      <c r="N58" s="537">
        <v>0.75</v>
      </c>
      <c r="O58" s="537">
        <v>0.56999999999999995</v>
      </c>
      <c r="P58" s="437"/>
      <c r="Q58" s="530" t="s">
        <v>36</v>
      </c>
      <c r="R58" s="535">
        <f t="shared" si="0"/>
        <v>70.25</v>
      </c>
      <c r="S58" s="536">
        <f t="shared" si="0"/>
        <v>75.959999999999994</v>
      </c>
      <c r="T58" s="437">
        <v>1106.67</v>
      </c>
      <c r="U58" s="437">
        <v>1243.6099999999999</v>
      </c>
      <c r="V58" s="192">
        <f t="shared" si="1"/>
        <v>6.3478724461673311E-2</v>
      </c>
      <c r="W58" s="192">
        <f t="shared" si="1"/>
        <v>6.1080242198116773E-2</v>
      </c>
      <c r="X58" s="437"/>
      <c r="Y58" s="437"/>
    </row>
    <row r="59" spans="1:25" x14ac:dyDescent="0.25">
      <c r="A59" s="525" t="s">
        <v>37</v>
      </c>
      <c r="B59" s="526">
        <v>174</v>
      </c>
      <c r="C59" s="527" t="s">
        <v>24</v>
      </c>
      <c r="D59" s="437"/>
      <c r="E59" s="525" t="s">
        <v>37</v>
      </c>
      <c r="F59" s="526">
        <v>33</v>
      </c>
      <c r="G59" s="527" t="s">
        <v>24</v>
      </c>
      <c r="H59" s="437"/>
      <c r="I59" s="525" t="s">
        <v>37</v>
      </c>
      <c r="J59" s="526">
        <v>217</v>
      </c>
      <c r="K59" s="527" t="s">
        <v>24</v>
      </c>
      <c r="L59" s="437"/>
      <c r="M59" s="525" t="s">
        <v>37</v>
      </c>
      <c r="N59" s="526">
        <v>43</v>
      </c>
      <c r="O59" s="527" t="s">
        <v>24</v>
      </c>
      <c r="P59" s="437"/>
      <c r="Q59" s="530" t="s">
        <v>37</v>
      </c>
      <c r="R59" s="535">
        <f t="shared" si="0"/>
        <v>467</v>
      </c>
      <c r="S59" s="536" t="str">
        <f t="shared" si="0"/>
        <v>..</v>
      </c>
      <c r="T59" s="437">
        <v>6461</v>
      </c>
      <c r="U59" s="437">
        <v>6789</v>
      </c>
      <c r="V59" s="192">
        <f t="shared" si="1"/>
        <v>7.2279832843213127E-2</v>
      </c>
      <c r="W59" s="192" t="str">
        <f t="shared" si="1"/>
        <v>..</v>
      </c>
      <c r="X59" s="437"/>
      <c r="Y59" s="437"/>
    </row>
    <row r="60" spans="1:25" x14ac:dyDescent="0.25">
      <c r="A60" s="525" t="s">
        <v>38</v>
      </c>
      <c r="B60" s="538">
        <v>513.92499999999995</v>
      </c>
      <c r="C60" s="527" t="s">
        <v>24</v>
      </c>
      <c r="D60" s="437"/>
      <c r="E60" s="525" t="s">
        <v>38</v>
      </c>
      <c r="F60" s="538">
        <v>76.091999999999999</v>
      </c>
      <c r="G60" s="527" t="s">
        <v>24</v>
      </c>
      <c r="H60" s="437"/>
      <c r="I60" s="525" t="s">
        <v>38</v>
      </c>
      <c r="J60" s="538">
        <v>300.77600000000001</v>
      </c>
      <c r="K60" s="527" t="s">
        <v>24</v>
      </c>
      <c r="L60" s="437"/>
      <c r="M60" s="525" t="s">
        <v>38</v>
      </c>
      <c r="N60" s="538">
        <v>138.78299999999999</v>
      </c>
      <c r="O60" s="527" t="s">
        <v>24</v>
      </c>
      <c r="P60" s="437"/>
      <c r="Q60" s="530" t="s">
        <v>38</v>
      </c>
      <c r="R60" s="535">
        <f t="shared" si="0"/>
        <v>1029.5759999999998</v>
      </c>
      <c r="S60" s="536" t="str">
        <f t="shared" si="0"/>
        <v>..</v>
      </c>
      <c r="T60" s="437">
        <v>17072.787</v>
      </c>
      <c r="U60" s="437">
        <v>17407.003000000001</v>
      </c>
      <c r="V60" s="192">
        <f t="shared" si="1"/>
        <v>6.0305092542887094E-2</v>
      </c>
      <c r="W60" s="192" t="str">
        <f t="shared" si="1"/>
        <v>..</v>
      </c>
      <c r="X60" s="437"/>
      <c r="Y60" s="437"/>
    </row>
    <row r="61" spans="1:25" x14ac:dyDescent="0.25">
      <c r="A61" s="525" t="s">
        <v>39</v>
      </c>
      <c r="B61" s="538">
        <v>2.2759999999999998</v>
      </c>
      <c r="C61" s="527" t="s">
        <v>24</v>
      </c>
      <c r="D61" s="437"/>
      <c r="E61" s="525" t="s">
        <v>39</v>
      </c>
      <c r="F61" s="538">
        <v>0.17299999999999999</v>
      </c>
      <c r="G61" s="527" t="s">
        <v>24</v>
      </c>
      <c r="H61" s="437"/>
      <c r="I61" s="525" t="s">
        <v>39</v>
      </c>
      <c r="J61" s="537">
        <v>1.22</v>
      </c>
      <c r="K61" s="527" t="s">
        <v>24</v>
      </c>
      <c r="L61" s="437"/>
      <c r="M61" s="525" t="s">
        <v>39</v>
      </c>
      <c r="N61" s="538">
        <v>0.107</v>
      </c>
      <c r="O61" s="527" t="s">
        <v>24</v>
      </c>
      <c r="P61" s="437"/>
      <c r="Q61" s="530" t="s">
        <v>39</v>
      </c>
      <c r="R61" s="535">
        <f t="shared" si="0"/>
        <v>3.7759999999999998</v>
      </c>
      <c r="S61" s="536" t="str">
        <f t="shared" si="0"/>
        <v>..</v>
      </c>
      <c r="T61" s="437">
        <v>260.77300000000002</v>
      </c>
      <c r="U61" s="437">
        <v>306.56100000000004</v>
      </c>
      <c r="V61" s="192">
        <f t="shared" si="1"/>
        <v>1.4480026689879702E-2</v>
      </c>
      <c r="W61" s="192" t="str">
        <f t="shared" si="1"/>
        <v>..</v>
      </c>
      <c r="X61" s="437"/>
      <c r="Y61" s="437"/>
    </row>
    <row r="62" spans="1:25" x14ac:dyDescent="0.25">
      <c r="A62" s="525" t="s">
        <v>40</v>
      </c>
      <c r="B62" s="538">
        <v>120.429</v>
      </c>
      <c r="C62" s="527" t="s">
        <v>24</v>
      </c>
      <c r="D62" s="437"/>
      <c r="E62" s="525" t="s">
        <v>40</v>
      </c>
      <c r="F62" s="538">
        <v>65.343000000000004</v>
      </c>
      <c r="G62" s="527" t="s">
        <v>24</v>
      </c>
      <c r="H62" s="437"/>
      <c r="I62" s="525" t="s">
        <v>40</v>
      </c>
      <c r="J62" s="538">
        <v>346.565</v>
      </c>
      <c r="K62" s="527" t="s">
        <v>24</v>
      </c>
      <c r="L62" s="437"/>
      <c r="M62" s="525" t="s">
        <v>40</v>
      </c>
      <c r="N62" s="538">
        <v>148.09800000000001</v>
      </c>
      <c r="O62" s="527" t="s">
        <v>24</v>
      </c>
      <c r="P62" s="437"/>
      <c r="Q62" s="530" t="s">
        <v>40</v>
      </c>
      <c r="R62" s="535">
        <f t="shared" si="0"/>
        <v>680.43499999999995</v>
      </c>
      <c r="S62" s="536" t="str">
        <f t="shared" si="0"/>
        <v>..</v>
      </c>
      <c r="T62" s="437">
        <v>8900.3449999999993</v>
      </c>
      <c r="U62" s="437">
        <v>9247.862000000001</v>
      </c>
      <c r="V62" s="192">
        <f t="shared" si="1"/>
        <v>7.6450407259493869E-2</v>
      </c>
      <c r="W62" s="192" t="str">
        <f t="shared" si="1"/>
        <v>..</v>
      </c>
      <c r="X62" s="437"/>
      <c r="Y62" s="437"/>
    </row>
    <row r="63" spans="1:25" x14ac:dyDescent="0.25">
      <c r="A63" s="525" t="s">
        <v>41</v>
      </c>
      <c r="B63" s="526">
        <v>0</v>
      </c>
      <c r="C63" s="527" t="s">
        <v>24</v>
      </c>
      <c r="D63" s="437"/>
      <c r="E63" s="525" t="s">
        <v>41</v>
      </c>
      <c r="F63" s="537">
        <v>0.01</v>
      </c>
      <c r="G63" s="527" t="s">
        <v>24</v>
      </c>
      <c r="H63" s="437"/>
      <c r="I63" s="525" t="s">
        <v>41</v>
      </c>
      <c r="J63" s="538">
        <v>0.64400000000000002</v>
      </c>
      <c r="K63" s="527" t="s">
        <v>24</v>
      </c>
      <c r="L63" s="437"/>
      <c r="M63" s="525" t="s">
        <v>41</v>
      </c>
      <c r="N63" s="538">
        <v>0.26700000000000002</v>
      </c>
      <c r="O63" s="527" t="s">
        <v>24</v>
      </c>
      <c r="P63" s="437"/>
      <c r="Q63" s="530" t="s">
        <v>41</v>
      </c>
      <c r="R63" s="535">
        <f t="shared" si="0"/>
        <v>0.92100000000000004</v>
      </c>
      <c r="S63" s="536" t="str">
        <f t="shared" si="0"/>
        <v>..</v>
      </c>
      <c r="T63" s="437">
        <v>64.528999999999996</v>
      </c>
      <c r="U63" s="437">
        <v>67.7</v>
      </c>
      <c r="V63" s="192">
        <f t="shared" si="1"/>
        <v>1.4272652605805144E-2</v>
      </c>
      <c r="W63" s="192" t="str">
        <f t="shared" si="1"/>
        <v>..</v>
      </c>
      <c r="X63" s="437"/>
      <c r="Y63" s="437"/>
    </row>
    <row r="64" spans="1:25" x14ac:dyDescent="0.25">
      <c r="A64" s="525" t="s">
        <v>42</v>
      </c>
      <c r="B64" s="528">
        <v>4.5</v>
      </c>
      <c r="C64" s="527" t="s">
        <v>24</v>
      </c>
      <c r="D64" s="437"/>
      <c r="E64" s="525" t="s">
        <v>42</v>
      </c>
      <c r="F64" s="527" t="s">
        <v>24</v>
      </c>
      <c r="G64" s="527" t="s">
        <v>24</v>
      </c>
      <c r="H64" s="437"/>
      <c r="I64" s="525" t="s">
        <v>42</v>
      </c>
      <c r="J64" s="528">
        <v>4.0999999999999996</v>
      </c>
      <c r="K64" s="527" t="s">
        <v>24</v>
      </c>
      <c r="L64" s="437"/>
      <c r="M64" s="525" t="s">
        <v>42</v>
      </c>
      <c r="N64" s="527" t="s">
        <v>24</v>
      </c>
      <c r="O64" s="527" t="s">
        <v>24</v>
      </c>
      <c r="P64" s="437"/>
      <c r="Q64" s="530" t="s">
        <v>42</v>
      </c>
      <c r="R64" s="535" t="str">
        <f t="shared" si="0"/>
        <v>..</v>
      </c>
      <c r="S64" s="536" t="str">
        <f t="shared" si="0"/>
        <v>..</v>
      </c>
      <c r="T64" s="437">
        <v>139.9</v>
      </c>
      <c r="U64" s="437">
        <v>143.9</v>
      </c>
      <c r="V64" s="192" t="str">
        <f t="shared" si="1"/>
        <v>..</v>
      </c>
      <c r="W64" s="192" t="str">
        <f t="shared" si="1"/>
        <v>..</v>
      </c>
      <c r="X64" s="437"/>
      <c r="Y64" s="437"/>
    </row>
    <row r="65" spans="1:25" x14ac:dyDescent="0.25">
      <c r="A65" s="525" t="s">
        <v>43</v>
      </c>
      <c r="B65" s="538">
        <v>10.294</v>
      </c>
      <c r="C65" s="527" t="s">
        <v>24</v>
      </c>
      <c r="D65" s="437"/>
      <c r="E65" s="525" t="s">
        <v>43</v>
      </c>
      <c r="F65" s="538">
        <v>1.6E-2</v>
      </c>
      <c r="G65" s="527" t="s">
        <v>24</v>
      </c>
      <c r="H65" s="437"/>
      <c r="I65" s="525" t="s">
        <v>43</v>
      </c>
      <c r="J65" s="538">
        <v>9.8249999999999993</v>
      </c>
      <c r="K65" s="527" t="s">
        <v>24</v>
      </c>
      <c r="L65" s="437"/>
      <c r="M65" s="525" t="s">
        <v>43</v>
      </c>
      <c r="N65" s="538">
        <v>0.498</v>
      </c>
      <c r="O65" s="527" t="s">
        <v>24</v>
      </c>
      <c r="P65" s="437"/>
      <c r="Q65" s="530" t="s">
        <v>43</v>
      </c>
      <c r="R65" s="535">
        <f t="shared" si="0"/>
        <v>20.632999999999999</v>
      </c>
      <c r="S65" s="536" t="str">
        <f t="shared" si="0"/>
        <v>..</v>
      </c>
      <c r="T65" s="437">
        <v>247.99</v>
      </c>
      <c r="U65" s="437">
        <v>275.81799999999998</v>
      </c>
      <c r="V65" s="192">
        <f t="shared" ref="V65:W91" si="2">IFERROR(R65/T65,"..")</f>
        <v>8.3200935521593605E-2</v>
      </c>
      <c r="W65" s="192" t="str">
        <f t="shared" si="2"/>
        <v>..</v>
      </c>
      <c r="X65" s="437"/>
      <c r="Y65" s="437"/>
    </row>
    <row r="66" spans="1:25" x14ac:dyDescent="0.25">
      <c r="A66" s="525" t="s">
        <v>44</v>
      </c>
      <c r="B66" s="528">
        <v>5.8</v>
      </c>
      <c r="C66" s="527" t="s">
        <v>24</v>
      </c>
      <c r="D66" s="437"/>
      <c r="E66" s="525" t="s">
        <v>44</v>
      </c>
      <c r="F66" s="528">
        <v>1.4</v>
      </c>
      <c r="G66" s="527" t="s">
        <v>24</v>
      </c>
      <c r="H66" s="437"/>
      <c r="I66" s="525" t="s">
        <v>44</v>
      </c>
      <c r="J66" s="528">
        <v>1.3</v>
      </c>
      <c r="K66" s="527" t="s">
        <v>24</v>
      </c>
      <c r="L66" s="437"/>
      <c r="M66" s="525" t="s">
        <v>44</v>
      </c>
      <c r="N66" s="528">
        <v>1.1000000000000001</v>
      </c>
      <c r="O66" s="527" t="s">
        <v>24</v>
      </c>
      <c r="P66" s="437"/>
      <c r="Q66" s="530" t="s">
        <v>44</v>
      </c>
      <c r="R66" s="535">
        <f t="shared" si="0"/>
        <v>9.6</v>
      </c>
      <c r="S66" s="536" t="str">
        <f t="shared" si="0"/>
        <v>..</v>
      </c>
      <c r="T66" s="437">
        <v>329.4</v>
      </c>
      <c r="U66" s="437">
        <v>374.6</v>
      </c>
      <c r="V66" s="192">
        <f t="shared" si="2"/>
        <v>2.9143897996357013E-2</v>
      </c>
      <c r="W66" s="192" t="str">
        <f t="shared" si="2"/>
        <v>..</v>
      </c>
      <c r="X66" s="437"/>
      <c r="Y66" s="437"/>
    </row>
    <row r="67" spans="1:25" x14ac:dyDescent="0.25">
      <c r="A67" s="525" t="s">
        <v>45</v>
      </c>
      <c r="B67" s="538">
        <v>14.792</v>
      </c>
      <c r="C67" s="527" t="s">
        <v>24</v>
      </c>
      <c r="D67" s="437"/>
      <c r="E67" s="525" t="s">
        <v>45</v>
      </c>
      <c r="F67" s="537">
        <v>0.14000000000000001</v>
      </c>
      <c r="G67" s="527" t="s">
        <v>24</v>
      </c>
      <c r="H67" s="437"/>
      <c r="I67" s="525" t="s">
        <v>45</v>
      </c>
      <c r="J67" s="538">
        <v>14.048999999999999</v>
      </c>
      <c r="K67" s="527" t="s">
        <v>24</v>
      </c>
      <c r="L67" s="437"/>
      <c r="M67" s="525" t="s">
        <v>45</v>
      </c>
      <c r="N67" s="538">
        <v>9.3640000000000008</v>
      </c>
      <c r="O67" s="527" t="s">
        <v>24</v>
      </c>
      <c r="P67" s="437"/>
      <c r="Q67" s="530" t="s">
        <v>45</v>
      </c>
      <c r="R67" s="535">
        <f t="shared" si="0"/>
        <v>38.344999999999999</v>
      </c>
      <c r="S67" s="536" t="str">
        <f t="shared" si="0"/>
        <v>..</v>
      </c>
      <c r="T67" s="437">
        <v>483.75600000000003</v>
      </c>
      <c r="U67" s="437">
        <v>522.31999999999994</v>
      </c>
      <c r="V67" s="192">
        <f t="shared" si="2"/>
        <v>7.9265166736950027E-2</v>
      </c>
      <c r="W67" s="192" t="str">
        <f t="shared" si="2"/>
        <v>..</v>
      </c>
      <c r="X67" s="437"/>
      <c r="Y67" s="437"/>
    </row>
    <row r="68" spans="1:25" x14ac:dyDescent="0.25">
      <c r="A68" s="525" t="s">
        <v>46</v>
      </c>
      <c r="B68" s="526">
        <v>0</v>
      </c>
      <c r="C68" s="527" t="s">
        <v>24</v>
      </c>
      <c r="D68" s="437"/>
      <c r="E68" s="525" t="s">
        <v>46</v>
      </c>
      <c r="F68" s="526">
        <v>0</v>
      </c>
      <c r="G68" s="527" t="s">
        <v>24</v>
      </c>
      <c r="H68" s="437"/>
      <c r="I68" s="525" t="s">
        <v>46</v>
      </c>
      <c r="J68" s="537">
        <v>0.31</v>
      </c>
      <c r="K68" s="527" t="s">
        <v>24</v>
      </c>
      <c r="L68" s="437"/>
      <c r="M68" s="525" t="s">
        <v>46</v>
      </c>
      <c r="N68" s="538">
        <v>0.254</v>
      </c>
      <c r="O68" s="527" t="s">
        <v>24</v>
      </c>
      <c r="P68" s="437"/>
      <c r="Q68" s="530" t="s">
        <v>46</v>
      </c>
      <c r="R68" s="535">
        <f t="shared" si="0"/>
        <v>0.56400000000000006</v>
      </c>
      <c r="S68" s="536" t="str">
        <f t="shared" si="0"/>
        <v>..</v>
      </c>
      <c r="T68" s="437">
        <v>27.634999999999998</v>
      </c>
      <c r="U68" s="437">
        <v>30.338999999999999</v>
      </c>
      <c r="V68" s="192">
        <f t="shared" si="2"/>
        <v>2.040890175502081E-2</v>
      </c>
      <c r="W68" s="192" t="str">
        <f t="shared" si="2"/>
        <v>..</v>
      </c>
      <c r="X68" s="437"/>
      <c r="Y68" s="437"/>
    </row>
    <row r="69" spans="1:25" x14ac:dyDescent="0.25">
      <c r="A69" s="525" t="s">
        <v>47</v>
      </c>
      <c r="B69" s="526">
        <v>89</v>
      </c>
      <c r="C69" s="527" t="s">
        <v>24</v>
      </c>
      <c r="D69" s="437"/>
      <c r="E69" s="525" t="s">
        <v>47</v>
      </c>
      <c r="F69" s="526">
        <v>3</v>
      </c>
      <c r="G69" s="527" t="s">
        <v>24</v>
      </c>
      <c r="H69" s="437"/>
      <c r="I69" s="525" t="s">
        <v>47</v>
      </c>
      <c r="J69" s="526">
        <v>399</v>
      </c>
      <c r="K69" s="527" t="s">
        <v>24</v>
      </c>
      <c r="L69" s="437"/>
      <c r="M69" s="525" t="s">
        <v>47</v>
      </c>
      <c r="N69" s="526">
        <v>298</v>
      </c>
      <c r="O69" s="527" t="s">
        <v>24</v>
      </c>
      <c r="P69" s="437"/>
      <c r="Q69" s="530" t="s">
        <v>47</v>
      </c>
      <c r="R69" s="535">
        <f t="shared" si="0"/>
        <v>789</v>
      </c>
      <c r="S69" s="536" t="str">
        <f t="shared" si="0"/>
        <v>..</v>
      </c>
      <c r="T69" s="437">
        <v>5556</v>
      </c>
      <c r="U69" s="437">
        <v>5677</v>
      </c>
      <c r="V69" s="192">
        <f t="shared" si="2"/>
        <v>0.14200863930885529</v>
      </c>
      <c r="W69" s="192" t="str">
        <f t="shared" si="2"/>
        <v>..</v>
      </c>
      <c r="X69" s="437"/>
      <c r="Y69" s="437"/>
    </row>
    <row r="70" spans="1:25" x14ac:dyDescent="0.25">
      <c r="A70" s="525" t="s">
        <v>48</v>
      </c>
      <c r="B70" s="527" t="s">
        <v>24</v>
      </c>
      <c r="C70" s="527" t="s">
        <v>24</v>
      </c>
      <c r="D70" s="437"/>
      <c r="E70" s="525" t="s">
        <v>48</v>
      </c>
      <c r="F70" s="527" t="s">
        <v>24</v>
      </c>
      <c r="G70" s="527" t="s">
        <v>24</v>
      </c>
      <c r="H70" s="437"/>
      <c r="I70" s="525" t="s">
        <v>48</v>
      </c>
      <c r="J70" s="527" t="s">
        <v>24</v>
      </c>
      <c r="K70" s="527" t="s">
        <v>24</v>
      </c>
      <c r="L70" s="437"/>
      <c r="M70" s="525" t="s">
        <v>48</v>
      </c>
      <c r="N70" s="527" t="s">
        <v>24</v>
      </c>
      <c r="O70" s="527" t="s">
        <v>24</v>
      </c>
      <c r="P70" s="437"/>
      <c r="Q70" s="530" t="s">
        <v>48</v>
      </c>
      <c r="R70" s="535" t="str">
        <f t="shared" si="0"/>
        <v>..</v>
      </c>
      <c r="S70" s="536" t="str">
        <f t="shared" si="0"/>
        <v>..</v>
      </c>
      <c r="T70" s="437">
        <v>3582.5</v>
      </c>
      <c r="U70" s="437">
        <v>3753.65</v>
      </c>
      <c r="V70" s="192" t="str">
        <f t="shared" si="2"/>
        <v>..</v>
      </c>
      <c r="W70" s="192" t="str">
        <f t="shared" si="2"/>
        <v>..</v>
      </c>
      <c r="X70" s="437"/>
      <c r="Y70" s="437"/>
    </row>
    <row r="71" spans="1:25" x14ac:dyDescent="0.25">
      <c r="A71" s="525" t="s">
        <v>49</v>
      </c>
      <c r="B71" s="538">
        <v>4.5110000000000001</v>
      </c>
      <c r="C71" s="527" t="s">
        <v>24</v>
      </c>
      <c r="D71" s="437"/>
      <c r="E71" s="525" t="s">
        <v>49</v>
      </c>
      <c r="F71" s="538">
        <v>0.51500000000000001</v>
      </c>
      <c r="G71" s="527" t="s">
        <v>24</v>
      </c>
      <c r="H71" s="437"/>
      <c r="I71" s="525" t="s">
        <v>49</v>
      </c>
      <c r="J71" s="538">
        <v>74.010999999999996</v>
      </c>
      <c r="K71" s="527" t="s">
        <v>24</v>
      </c>
      <c r="L71" s="437"/>
      <c r="M71" s="525" t="s">
        <v>49</v>
      </c>
      <c r="N71" s="538">
        <v>9.0879999999999992</v>
      </c>
      <c r="O71" s="527" t="s">
        <v>24</v>
      </c>
      <c r="P71" s="437"/>
      <c r="Q71" s="530" t="s">
        <v>49</v>
      </c>
      <c r="R71" s="535">
        <f t="shared" si="0"/>
        <v>88.124999999999986</v>
      </c>
      <c r="S71" s="536" t="str">
        <f t="shared" si="0"/>
        <v>..</v>
      </c>
      <c r="T71" s="437">
        <v>2022.828</v>
      </c>
      <c r="U71" s="437">
        <v>2597.636</v>
      </c>
      <c r="V71" s="192">
        <f t="shared" si="2"/>
        <v>4.3565246278971806E-2</v>
      </c>
      <c r="W71" s="192" t="str">
        <f t="shared" si="2"/>
        <v>..</v>
      </c>
      <c r="X71" s="437"/>
      <c r="Y71" s="437"/>
    </row>
    <row r="72" spans="1:25" x14ac:dyDescent="0.25">
      <c r="A72" s="525" t="s">
        <v>50</v>
      </c>
      <c r="B72" s="538">
        <v>8.2189999999999994</v>
      </c>
      <c r="C72" s="538">
        <v>4.2960000000000003</v>
      </c>
      <c r="D72" s="437"/>
      <c r="E72" s="525" t="s">
        <v>50</v>
      </c>
      <c r="F72" s="538">
        <v>0.52200000000000002</v>
      </c>
      <c r="G72" s="538">
        <v>0.59899999999999998</v>
      </c>
      <c r="H72" s="437"/>
      <c r="I72" s="525" t="s">
        <v>50</v>
      </c>
      <c r="J72" s="538">
        <v>23.468</v>
      </c>
      <c r="K72" s="538">
        <v>25.757999999999999</v>
      </c>
      <c r="L72" s="437"/>
      <c r="M72" s="525" t="s">
        <v>50</v>
      </c>
      <c r="N72" s="538">
        <v>7.5039999999999996</v>
      </c>
      <c r="O72" s="538">
        <v>9.3740000000000006</v>
      </c>
      <c r="P72" s="437"/>
      <c r="Q72" s="530" t="s">
        <v>50</v>
      </c>
      <c r="R72" s="535">
        <f t="shared" si="0"/>
        <v>39.713000000000001</v>
      </c>
      <c r="S72" s="536">
        <f t="shared" si="0"/>
        <v>40.027000000000001</v>
      </c>
      <c r="T72" s="437">
        <v>1299.759</v>
      </c>
      <c r="U72" s="437">
        <v>1364.222</v>
      </c>
      <c r="V72" s="192">
        <f t="shared" si="2"/>
        <v>3.0554125803322001E-2</v>
      </c>
      <c r="W72" s="192">
        <f t="shared" si="2"/>
        <v>2.9340532552619737E-2</v>
      </c>
      <c r="X72" s="437"/>
      <c r="Y72" s="437"/>
    </row>
    <row r="73" spans="1:25" x14ac:dyDescent="0.25">
      <c r="A73" s="525" t="s">
        <v>51</v>
      </c>
      <c r="B73" s="538">
        <v>37.600999999999999</v>
      </c>
      <c r="C73" s="527" t="s">
        <v>24</v>
      </c>
      <c r="D73" s="437"/>
      <c r="E73" s="525" t="s">
        <v>51</v>
      </c>
      <c r="F73" s="538">
        <v>2.5000000000000001E-2</v>
      </c>
      <c r="G73" s="527" t="s">
        <v>24</v>
      </c>
      <c r="H73" s="437"/>
      <c r="I73" s="525" t="s">
        <v>51</v>
      </c>
      <c r="J73" s="538">
        <v>5.7439999999999998</v>
      </c>
      <c r="K73" s="527" t="s">
        <v>24</v>
      </c>
      <c r="L73" s="437"/>
      <c r="M73" s="525" t="s">
        <v>51</v>
      </c>
      <c r="N73" s="537">
        <v>0.79</v>
      </c>
      <c r="O73" s="527" t="s">
        <v>24</v>
      </c>
      <c r="P73" s="437"/>
      <c r="Q73" s="530" t="s">
        <v>51</v>
      </c>
      <c r="R73" s="535">
        <f t="shared" si="0"/>
        <v>44.16</v>
      </c>
      <c r="S73" s="536" t="str">
        <f t="shared" si="0"/>
        <v>..</v>
      </c>
      <c r="T73" s="437">
        <v>414.38400000000001</v>
      </c>
      <c r="U73" s="437">
        <v>448.25299999999999</v>
      </c>
      <c r="V73" s="192">
        <f t="shared" si="2"/>
        <v>0.10656782115139579</v>
      </c>
      <c r="W73" s="192" t="str">
        <f t="shared" si="2"/>
        <v>..</v>
      </c>
      <c r="X73" s="437"/>
      <c r="Y73" s="437"/>
    </row>
    <row r="74" spans="1:25" x14ac:dyDescent="0.25">
      <c r="A74" s="525" t="s">
        <v>52</v>
      </c>
      <c r="B74" s="527" t="s">
        <v>24</v>
      </c>
      <c r="C74" s="527" t="s">
        <v>24</v>
      </c>
      <c r="D74" s="437"/>
      <c r="E74" s="525" t="s">
        <v>52</v>
      </c>
      <c r="F74" s="527" t="s">
        <v>24</v>
      </c>
      <c r="G74" s="527" t="s">
        <v>24</v>
      </c>
      <c r="H74" s="437"/>
      <c r="I74" s="525" t="s">
        <v>52</v>
      </c>
      <c r="J74" s="538">
        <v>9.032</v>
      </c>
      <c r="K74" s="527" t="s">
        <v>24</v>
      </c>
      <c r="L74" s="437"/>
      <c r="M74" s="525" t="s">
        <v>52</v>
      </c>
      <c r="N74" s="538">
        <v>0.74399999999999999</v>
      </c>
      <c r="O74" s="527" t="s">
        <v>24</v>
      </c>
      <c r="P74" s="437"/>
      <c r="Q74" s="530" t="s">
        <v>52</v>
      </c>
      <c r="R74" s="535" t="str">
        <f t="shared" si="0"/>
        <v>..</v>
      </c>
      <c r="S74" s="536" t="str">
        <f t="shared" si="0"/>
        <v>..</v>
      </c>
      <c r="T74" s="437">
        <v>227.30099999999999</v>
      </c>
      <c r="U74" s="437">
        <v>253.37400000000002</v>
      </c>
      <c r="V74" s="192" t="str">
        <f t="shared" si="2"/>
        <v>..</v>
      </c>
      <c r="W74" s="192" t="str">
        <f t="shared" si="2"/>
        <v>..</v>
      </c>
      <c r="X74" s="437"/>
      <c r="Y74" s="437"/>
    </row>
    <row r="75" spans="1:25" x14ac:dyDescent="0.25">
      <c r="A75" s="525" t="s">
        <v>53</v>
      </c>
      <c r="B75" s="538">
        <v>6.6139999999999999</v>
      </c>
      <c r="C75" s="538">
        <v>5.7720000000000002</v>
      </c>
      <c r="D75" s="437"/>
      <c r="E75" s="525" t="s">
        <v>53</v>
      </c>
      <c r="F75" s="538">
        <v>0.497</v>
      </c>
      <c r="G75" s="538">
        <v>1.9950000000000001</v>
      </c>
      <c r="H75" s="437"/>
      <c r="I75" s="525" t="s">
        <v>53</v>
      </c>
      <c r="J75" s="538">
        <v>1.194</v>
      </c>
      <c r="K75" s="538">
        <v>1.556</v>
      </c>
      <c r="L75" s="437"/>
      <c r="M75" s="525" t="s">
        <v>53</v>
      </c>
      <c r="N75" s="538">
        <v>0.23200000000000001</v>
      </c>
      <c r="O75" s="538">
        <v>0.222</v>
      </c>
      <c r="P75" s="437"/>
      <c r="Q75" s="530" t="s">
        <v>53</v>
      </c>
      <c r="R75" s="535">
        <f t="shared" si="0"/>
        <v>8.536999999999999</v>
      </c>
      <c r="S75" s="536">
        <f t="shared" si="0"/>
        <v>9.5449999999999999</v>
      </c>
      <c r="T75" s="437">
        <v>341.685</v>
      </c>
      <c r="U75" s="437">
        <v>350.536</v>
      </c>
      <c r="V75" s="192">
        <f t="shared" si="2"/>
        <v>2.4985000804834859E-2</v>
      </c>
      <c r="W75" s="192">
        <f t="shared" si="2"/>
        <v>2.7229728187689709E-2</v>
      </c>
      <c r="X75" s="437"/>
      <c r="Y75" s="437"/>
    </row>
    <row r="76" spans="1:25" x14ac:dyDescent="0.25">
      <c r="A76" s="525" t="s">
        <v>54</v>
      </c>
      <c r="B76" s="528">
        <v>41.5</v>
      </c>
      <c r="C76" s="528">
        <v>40.1</v>
      </c>
      <c r="D76" s="437"/>
      <c r="E76" s="525" t="s">
        <v>54</v>
      </c>
      <c r="F76" s="526">
        <v>8</v>
      </c>
      <c r="G76" s="528">
        <v>8.6</v>
      </c>
      <c r="H76" s="437"/>
      <c r="I76" s="525" t="s">
        <v>54</v>
      </c>
      <c r="J76" s="528">
        <v>47.5</v>
      </c>
      <c r="K76" s="528">
        <v>52.6</v>
      </c>
      <c r="L76" s="437"/>
      <c r="M76" s="525" t="s">
        <v>54</v>
      </c>
      <c r="N76" s="528">
        <v>70.599999999999994</v>
      </c>
      <c r="O76" s="528">
        <v>79.3</v>
      </c>
      <c r="P76" s="437"/>
      <c r="Q76" s="530" t="s">
        <v>54</v>
      </c>
      <c r="R76" s="535">
        <f t="shared" si="0"/>
        <v>167.6</v>
      </c>
      <c r="S76" s="536">
        <f t="shared" si="0"/>
        <v>180.60000000000002</v>
      </c>
      <c r="T76" s="437">
        <v>2158.8000000000002</v>
      </c>
      <c r="U76" s="437">
        <v>2247.6999999999998</v>
      </c>
      <c r="V76" s="192">
        <f t="shared" si="2"/>
        <v>7.7635723550120425E-2</v>
      </c>
      <c r="W76" s="192">
        <f t="shared" si="2"/>
        <v>8.0348800996574293E-2</v>
      </c>
      <c r="X76" s="437"/>
      <c r="Y76" s="437"/>
    </row>
    <row r="77" spans="1:25" x14ac:dyDescent="0.25">
      <c r="A77" s="525" t="s">
        <v>55</v>
      </c>
      <c r="B77" s="527" t="s">
        <v>24</v>
      </c>
      <c r="C77" s="527" t="s">
        <v>24</v>
      </c>
      <c r="D77" s="437"/>
      <c r="E77" s="525" t="s">
        <v>55</v>
      </c>
      <c r="F77" s="527" t="s">
        <v>24</v>
      </c>
      <c r="G77" s="527" t="s">
        <v>24</v>
      </c>
      <c r="H77" s="437"/>
      <c r="I77" s="525" t="s">
        <v>55</v>
      </c>
      <c r="J77" s="527" t="s">
        <v>24</v>
      </c>
      <c r="K77" s="527" t="s">
        <v>24</v>
      </c>
      <c r="L77" s="437"/>
      <c r="M77" s="525" t="s">
        <v>55</v>
      </c>
      <c r="N77" s="527" t="s">
        <v>24</v>
      </c>
      <c r="O77" s="527" t="s">
        <v>24</v>
      </c>
      <c r="P77" s="437"/>
      <c r="Q77" s="530" t="s">
        <v>55</v>
      </c>
      <c r="R77" s="535" t="str">
        <f t="shared" si="0"/>
        <v>..</v>
      </c>
      <c r="S77" s="536" t="str">
        <f t="shared" si="0"/>
        <v>..</v>
      </c>
      <c r="T77" s="437">
        <v>4523.0690000000004</v>
      </c>
      <c r="U77" s="437">
        <v>4552.7950000000001</v>
      </c>
      <c r="V77" s="192" t="str">
        <f t="shared" si="2"/>
        <v>..</v>
      </c>
      <c r="W77" s="192" t="str">
        <f t="shared" si="2"/>
        <v>..</v>
      </c>
      <c r="X77" s="437"/>
      <c r="Y77" s="437"/>
    </row>
    <row r="78" spans="1:25" x14ac:dyDescent="0.25">
      <c r="A78" s="525" t="s">
        <v>56</v>
      </c>
      <c r="B78" s="538">
        <v>4.0119999999999996</v>
      </c>
      <c r="C78" s="538">
        <v>0.80900000000000005</v>
      </c>
      <c r="D78" s="437"/>
      <c r="E78" s="525" t="s">
        <v>56</v>
      </c>
      <c r="F78" s="538">
        <v>2.4E-2</v>
      </c>
      <c r="G78" s="538">
        <v>1.4999999999999999E-2</v>
      </c>
      <c r="H78" s="437"/>
      <c r="I78" s="525" t="s">
        <v>56</v>
      </c>
      <c r="J78" s="538">
        <v>0.70799999999999996</v>
      </c>
      <c r="K78" s="538">
        <v>2.6659999999999999</v>
      </c>
      <c r="L78" s="437"/>
      <c r="M78" s="525" t="s">
        <v>56</v>
      </c>
      <c r="N78" s="526">
        <v>0</v>
      </c>
      <c r="O78" s="526">
        <v>0</v>
      </c>
      <c r="P78" s="437"/>
      <c r="Q78" s="530" t="s">
        <v>56</v>
      </c>
      <c r="R78" s="535">
        <f t="shared" si="0"/>
        <v>4.7439999999999998</v>
      </c>
      <c r="S78" s="536">
        <f t="shared" si="0"/>
        <v>3.49</v>
      </c>
      <c r="T78" s="437">
        <v>158.70800000000003</v>
      </c>
      <c r="U78" s="437">
        <v>161.33499999999998</v>
      </c>
      <c r="V78" s="192">
        <f t="shared" si="2"/>
        <v>2.9891372835647849E-2</v>
      </c>
      <c r="W78" s="192">
        <f t="shared" si="2"/>
        <v>2.1632007933802339E-2</v>
      </c>
      <c r="X78" s="437"/>
      <c r="Y78" s="437"/>
    </row>
    <row r="79" spans="1:25" x14ac:dyDescent="0.25">
      <c r="A79" s="525" t="s">
        <v>58</v>
      </c>
      <c r="B79" s="538">
        <v>74.061000000000007</v>
      </c>
      <c r="C79" s="527" t="s">
        <v>24</v>
      </c>
      <c r="D79" s="437"/>
      <c r="E79" s="525" t="s">
        <v>58</v>
      </c>
      <c r="F79" s="538">
        <v>11.128</v>
      </c>
      <c r="G79" s="527" t="s">
        <v>24</v>
      </c>
      <c r="H79" s="437"/>
      <c r="I79" s="525" t="s">
        <v>58</v>
      </c>
      <c r="J79" s="538">
        <v>59.557000000000002</v>
      </c>
      <c r="K79" s="527" t="s">
        <v>24</v>
      </c>
      <c r="L79" s="437"/>
      <c r="M79" s="525" t="s">
        <v>58</v>
      </c>
      <c r="N79" s="538">
        <v>82.772000000000006</v>
      </c>
      <c r="O79" s="527" t="s">
        <v>24</v>
      </c>
      <c r="P79" s="437"/>
      <c r="Q79" s="530" t="s">
        <v>58</v>
      </c>
      <c r="R79" s="535">
        <f t="shared" si="0"/>
        <v>227.51800000000003</v>
      </c>
      <c r="S79" s="536" t="str">
        <f t="shared" si="0"/>
        <v>..</v>
      </c>
      <c r="T79" s="437">
        <v>3676.3739999999998</v>
      </c>
      <c r="U79" s="437">
        <v>3666.19</v>
      </c>
      <c r="V79" s="192">
        <f t="shared" si="2"/>
        <v>6.1886521882702911E-2</v>
      </c>
      <c r="W79" s="192" t="str">
        <f t="shared" si="2"/>
        <v>..</v>
      </c>
      <c r="X79" s="437"/>
      <c r="Y79" s="437"/>
    </row>
    <row r="80" spans="1:25" x14ac:dyDescent="0.25">
      <c r="A80" s="525" t="s">
        <v>59</v>
      </c>
      <c r="B80" s="527" t="s">
        <v>24</v>
      </c>
      <c r="C80" s="527" t="s">
        <v>24</v>
      </c>
      <c r="D80" s="437"/>
      <c r="E80" s="525" t="s">
        <v>59</v>
      </c>
      <c r="F80" s="527" t="s">
        <v>24</v>
      </c>
      <c r="G80" s="527" t="s">
        <v>24</v>
      </c>
      <c r="H80" s="437"/>
      <c r="I80" s="525" t="s">
        <v>59</v>
      </c>
      <c r="J80" s="527" t="s">
        <v>24</v>
      </c>
      <c r="K80" s="527" t="s">
        <v>24</v>
      </c>
      <c r="L80" s="437"/>
      <c r="M80" s="525" t="s">
        <v>59</v>
      </c>
      <c r="N80" s="527" t="s">
        <v>24</v>
      </c>
      <c r="O80" s="527" t="s">
        <v>24</v>
      </c>
      <c r="P80" s="437"/>
      <c r="Q80" s="530" t="s">
        <v>59</v>
      </c>
      <c r="R80" s="535" t="str">
        <f t="shared" si="0"/>
        <v>..</v>
      </c>
      <c r="S80" s="536" t="str">
        <f t="shared" si="0"/>
        <v>..</v>
      </c>
      <c r="T80" s="437" t="e">
        <v>#VALUE!</v>
      </c>
      <c r="U80" s="437" t="e">
        <v>#VALUE!</v>
      </c>
      <c r="V80" s="192" t="str">
        <f t="shared" si="2"/>
        <v>..</v>
      </c>
      <c r="W80" s="192" t="str">
        <f t="shared" si="2"/>
        <v>..</v>
      </c>
      <c r="X80" s="437"/>
      <c r="Y80" s="437"/>
    </row>
    <row r="81" spans="1:25" x14ac:dyDescent="0.25">
      <c r="A81" s="525" t="s">
        <v>60</v>
      </c>
      <c r="B81" s="538">
        <v>78.444999999999993</v>
      </c>
      <c r="C81" s="527" t="s">
        <v>24</v>
      </c>
      <c r="D81" s="437"/>
      <c r="E81" s="525" t="s">
        <v>60</v>
      </c>
      <c r="F81" s="538">
        <v>81.722999999999999</v>
      </c>
      <c r="G81" s="527" t="s">
        <v>24</v>
      </c>
      <c r="H81" s="437"/>
      <c r="I81" s="525" t="s">
        <v>60</v>
      </c>
      <c r="J81" s="538">
        <v>439.358</v>
      </c>
      <c r="K81" s="527" t="s">
        <v>24</v>
      </c>
      <c r="L81" s="437"/>
      <c r="M81" s="525" t="s">
        <v>60</v>
      </c>
      <c r="N81" s="538">
        <v>1489.431</v>
      </c>
      <c r="O81" s="527" t="s">
        <v>24</v>
      </c>
      <c r="P81" s="437"/>
      <c r="Q81" s="530" t="s">
        <v>60</v>
      </c>
      <c r="R81" s="535">
        <f t="shared" si="0"/>
        <v>2088.9570000000003</v>
      </c>
      <c r="S81" s="536" t="str">
        <f t="shared" si="0"/>
        <v>..</v>
      </c>
      <c r="T81" s="437">
        <v>12659.998</v>
      </c>
      <c r="U81" s="437">
        <v>13161.312</v>
      </c>
      <c r="V81" s="192">
        <f t="shared" si="2"/>
        <v>0.16500452843673438</v>
      </c>
      <c r="W81" s="192" t="str">
        <f t="shared" si="2"/>
        <v>..</v>
      </c>
      <c r="X81" s="437"/>
      <c r="Y81" s="437"/>
    </row>
    <row r="82" spans="1:25" x14ac:dyDescent="0.25">
      <c r="A82" s="525" t="s">
        <v>61</v>
      </c>
      <c r="B82" s="526">
        <v>0</v>
      </c>
      <c r="C82" s="527" t="s">
        <v>24</v>
      </c>
      <c r="D82" s="437"/>
      <c r="E82" s="525" t="s">
        <v>61</v>
      </c>
      <c r="F82" s="526">
        <v>0</v>
      </c>
      <c r="G82" s="527" t="s">
        <v>24</v>
      </c>
      <c r="H82" s="437"/>
      <c r="I82" s="525" t="s">
        <v>61</v>
      </c>
      <c r="J82" s="538">
        <v>0.184</v>
      </c>
      <c r="K82" s="527" t="s">
        <v>24</v>
      </c>
      <c r="L82" s="437"/>
      <c r="M82" s="525" t="s">
        <v>61</v>
      </c>
      <c r="N82" s="526">
        <v>0</v>
      </c>
      <c r="O82" s="527" t="s">
        <v>24</v>
      </c>
      <c r="P82" s="437"/>
      <c r="Q82" s="530" t="s">
        <v>61</v>
      </c>
      <c r="R82" s="535">
        <f t="shared" si="0"/>
        <v>0.184</v>
      </c>
      <c r="S82" s="536" t="str">
        <f t="shared" si="0"/>
        <v>..</v>
      </c>
      <c r="T82" s="437">
        <v>14.102</v>
      </c>
      <c r="U82" s="437" t="e">
        <v>#VALUE!</v>
      </c>
      <c r="V82" s="192">
        <f t="shared" si="2"/>
        <v>1.3047794639058289E-2</v>
      </c>
      <c r="W82" s="192" t="str">
        <f t="shared" si="2"/>
        <v>..</v>
      </c>
      <c r="X82" s="437"/>
      <c r="Y82" s="437"/>
    </row>
    <row r="83" spans="1:25" x14ac:dyDescent="0.25">
      <c r="A83" s="525" t="s">
        <v>62</v>
      </c>
      <c r="B83" s="527" t="s">
        <v>24</v>
      </c>
      <c r="C83" s="527" t="s">
        <v>24</v>
      </c>
      <c r="D83" s="437"/>
      <c r="E83" s="525" t="s">
        <v>62</v>
      </c>
      <c r="F83" s="527" t="s">
        <v>24</v>
      </c>
      <c r="G83" s="527" t="s">
        <v>24</v>
      </c>
      <c r="H83" s="437"/>
      <c r="I83" s="525" t="s">
        <v>62</v>
      </c>
      <c r="J83" s="538">
        <v>0.629</v>
      </c>
      <c r="K83" s="538">
        <v>0.20200000000000001</v>
      </c>
      <c r="L83" s="437"/>
      <c r="M83" s="525" t="s">
        <v>62</v>
      </c>
      <c r="N83" s="527" t="s">
        <v>24</v>
      </c>
      <c r="O83" s="527" t="s">
        <v>24</v>
      </c>
      <c r="P83" s="437"/>
      <c r="Q83" s="530" t="s">
        <v>62</v>
      </c>
      <c r="R83" s="535" t="str">
        <f t="shared" si="0"/>
        <v>..</v>
      </c>
      <c r="S83" s="536" t="str">
        <f t="shared" si="0"/>
        <v>..</v>
      </c>
      <c r="T83" s="437">
        <v>26.499000000000002</v>
      </c>
      <c r="U83" s="437">
        <v>29.321999999999999</v>
      </c>
      <c r="V83" s="192" t="str">
        <f t="shared" si="2"/>
        <v>..</v>
      </c>
      <c r="W83" s="192" t="str">
        <f t="shared" si="2"/>
        <v>..</v>
      </c>
      <c r="X83" s="437"/>
      <c r="Y83" s="437"/>
    </row>
    <row r="84" spans="1:25" x14ac:dyDescent="0.25">
      <c r="A84" s="525" t="s">
        <v>64</v>
      </c>
      <c r="B84" s="538">
        <v>8.859</v>
      </c>
      <c r="C84" s="538">
        <v>0.64900000000000002</v>
      </c>
      <c r="D84" s="437"/>
      <c r="E84" s="525" t="s">
        <v>64</v>
      </c>
      <c r="F84" s="538">
        <v>5.7000000000000002E-2</v>
      </c>
      <c r="G84" s="538">
        <v>8.0000000000000002E-3</v>
      </c>
      <c r="H84" s="437"/>
      <c r="I84" s="525" t="s">
        <v>64</v>
      </c>
      <c r="J84" s="528">
        <v>2.1</v>
      </c>
      <c r="K84" s="538">
        <v>2.4670000000000001</v>
      </c>
      <c r="L84" s="437"/>
      <c r="M84" s="525" t="s">
        <v>64</v>
      </c>
      <c r="N84" s="538">
        <v>1.4999999999999999E-2</v>
      </c>
      <c r="O84" s="538">
        <v>0.16600000000000001</v>
      </c>
      <c r="P84" s="437"/>
      <c r="Q84" s="530" t="s">
        <v>64</v>
      </c>
      <c r="R84" s="535">
        <f t="shared" si="0"/>
        <v>11.031000000000001</v>
      </c>
      <c r="S84" s="536">
        <f t="shared" si="0"/>
        <v>3.29</v>
      </c>
      <c r="T84" s="437">
        <v>239.989</v>
      </c>
      <c r="U84" s="437">
        <v>246.64500000000001</v>
      </c>
      <c r="V84" s="192">
        <f t="shared" si="2"/>
        <v>4.5964606711140929E-2</v>
      </c>
      <c r="W84" s="192">
        <f t="shared" si="2"/>
        <v>1.3339009507591882E-2</v>
      </c>
      <c r="X84" s="437"/>
      <c r="Y84" s="437"/>
    </row>
    <row r="85" spans="1:25" x14ac:dyDescent="0.25">
      <c r="A85" s="525" t="s">
        <v>65</v>
      </c>
      <c r="B85" s="538">
        <v>10.661</v>
      </c>
      <c r="C85" s="538">
        <v>13.164</v>
      </c>
      <c r="D85" s="437"/>
      <c r="E85" s="525" t="s">
        <v>65</v>
      </c>
      <c r="F85" s="538">
        <v>9.8000000000000004E-2</v>
      </c>
      <c r="G85" s="538">
        <v>7.2999999999999995E-2</v>
      </c>
      <c r="H85" s="437"/>
      <c r="I85" s="525" t="s">
        <v>65</v>
      </c>
      <c r="J85" s="538">
        <v>39.813000000000002</v>
      </c>
      <c r="K85" s="537">
        <v>35.53</v>
      </c>
      <c r="L85" s="437"/>
      <c r="M85" s="525" t="s">
        <v>65</v>
      </c>
      <c r="N85" s="538">
        <v>0.47799999999999998</v>
      </c>
      <c r="O85" s="538">
        <v>0.44700000000000001</v>
      </c>
      <c r="P85" s="437"/>
      <c r="Q85" s="530" t="s">
        <v>65</v>
      </c>
      <c r="R85" s="535">
        <f t="shared" si="0"/>
        <v>51.050000000000004</v>
      </c>
      <c r="S85" s="536">
        <f t="shared" si="0"/>
        <v>49.214000000000006</v>
      </c>
      <c r="T85" s="437">
        <v>2670.83</v>
      </c>
      <c r="U85" s="437">
        <v>2587.8410000000003</v>
      </c>
      <c r="V85" s="192">
        <f t="shared" si="2"/>
        <v>1.9113908410494117E-2</v>
      </c>
      <c r="W85" s="192">
        <f t="shared" si="2"/>
        <v>1.9017397127566955E-2</v>
      </c>
      <c r="X85" s="437"/>
      <c r="Y85" s="437"/>
    </row>
    <row r="86" spans="1:25" x14ac:dyDescent="0.25">
      <c r="A86" s="525" t="s">
        <v>66</v>
      </c>
      <c r="B86" s="527" t="s">
        <v>24</v>
      </c>
      <c r="C86" s="526">
        <v>0</v>
      </c>
      <c r="D86" s="437"/>
      <c r="E86" s="525" t="s">
        <v>66</v>
      </c>
      <c r="F86" s="527" t="s">
        <v>24</v>
      </c>
      <c r="G86" s="526">
        <v>0</v>
      </c>
      <c r="H86" s="437"/>
      <c r="I86" s="525" t="s">
        <v>66</v>
      </c>
      <c r="J86" s="527" t="s">
        <v>24</v>
      </c>
      <c r="K86" s="538">
        <v>1.1619999999999999</v>
      </c>
      <c r="L86" s="437"/>
      <c r="M86" s="525" t="s">
        <v>66</v>
      </c>
      <c r="N86" s="527" t="s">
        <v>24</v>
      </c>
      <c r="O86" s="538">
        <v>2.8220000000000001</v>
      </c>
      <c r="P86" s="437"/>
      <c r="Q86" s="530" t="s">
        <v>66</v>
      </c>
      <c r="R86" s="535" t="str">
        <f t="shared" si="0"/>
        <v>..</v>
      </c>
      <c r="S86" s="536">
        <f t="shared" si="0"/>
        <v>3.984</v>
      </c>
      <c r="T86" s="437" t="e">
        <v>#VALUE!</v>
      </c>
      <c r="U86" s="437">
        <v>21.620999999999999</v>
      </c>
      <c r="V86" s="192" t="str">
        <f t="shared" si="2"/>
        <v>..</v>
      </c>
      <c r="W86" s="192">
        <f t="shared" si="2"/>
        <v>0.18426529762730678</v>
      </c>
      <c r="X86" s="437"/>
      <c r="Y86" s="437"/>
    </row>
    <row r="87" spans="1:25" x14ac:dyDescent="0.25">
      <c r="A87" s="525" t="s">
        <v>89</v>
      </c>
      <c r="B87" s="538">
        <v>459.22199999999998</v>
      </c>
      <c r="C87" s="538">
        <v>415.36099999999999</v>
      </c>
      <c r="D87" s="437"/>
      <c r="E87" s="525" t="s">
        <v>89</v>
      </c>
      <c r="F87" s="538">
        <v>6.0890000000000004</v>
      </c>
      <c r="G87" s="538">
        <v>4.157</v>
      </c>
      <c r="H87" s="437"/>
      <c r="I87" s="525" t="s">
        <v>89</v>
      </c>
      <c r="J87" s="538">
        <v>390.47199999999998</v>
      </c>
      <c r="K87" s="538">
        <v>535.654</v>
      </c>
      <c r="L87" s="437"/>
      <c r="M87" s="525" t="s">
        <v>89</v>
      </c>
      <c r="N87" s="537">
        <v>8.6300000000000008</v>
      </c>
      <c r="O87" s="538">
        <v>9.2330000000000005</v>
      </c>
      <c r="P87" s="437"/>
      <c r="Q87" s="530" t="s">
        <v>89</v>
      </c>
      <c r="R87" s="535">
        <f t="shared" si="0"/>
        <v>864.4129999999999</v>
      </c>
      <c r="S87" s="536">
        <f t="shared" si="0"/>
        <v>964.40499999999997</v>
      </c>
      <c r="T87" s="437">
        <v>6125.4189999999999</v>
      </c>
      <c r="U87" s="437">
        <v>6094.451</v>
      </c>
      <c r="V87" s="192">
        <f t="shared" si="2"/>
        <v>0.14111899936967576</v>
      </c>
      <c r="W87" s="192">
        <f t="shared" si="2"/>
        <v>0.15824312969289603</v>
      </c>
      <c r="X87" s="437"/>
      <c r="Y87" s="437"/>
    </row>
    <row r="88" spans="1:25" x14ac:dyDescent="0.25">
      <c r="A88" s="525" t="s">
        <v>90</v>
      </c>
      <c r="B88" s="538">
        <v>169.34800000000001</v>
      </c>
      <c r="C88" s="527" t="s">
        <v>24</v>
      </c>
      <c r="D88" s="437"/>
      <c r="E88" s="525" t="s">
        <v>90</v>
      </c>
      <c r="F88" s="538">
        <v>136.32499999999999</v>
      </c>
      <c r="G88" s="527" t="s">
        <v>24</v>
      </c>
      <c r="H88" s="437"/>
      <c r="I88" s="525" t="s">
        <v>90</v>
      </c>
      <c r="J88" s="538">
        <v>3426.7570000000001</v>
      </c>
      <c r="K88" s="527" t="s">
        <v>24</v>
      </c>
      <c r="L88" s="437"/>
      <c r="M88" s="525" t="s">
        <v>90</v>
      </c>
      <c r="N88" s="538">
        <v>5872.1419999999998</v>
      </c>
      <c r="O88" s="527" t="s">
        <v>24</v>
      </c>
      <c r="P88" s="437"/>
      <c r="Q88" s="530" t="s">
        <v>90</v>
      </c>
      <c r="R88" s="535">
        <f t="shared" si="0"/>
        <v>9604.5720000000001</v>
      </c>
      <c r="S88" s="536" t="str">
        <f t="shared" si="0"/>
        <v>..</v>
      </c>
      <c r="T88" s="437">
        <v>114299.746</v>
      </c>
      <c r="U88" s="437" t="e">
        <v>#VALUE!</v>
      </c>
      <c r="V88" s="192">
        <f t="shared" si="2"/>
        <v>8.4029688044976056E-2</v>
      </c>
      <c r="W88" s="192" t="str">
        <f t="shared" si="2"/>
        <v>..</v>
      </c>
      <c r="X88" s="437"/>
      <c r="Y88" s="437"/>
    </row>
    <row r="89" spans="1:25" x14ac:dyDescent="0.25">
      <c r="A89" s="525" t="s">
        <v>91</v>
      </c>
      <c r="B89" s="538">
        <v>1687.1120000000001</v>
      </c>
      <c r="C89" s="527" t="s">
        <v>24</v>
      </c>
      <c r="D89" s="437"/>
      <c r="E89" s="525" t="s">
        <v>91</v>
      </c>
      <c r="F89" s="527" t="s">
        <v>24</v>
      </c>
      <c r="G89" s="527" t="s">
        <v>24</v>
      </c>
      <c r="H89" s="437"/>
      <c r="I89" s="525" t="s">
        <v>91</v>
      </c>
      <c r="J89" s="538">
        <v>4958.4970000000003</v>
      </c>
      <c r="K89" s="527" t="s">
        <v>24</v>
      </c>
      <c r="L89" s="437"/>
      <c r="M89" s="525" t="s">
        <v>91</v>
      </c>
      <c r="N89" s="527" t="s">
        <v>24</v>
      </c>
      <c r="O89" s="527" t="s">
        <v>24</v>
      </c>
      <c r="P89" s="437"/>
      <c r="Q89" s="530" t="s">
        <v>91</v>
      </c>
      <c r="R89" s="535" t="str">
        <f t="shared" si="0"/>
        <v>..</v>
      </c>
      <c r="S89" s="536" t="str">
        <f t="shared" si="0"/>
        <v>..</v>
      </c>
      <c r="T89" s="437">
        <v>56917.880999999994</v>
      </c>
      <c r="U89" s="437" t="e">
        <v>#VALUE!</v>
      </c>
      <c r="V89" s="192" t="str">
        <f t="shared" si="2"/>
        <v>..</v>
      </c>
      <c r="W89" s="192" t="str">
        <f t="shared" si="2"/>
        <v>..</v>
      </c>
      <c r="X89" s="437"/>
      <c r="Y89" s="437"/>
    </row>
    <row r="90" spans="1:25" x14ac:dyDescent="0.25">
      <c r="A90" s="525" t="s">
        <v>92</v>
      </c>
      <c r="B90" s="538">
        <v>290.75200000000001</v>
      </c>
      <c r="C90" s="527" t="s">
        <v>24</v>
      </c>
      <c r="D90" s="437"/>
      <c r="E90" s="525" t="s">
        <v>92</v>
      </c>
      <c r="F90" s="538">
        <v>46.165999999999997</v>
      </c>
      <c r="G90" s="527" t="s">
        <v>24</v>
      </c>
      <c r="H90" s="437"/>
      <c r="I90" s="525" t="s">
        <v>92</v>
      </c>
      <c r="J90" s="538">
        <v>515.54499999999996</v>
      </c>
      <c r="K90" s="527" t="s">
        <v>24</v>
      </c>
      <c r="L90" s="437"/>
      <c r="M90" s="525" t="s">
        <v>92</v>
      </c>
      <c r="N90" s="537">
        <v>178.75</v>
      </c>
      <c r="O90" s="527" t="s">
        <v>24</v>
      </c>
      <c r="P90" s="437"/>
      <c r="Q90" s="530" t="s">
        <v>92</v>
      </c>
      <c r="R90" s="535">
        <f t="shared" si="0"/>
        <v>1031.213</v>
      </c>
      <c r="S90" s="536" t="str">
        <f t="shared" si="0"/>
        <v>..</v>
      </c>
      <c r="T90" s="437">
        <v>26537.661</v>
      </c>
      <c r="U90" s="437" t="e">
        <v>#VALUE!</v>
      </c>
      <c r="V90" s="192">
        <f t="shared" si="2"/>
        <v>3.8858473623579713E-2</v>
      </c>
      <c r="W90" s="192" t="str">
        <f t="shared" si="2"/>
        <v>..</v>
      </c>
      <c r="X90" s="437"/>
      <c r="Y90" s="437"/>
    </row>
    <row r="91" spans="1:25" ht="15.75" thickBot="1" x14ac:dyDescent="0.3">
      <c r="A91" s="525" t="s">
        <v>93</v>
      </c>
      <c r="B91" s="538">
        <v>202.024</v>
      </c>
      <c r="C91" s="527" t="s">
        <v>24</v>
      </c>
      <c r="D91" s="437"/>
      <c r="E91" s="525" t="s">
        <v>93</v>
      </c>
      <c r="F91" s="538">
        <v>35.146000000000001</v>
      </c>
      <c r="G91" s="527" t="s">
        <v>24</v>
      </c>
      <c r="H91" s="437"/>
      <c r="I91" s="525" t="s">
        <v>93</v>
      </c>
      <c r="J91" s="538">
        <v>773.46199999999999</v>
      </c>
      <c r="K91" s="527" t="s">
        <v>24</v>
      </c>
      <c r="L91" s="437"/>
      <c r="M91" s="525" t="s">
        <v>93</v>
      </c>
      <c r="N91" s="538">
        <v>85.665999999999997</v>
      </c>
      <c r="O91" s="527" t="s">
        <v>24</v>
      </c>
      <c r="P91" s="437"/>
      <c r="Q91" s="539" t="s">
        <v>93</v>
      </c>
      <c r="R91" s="540">
        <f t="shared" si="0"/>
        <v>1096.298</v>
      </c>
      <c r="S91" s="541" t="str">
        <f t="shared" si="0"/>
        <v>..</v>
      </c>
      <c r="T91" s="437">
        <v>12075.267</v>
      </c>
      <c r="U91" s="437" t="e">
        <v>#VALUE!</v>
      </c>
      <c r="V91" s="192">
        <f t="shared" si="2"/>
        <v>9.0788717135612818E-2</v>
      </c>
      <c r="W91" s="192" t="str">
        <f t="shared" si="2"/>
        <v>..</v>
      </c>
      <c r="X91" s="437"/>
      <c r="Y91" s="437"/>
    </row>
    <row r="92" spans="1:25" x14ac:dyDescent="0.25">
      <c r="A92" s="437"/>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row>
    <row r="93" spans="1:25" x14ac:dyDescent="0.25">
      <c r="A93" s="437"/>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row>
    <row r="94" spans="1:25" x14ac:dyDescent="0.25">
      <c r="A94" s="437"/>
      <c r="B94" s="437"/>
      <c r="C94" s="437"/>
      <c r="D94" s="437"/>
      <c r="E94" s="437"/>
      <c r="F94" s="437"/>
      <c r="G94" s="437"/>
      <c r="H94" s="437"/>
      <c r="I94" s="437"/>
      <c r="J94" s="437"/>
      <c r="K94" s="437"/>
      <c r="L94" s="437"/>
      <c r="M94" s="437"/>
      <c r="N94" s="437"/>
      <c r="O94" s="437"/>
      <c r="P94" s="437"/>
      <c r="Q94" s="437"/>
      <c r="R94" s="437"/>
      <c r="S94" s="437"/>
      <c r="T94" s="437"/>
      <c r="U94" s="437"/>
      <c r="V94" s="437"/>
      <c r="W94" s="437"/>
      <c r="X94" s="437"/>
      <c r="Y94" s="437"/>
    </row>
    <row r="95" spans="1:25" x14ac:dyDescent="0.25">
      <c r="A95" s="437"/>
      <c r="B95" s="437"/>
      <c r="C95" s="437"/>
      <c r="D95" s="437"/>
      <c r="E95" s="437"/>
      <c r="F95" s="437"/>
      <c r="G95" s="437"/>
      <c r="H95" s="437"/>
      <c r="I95" s="437"/>
      <c r="J95" s="437"/>
      <c r="K95" s="437"/>
      <c r="L95" s="437"/>
      <c r="M95" s="437"/>
      <c r="N95" s="437"/>
      <c r="O95" s="437"/>
      <c r="P95" s="437"/>
      <c r="Q95" s="437"/>
      <c r="R95" s="437"/>
      <c r="S95" s="437"/>
      <c r="T95" s="437"/>
      <c r="U95" s="437"/>
      <c r="V95" s="437"/>
      <c r="W95" s="437"/>
      <c r="X95" s="437"/>
      <c r="Y95" s="437"/>
    </row>
    <row r="96" spans="1:25" x14ac:dyDescent="0.25">
      <c r="A96" s="437"/>
      <c r="B96" s="437"/>
      <c r="C96" s="437"/>
      <c r="D96" s="437"/>
      <c r="E96" s="437"/>
      <c r="F96" s="437"/>
      <c r="G96" s="437"/>
      <c r="H96" s="437"/>
      <c r="I96" s="437"/>
      <c r="J96" s="437"/>
      <c r="K96" s="437"/>
      <c r="L96" s="437"/>
      <c r="M96" s="437"/>
      <c r="N96" s="437"/>
      <c r="O96" s="437"/>
      <c r="P96" s="437"/>
      <c r="Q96" s="437"/>
      <c r="R96" s="437"/>
      <c r="S96" s="437"/>
      <c r="T96" s="437"/>
      <c r="U96" s="437"/>
      <c r="V96" s="437"/>
      <c r="W96" s="437"/>
      <c r="X96" s="437"/>
      <c r="Y96" s="437"/>
    </row>
    <row r="97" spans="1:25" x14ac:dyDescent="0.25">
      <c r="A97" s="542" t="s">
        <v>86</v>
      </c>
      <c r="B97" s="542" t="s">
        <v>1239</v>
      </c>
      <c r="C97" s="523"/>
      <c r="D97" s="437"/>
      <c r="E97" s="542" t="s">
        <v>86</v>
      </c>
      <c r="F97" s="542" t="s">
        <v>1240</v>
      </c>
      <c r="G97" s="523"/>
      <c r="H97" s="437"/>
      <c r="I97" s="437" t="s">
        <v>1246</v>
      </c>
      <c r="J97" s="437"/>
      <c r="K97" s="437"/>
      <c r="L97" s="437"/>
      <c r="M97" s="437"/>
      <c r="N97" s="437"/>
      <c r="O97" s="437"/>
      <c r="P97" s="437"/>
      <c r="Q97" s="437"/>
      <c r="R97" s="437"/>
      <c r="S97" s="437"/>
      <c r="T97" s="437"/>
      <c r="U97" s="437"/>
      <c r="V97" s="437"/>
      <c r="W97" s="437"/>
      <c r="X97" s="437"/>
      <c r="Y97" s="437"/>
    </row>
    <row r="98" spans="1:25" x14ac:dyDescent="0.25">
      <c r="A98" s="542" t="s">
        <v>78</v>
      </c>
      <c r="B98" s="542" t="s">
        <v>125</v>
      </c>
      <c r="C98" s="523"/>
      <c r="D98" s="437"/>
      <c r="E98" s="542" t="s">
        <v>78</v>
      </c>
      <c r="F98" s="542" t="s">
        <v>125</v>
      </c>
      <c r="G98" s="523"/>
      <c r="H98" s="437"/>
      <c r="I98" s="437"/>
      <c r="J98" s="437"/>
      <c r="K98" s="437"/>
      <c r="L98" s="437"/>
      <c r="M98" s="437"/>
      <c r="N98" s="437"/>
      <c r="O98" s="437"/>
      <c r="P98" s="437"/>
      <c r="Q98" s="437"/>
      <c r="R98" s="437"/>
      <c r="S98" s="437"/>
      <c r="T98" s="437"/>
      <c r="U98" s="437"/>
      <c r="V98" s="437"/>
      <c r="W98" s="437"/>
      <c r="X98" s="437"/>
      <c r="Y98" s="437"/>
    </row>
    <row r="99" spans="1:25" x14ac:dyDescent="0.25">
      <c r="A99" s="437"/>
      <c r="B99" s="437"/>
      <c r="C99" s="437"/>
      <c r="D99" s="437"/>
      <c r="E99" s="437"/>
      <c r="F99" s="437"/>
      <c r="G99" s="437"/>
      <c r="H99" s="437"/>
      <c r="I99" s="437"/>
      <c r="J99" s="437"/>
      <c r="K99" s="437"/>
      <c r="L99" s="437"/>
      <c r="M99" s="437"/>
      <c r="N99" s="437"/>
      <c r="O99" s="437"/>
      <c r="P99" s="437"/>
      <c r="Q99" s="437"/>
      <c r="R99" s="437"/>
      <c r="S99" s="437"/>
      <c r="T99" s="437"/>
      <c r="U99" s="437"/>
      <c r="V99" s="437"/>
      <c r="W99" s="437"/>
      <c r="X99" s="437"/>
      <c r="Y99" s="437"/>
    </row>
    <row r="100" spans="1:25" x14ac:dyDescent="0.25">
      <c r="A100" s="543" t="s">
        <v>80</v>
      </c>
      <c r="B100" s="543" t="s">
        <v>18</v>
      </c>
      <c r="C100" s="543" t="s">
        <v>19</v>
      </c>
      <c r="D100" s="437"/>
      <c r="E100" s="543" t="s">
        <v>80</v>
      </c>
      <c r="F100" s="543" t="s">
        <v>18</v>
      </c>
      <c r="G100" s="543" t="s">
        <v>19</v>
      </c>
      <c r="H100" s="437"/>
      <c r="I100" s="437"/>
      <c r="J100" s="543" t="s">
        <v>18</v>
      </c>
      <c r="K100" s="543" t="s">
        <v>19</v>
      </c>
      <c r="L100" s="437"/>
      <c r="M100" s="437"/>
      <c r="N100" s="437"/>
      <c r="O100" s="437"/>
      <c r="P100" s="437"/>
      <c r="Q100" s="437"/>
      <c r="R100" s="437"/>
      <c r="S100" s="437"/>
      <c r="T100" s="437"/>
      <c r="U100" s="437"/>
      <c r="V100" s="437"/>
      <c r="W100" s="437"/>
      <c r="X100" s="437"/>
      <c r="Y100" s="437"/>
    </row>
    <row r="101" spans="1:25" x14ac:dyDescent="0.25">
      <c r="A101" s="543" t="s">
        <v>22</v>
      </c>
      <c r="B101" s="544">
        <v>33654.639999999999</v>
      </c>
      <c r="C101" s="545">
        <v>35462.423999999999</v>
      </c>
      <c r="D101" s="437"/>
      <c r="E101" s="543" t="s">
        <v>22</v>
      </c>
      <c r="F101" s="545">
        <v>63835.906000000003</v>
      </c>
      <c r="G101" s="545">
        <v>66511.760999999999</v>
      </c>
      <c r="H101" s="437"/>
      <c r="I101" s="543" t="s">
        <v>22</v>
      </c>
      <c r="J101" s="546">
        <f>B101+F101</f>
        <v>97490.546000000002</v>
      </c>
      <c r="K101" s="546">
        <f>C101+G101</f>
        <v>101974.185</v>
      </c>
      <c r="L101" s="437"/>
      <c r="M101" s="437"/>
      <c r="N101" s="437"/>
      <c r="O101" s="437"/>
      <c r="P101" s="437"/>
      <c r="Q101" s="437"/>
      <c r="R101" s="437"/>
      <c r="S101" s="437"/>
      <c r="T101" s="437"/>
      <c r="U101" s="437"/>
      <c r="V101" s="437"/>
      <c r="W101" s="437"/>
      <c r="X101" s="437"/>
      <c r="Y101" s="437"/>
    </row>
    <row r="102" spans="1:25" x14ac:dyDescent="0.25">
      <c r="A102" s="543" t="s">
        <v>23</v>
      </c>
      <c r="B102" s="545">
        <v>36435.464</v>
      </c>
      <c r="C102" s="544">
        <v>38384.53</v>
      </c>
      <c r="D102" s="437"/>
      <c r="E102" s="543" t="s">
        <v>23</v>
      </c>
      <c r="F102" s="545">
        <v>73714.979000000007</v>
      </c>
      <c r="G102" s="545">
        <v>76751.271999999997</v>
      </c>
      <c r="H102" s="437"/>
      <c r="I102" s="543" t="s">
        <v>23</v>
      </c>
      <c r="J102" s="546">
        <f t="shared" ref="J102:K144" si="3">B102+F102</f>
        <v>110150.443</v>
      </c>
      <c r="K102" s="546">
        <f t="shared" si="3"/>
        <v>115135.802</v>
      </c>
      <c r="L102" s="437"/>
      <c r="M102" s="437"/>
      <c r="N102" s="437"/>
      <c r="O102" s="437"/>
      <c r="P102" s="437"/>
      <c r="Q102" s="437"/>
      <c r="R102" s="437"/>
      <c r="S102" s="437"/>
      <c r="T102" s="437"/>
      <c r="U102" s="437"/>
      <c r="V102" s="437"/>
      <c r="W102" s="437"/>
      <c r="X102" s="437"/>
      <c r="Y102" s="437"/>
    </row>
    <row r="103" spans="1:25" x14ac:dyDescent="0.25">
      <c r="A103" s="543" t="s">
        <v>27</v>
      </c>
      <c r="B103" s="545">
        <v>31324.485000000001</v>
      </c>
      <c r="C103" s="545">
        <v>32874.576999999997</v>
      </c>
      <c r="D103" s="437"/>
      <c r="E103" s="543" t="s">
        <v>27</v>
      </c>
      <c r="F103" s="545">
        <v>53547.896000000001</v>
      </c>
      <c r="G103" s="545">
        <v>55473.997000000003</v>
      </c>
      <c r="H103" s="437"/>
      <c r="I103" s="543" t="s">
        <v>27</v>
      </c>
      <c r="J103" s="546">
        <f t="shared" si="3"/>
        <v>84872.380999999994</v>
      </c>
      <c r="K103" s="546">
        <f t="shared" si="3"/>
        <v>88348.573999999993</v>
      </c>
      <c r="L103" s="437"/>
      <c r="M103" s="437"/>
      <c r="N103" s="437"/>
      <c r="O103" s="437"/>
      <c r="P103" s="437"/>
      <c r="Q103" s="437"/>
      <c r="R103" s="437"/>
      <c r="S103" s="437"/>
      <c r="T103" s="437"/>
      <c r="U103" s="437"/>
      <c r="V103" s="437"/>
      <c r="W103" s="437"/>
      <c r="X103" s="437"/>
      <c r="Y103" s="437"/>
    </row>
    <row r="104" spans="1:25" x14ac:dyDescent="0.25">
      <c r="A104" s="543" t="s">
        <v>29</v>
      </c>
      <c r="B104" s="545">
        <v>1217.7619999999999</v>
      </c>
      <c r="C104" s="545">
        <v>1323.4490000000001</v>
      </c>
      <c r="D104" s="437"/>
      <c r="E104" s="543" t="s">
        <v>29</v>
      </c>
      <c r="F104" s="545">
        <v>2426.5259999999998</v>
      </c>
      <c r="G104" s="545">
        <v>2644.0039999999999</v>
      </c>
      <c r="H104" s="437"/>
      <c r="I104" s="543" t="s">
        <v>29</v>
      </c>
      <c r="J104" s="546">
        <f t="shared" si="3"/>
        <v>3644.2879999999996</v>
      </c>
      <c r="K104" s="546">
        <f t="shared" si="3"/>
        <v>3967.453</v>
      </c>
      <c r="L104" s="437"/>
      <c r="M104" s="437"/>
      <c r="N104" s="437"/>
      <c r="O104" s="437"/>
      <c r="P104" s="437"/>
      <c r="Q104" s="437"/>
      <c r="R104" s="437"/>
      <c r="S104" s="437"/>
      <c r="T104" s="437"/>
      <c r="U104" s="437"/>
      <c r="V104" s="437"/>
      <c r="W104" s="437"/>
      <c r="X104" s="437"/>
      <c r="Y104" s="437"/>
    </row>
    <row r="105" spans="1:25" x14ac:dyDescent="0.25">
      <c r="A105" s="543" t="s">
        <v>30</v>
      </c>
      <c r="B105" s="545">
        <v>93.486999999999995</v>
      </c>
      <c r="C105" s="545">
        <v>127.52800000000001</v>
      </c>
      <c r="D105" s="437"/>
      <c r="E105" s="543" t="s">
        <v>30</v>
      </c>
      <c r="F105" s="545">
        <v>23.081</v>
      </c>
      <c r="G105" s="545">
        <v>37.475000000000001</v>
      </c>
      <c r="H105" s="437"/>
      <c r="I105" s="543" t="s">
        <v>30</v>
      </c>
      <c r="J105" s="546">
        <f t="shared" si="3"/>
        <v>116.568</v>
      </c>
      <c r="K105" s="546">
        <f t="shared" si="3"/>
        <v>165.00300000000001</v>
      </c>
      <c r="L105" s="437"/>
      <c r="M105" s="437"/>
      <c r="N105" s="437"/>
      <c r="O105" s="437"/>
      <c r="P105" s="437"/>
      <c r="Q105" s="437"/>
      <c r="R105" s="437"/>
      <c r="S105" s="437"/>
      <c r="T105" s="437"/>
      <c r="U105" s="437"/>
      <c r="V105" s="437"/>
      <c r="W105" s="437"/>
      <c r="X105" s="437"/>
      <c r="Y105" s="437"/>
    </row>
    <row r="106" spans="1:25" x14ac:dyDescent="0.25">
      <c r="A106" s="543" t="s">
        <v>31</v>
      </c>
      <c r="B106" s="544">
        <v>655.05999999999995</v>
      </c>
      <c r="C106" s="545">
        <v>707.85400000000004</v>
      </c>
      <c r="D106" s="437"/>
      <c r="E106" s="543" t="s">
        <v>31</v>
      </c>
      <c r="F106" s="545">
        <v>860.63300000000004</v>
      </c>
      <c r="G106" s="545">
        <v>947.65499999999997</v>
      </c>
      <c r="H106" s="437"/>
      <c r="I106" s="543" t="s">
        <v>31</v>
      </c>
      <c r="J106" s="546">
        <f t="shared" si="3"/>
        <v>1515.693</v>
      </c>
      <c r="K106" s="546">
        <f t="shared" si="3"/>
        <v>1655.509</v>
      </c>
      <c r="L106" s="437"/>
      <c r="M106" s="437"/>
      <c r="N106" s="437"/>
      <c r="O106" s="437"/>
      <c r="P106" s="437"/>
      <c r="Q106" s="437"/>
      <c r="R106" s="437"/>
      <c r="S106" s="437"/>
      <c r="T106" s="437"/>
      <c r="U106" s="437"/>
      <c r="V106" s="437"/>
      <c r="W106" s="437"/>
      <c r="X106" s="437"/>
      <c r="Y106" s="437"/>
    </row>
    <row r="107" spans="1:25" x14ac:dyDescent="0.25">
      <c r="A107" s="543" t="s">
        <v>32</v>
      </c>
      <c r="B107" s="545">
        <v>260.42500000000001</v>
      </c>
      <c r="C107" s="545">
        <v>264.93099999999998</v>
      </c>
      <c r="D107" s="437"/>
      <c r="E107" s="543" t="s">
        <v>32</v>
      </c>
      <c r="F107" s="545">
        <v>3015.0810000000001</v>
      </c>
      <c r="G107" s="545">
        <v>3107.5129999999999</v>
      </c>
      <c r="H107" s="437"/>
      <c r="I107" s="543" t="s">
        <v>32</v>
      </c>
      <c r="J107" s="546">
        <f t="shared" si="3"/>
        <v>3275.5060000000003</v>
      </c>
      <c r="K107" s="546">
        <f t="shared" si="3"/>
        <v>3372.444</v>
      </c>
      <c r="L107" s="437"/>
      <c r="M107" s="437"/>
      <c r="N107" s="437"/>
      <c r="O107" s="437"/>
      <c r="P107" s="437"/>
      <c r="Q107" s="437"/>
      <c r="R107" s="437"/>
      <c r="S107" s="437"/>
      <c r="T107" s="437"/>
      <c r="U107" s="437"/>
      <c r="V107" s="437"/>
      <c r="W107" s="437"/>
      <c r="X107" s="437"/>
      <c r="Y107" s="437"/>
    </row>
    <row r="108" spans="1:25" x14ac:dyDescent="0.25">
      <c r="A108" s="543" t="s">
        <v>33</v>
      </c>
      <c r="B108" s="545">
        <v>14168.026</v>
      </c>
      <c r="C108" s="547">
        <v>15022.2</v>
      </c>
      <c r="D108" s="437"/>
      <c r="E108" s="543" t="s">
        <v>33</v>
      </c>
      <c r="F108" s="545">
        <v>18399.719000000001</v>
      </c>
      <c r="G108" s="547">
        <v>18958.8</v>
      </c>
      <c r="H108" s="437"/>
      <c r="I108" s="543" t="s">
        <v>33</v>
      </c>
      <c r="J108" s="546">
        <f t="shared" si="3"/>
        <v>32567.745000000003</v>
      </c>
      <c r="K108" s="546">
        <f t="shared" si="3"/>
        <v>33981</v>
      </c>
      <c r="L108" s="437"/>
      <c r="M108" s="437"/>
      <c r="N108" s="437"/>
      <c r="O108" s="437"/>
      <c r="P108" s="437"/>
      <c r="Q108" s="437"/>
      <c r="R108" s="437"/>
      <c r="S108" s="437"/>
      <c r="T108" s="437"/>
      <c r="U108" s="437"/>
      <c r="V108" s="437"/>
      <c r="W108" s="437"/>
      <c r="X108" s="437"/>
      <c r="Y108" s="437"/>
    </row>
    <row r="109" spans="1:25" x14ac:dyDescent="0.25">
      <c r="A109" s="543" t="s">
        <v>34</v>
      </c>
      <c r="B109" s="547">
        <v>41.8</v>
      </c>
      <c r="C109" s="544">
        <v>46.41</v>
      </c>
      <c r="D109" s="437"/>
      <c r="E109" s="543" t="s">
        <v>34</v>
      </c>
      <c r="F109" s="544">
        <v>162.86000000000001</v>
      </c>
      <c r="G109" s="547">
        <v>159.80000000000001</v>
      </c>
      <c r="H109" s="437"/>
      <c r="I109" s="543" t="s">
        <v>34</v>
      </c>
      <c r="J109" s="546">
        <f t="shared" si="3"/>
        <v>204.66000000000003</v>
      </c>
      <c r="K109" s="546">
        <f t="shared" si="3"/>
        <v>206.21</v>
      </c>
      <c r="L109" s="437"/>
      <c r="M109" s="437"/>
      <c r="N109" s="437"/>
      <c r="O109" s="437"/>
      <c r="P109" s="437"/>
      <c r="Q109" s="437"/>
      <c r="R109" s="437"/>
      <c r="S109" s="437"/>
      <c r="T109" s="437"/>
      <c r="U109" s="437"/>
      <c r="V109" s="437"/>
      <c r="W109" s="437"/>
      <c r="X109" s="437"/>
      <c r="Y109" s="437"/>
    </row>
    <row r="110" spans="1:25" x14ac:dyDescent="0.25">
      <c r="A110" s="543" t="s">
        <v>35</v>
      </c>
      <c r="B110" s="545">
        <v>158.60499999999999</v>
      </c>
      <c r="C110" s="547">
        <v>164.5</v>
      </c>
      <c r="D110" s="437"/>
      <c r="E110" s="543" t="s">
        <v>35</v>
      </c>
      <c r="F110" s="545">
        <v>780.45500000000004</v>
      </c>
      <c r="G110" s="547">
        <v>803.1</v>
      </c>
      <c r="H110" s="437"/>
      <c r="I110" s="543" t="s">
        <v>35</v>
      </c>
      <c r="J110" s="546">
        <f t="shared" si="3"/>
        <v>939.06000000000006</v>
      </c>
      <c r="K110" s="546">
        <f t="shared" si="3"/>
        <v>967.6</v>
      </c>
      <c r="L110" s="437"/>
      <c r="M110" s="437"/>
      <c r="N110" s="437"/>
      <c r="O110" s="437"/>
      <c r="P110" s="437"/>
      <c r="Q110" s="437"/>
      <c r="R110" s="437"/>
      <c r="S110" s="437"/>
      <c r="T110" s="437"/>
      <c r="U110" s="437"/>
      <c r="V110" s="437"/>
      <c r="W110" s="437"/>
      <c r="X110" s="437"/>
      <c r="Y110" s="437"/>
    </row>
    <row r="111" spans="1:25" x14ac:dyDescent="0.25">
      <c r="A111" s="543" t="s">
        <v>36</v>
      </c>
      <c r="B111" s="544">
        <v>488.09</v>
      </c>
      <c r="C111" s="544">
        <v>527.05999999999995</v>
      </c>
      <c r="D111" s="437"/>
      <c r="E111" s="543" t="s">
        <v>36</v>
      </c>
      <c r="F111" s="544">
        <v>618.58000000000004</v>
      </c>
      <c r="G111" s="544">
        <v>716.55</v>
      </c>
      <c r="H111" s="437"/>
      <c r="I111" s="543" t="s">
        <v>36</v>
      </c>
      <c r="J111" s="546">
        <f t="shared" si="3"/>
        <v>1106.67</v>
      </c>
      <c r="K111" s="546">
        <f t="shared" si="3"/>
        <v>1243.6099999999999</v>
      </c>
      <c r="L111" s="437"/>
      <c r="M111" s="437"/>
      <c r="N111" s="437"/>
      <c r="O111" s="437"/>
      <c r="P111" s="437"/>
      <c r="Q111" s="437"/>
      <c r="R111" s="437"/>
      <c r="S111" s="437"/>
      <c r="T111" s="437"/>
      <c r="U111" s="437"/>
      <c r="V111" s="437"/>
      <c r="W111" s="437"/>
      <c r="X111" s="437"/>
      <c r="Y111" s="437"/>
    </row>
    <row r="112" spans="1:25" x14ac:dyDescent="0.25">
      <c r="A112" s="543" t="s">
        <v>37</v>
      </c>
      <c r="B112" s="548">
        <v>2515</v>
      </c>
      <c r="C112" s="548">
        <v>2648</v>
      </c>
      <c r="D112" s="437"/>
      <c r="E112" s="543" t="s">
        <v>37</v>
      </c>
      <c r="F112" s="548">
        <v>3946</v>
      </c>
      <c r="G112" s="548">
        <v>4141</v>
      </c>
      <c r="H112" s="437"/>
      <c r="I112" s="543" t="s">
        <v>37</v>
      </c>
      <c r="J112" s="546">
        <f t="shared" si="3"/>
        <v>6461</v>
      </c>
      <c r="K112" s="546">
        <f t="shared" si="3"/>
        <v>6789</v>
      </c>
      <c r="L112" s="437"/>
      <c r="M112" s="437"/>
      <c r="N112" s="437"/>
      <c r="O112" s="437"/>
      <c r="P112" s="437"/>
      <c r="Q112" s="437"/>
      <c r="R112" s="437"/>
      <c r="S112" s="437"/>
      <c r="T112" s="437"/>
      <c r="U112" s="437"/>
      <c r="V112" s="437"/>
      <c r="W112" s="437"/>
      <c r="X112" s="437"/>
      <c r="Y112" s="437"/>
    </row>
    <row r="113" spans="1:25" x14ac:dyDescent="0.25">
      <c r="A113" s="543" t="s">
        <v>38</v>
      </c>
      <c r="B113" s="544">
        <v>6456.89</v>
      </c>
      <c r="C113" s="545">
        <v>6605.9030000000002</v>
      </c>
      <c r="D113" s="437"/>
      <c r="E113" s="543" t="s">
        <v>38</v>
      </c>
      <c r="F113" s="545">
        <v>10615.897000000001</v>
      </c>
      <c r="G113" s="547">
        <v>10801.1</v>
      </c>
      <c r="H113" s="437"/>
      <c r="I113" s="543" t="s">
        <v>38</v>
      </c>
      <c r="J113" s="546">
        <f t="shared" si="3"/>
        <v>17072.787</v>
      </c>
      <c r="K113" s="546">
        <f t="shared" si="3"/>
        <v>17407.003000000001</v>
      </c>
      <c r="L113" s="437"/>
      <c r="M113" s="437"/>
      <c r="N113" s="437"/>
      <c r="O113" s="437"/>
      <c r="P113" s="437"/>
      <c r="Q113" s="437"/>
      <c r="R113" s="437"/>
      <c r="S113" s="437"/>
      <c r="T113" s="437"/>
      <c r="U113" s="437"/>
      <c r="V113" s="437"/>
      <c r="W113" s="437"/>
      <c r="X113" s="437"/>
      <c r="Y113" s="437"/>
    </row>
    <row r="114" spans="1:25" x14ac:dyDescent="0.25">
      <c r="A114" s="543" t="s">
        <v>39</v>
      </c>
      <c r="B114" s="545">
        <v>100.02200000000001</v>
      </c>
      <c r="C114" s="545">
        <v>112.244</v>
      </c>
      <c r="D114" s="437"/>
      <c r="E114" s="543" t="s">
        <v>39</v>
      </c>
      <c r="F114" s="545">
        <v>160.751</v>
      </c>
      <c r="G114" s="545">
        <v>194.31700000000001</v>
      </c>
      <c r="H114" s="437"/>
      <c r="I114" s="543" t="s">
        <v>39</v>
      </c>
      <c r="J114" s="546">
        <f t="shared" si="3"/>
        <v>260.77300000000002</v>
      </c>
      <c r="K114" s="546">
        <f t="shared" si="3"/>
        <v>306.56100000000004</v>
      </c>
      <c r="L114" s="437"/>
      <c r="M114" s="437"/>
      <c r="N114" s="437"/>
      <c r="O114" s="437"/>
      <c r="P114" s="437"/>
      <c r="Q114" s="437"/>
      <c r="R114" s="437"/>
      <c r="S114" s="437"/>
      <c r="T114" s="437"/>
      <c r="U114" s="437"/>
      <c r="V114" s="437"/>
      <c r="W114" s="437"/>
      <c r="X114" s="437"/>
      <c r="Y114" s="437"/>
    </row>
    <row r="115" spans="1:25" x14ac:dyDescent="0.25">
      <c r="A115" s="543" t="s">
        <v>40</v>
      </c>
      <c r="B115" s="545">
        <v>3146.904</v>
      </c>
      <c r="C115" s="545">
        <v>3283.7420000000002</v>
      </c>
      <c r="D115" s="437"/>
      <c r="E115" s="543" t="s">
        <v>40</v>
      </c>
      <c r="F115" s="545">
        <v>5753.4409999999998</v>
      </c>
      <c r="G115" s="544">
        <v>5964.12</v>
      </c>
      <c r="H115" s="437"/>
      <c r="I115" s="543" t="s">
        <v>40</v>
      </c>
      <c r="J115" s="546">
        <f t="shared" si="3"/>
        <v>8900.3449999999993</v>
      </c>
      <c r="K115" s="546">
        <f t="shared" si="3"/>
        <v>9247.862000000001</v>
      </c>
      <c r="L115" s="437"/>
      <c r="M115" s="437"/>
      <c r="N115" s="437"/>
      <c r="O115" s="437"/>
      <c r="P115" s="437"/>
      <c r="Q115" s="437"/>
      <c r="R115" s="437"/>
      <c r="S115" s="437"/>
      <c r="T115" s="437"/>
      <c r="U115" s="437"/>
      <c r="V115" s="437"/>
      <c r="W115" s="437"/>
      <c r="X115" s="437"/>
      <c r="Y115" s="437"/>
    </row>
    <row r="116" spans="1:25" x14ac:dyDescent="0.25">
      <c r="A116" s="543" t="s">
        <v>41</v>
      </c>
      <c r="B116" s="545">
        <v>11.144</v>
      </c>
      <c r="C116" s="547">
        <v>11.2</v>
      </c>
      <c r="D116" s="437"/>
      <c r="E116" s="543" t="s">
        <v>41</v>
      </c>
      <c r="F116" s="545">
        <v>53.384999999999998</v>
      </c>
      <c r="G116" s="547">
        <v>56.5</v>
      </c>
      <c r="H116" s="437"/>
      <c r="I116" s="543" t="s">
        <v>41</v>
      </c>
      <c r="J116" s="546">
        <f t="shared" si="3"/>
        <v>64.528999999999996</v>
      </c>
      <c r="K116" s="546">
        <f t="shared" si="3"/>
        <v>67.7</v>
      </c>
      <c r="L116" s="437"/>
      <c r="M116" s="437"/>
      <c r="N116" s="437"/>
      <c r="O116" s="437"/>
      <c r="P116" s="437"/>
      <c r="Q116" s="437"/>
      <c r="R116" s="437"/>
      <c r="S116" s="437"/>
      <c r="T116" s="437"/>
      <c r="U116" s="437"/>
      <c r="V116" s="437"/>
      <c r="W116" s="437"/>
      <c r="X116" s="437"/>
      <c r="Y116" s="437"/>
    </row>
    <row r="117" spans="1:25" x14ac:dyDescent="0.25">
      <c r="A117" s="543" t="s">
        <v>42</v>
      </c>
      <c r="B117" s="547">
        <v>42.4</v>
      </c>
      <c r="C117" s="547">
        <v>36.9</v>
      </c>
      <c r="D117" s="437"/>
      <c r="E117" s="543" t="s">
        <v>42</v>
      </c>
      <c r="F117" s="547">
        <v>97.5</v>
      </c>
      <c r="G117" s="548">
        <v>107</v>
      </c>
      <c r="H117" s="437"/>
      <c r="I117" s="543" t="s">
        <v>42</v>
      </c>
      <c r="J117" s="546">
        <f t="shared" si="3"/>
        <v>139.9</v>
      </c>
      <c r="K117" s="546">
        <f t="shared" si="3"/>
        <v>143.9</v>
      </c>
      <c r="L117" s="437"/>
      <c r="M117" s="437"/>
      <c r="N117" s="437"/>
      <c r="O117" s="437"/>
      <c r="P117" s="437"/>
      <c r="Q117" s="437"/>
      <c r="R117" s="437"/>
      <c r="S117" s="437"/>
      <c r="T117" s="437"/>
      <c r="U117" s="437"/>
      <c r="V117" s="437"/>
      <c r="W117" s="437"/>
      <c r="X117" s="437"/>
      <c r="Y117" s="437"/>
    </row>
    <row r="118" spans="1:25" x14ac:dyDescent="0.25">
      <c r="A118" s="543" t="s">
        <v>43</v>
      </c>
      <c r="B118" s="545">
        <v>94.805999999999997</v>
      </c>
      <c r="C118" s="545">
        <v>99.058000000000007</v>
      </c>
      <c r="D118" s="437"/>
      <c r="E118" s="543" t="s">
        <v>43</v>
      </c>
      <c r="F118" s="545">
        <v>153.184</v>
      </c>
      <c r="G118" s="544">
        <v>176.76</v>
      </c>
      <c r="H118" s="437"/>
      <c r="I118" s="543" t="s">
        <v>43</v>
      </c>
      <c r="J118" s="546">
        <f t="shared" si="3"/>
        <v>247.99</v>
      </c>
      <c r="K118" s="546">
        <f t="shared" si="3"/>
        <v>275.81799999999998</v>
      </c>
      <c r="L118" s="437"/>
      <c r="M118" s="437"/>
      <c r="N118" s="437"/>
      <c r="O118" s="437"/>
      <c r="P118" s="437"/>
      <c r="Q118" s="437"/>
      <c r="R118" s="437"/>
      <c r="S118" s="437"/>
      <c r="T118" s="437"/>
      <c r="U118" s="437"/>
      <c r="V118" s="437"/>
      <c r="W118" s="437"/>
      <c r="X118" s="437"/>
      <c r="Y118" s="437"/>
    </row>
    <row r="119" spans="1:25" x14ac:dyDescent="0.25">
      <c r="A119" s="543" t="s">
        <v>44</v>
      </c>
      <c r="B119" s="547">
        <v>183.5</v>
      </c>
      <c r="C119" s="547">
        <v>208.7</v>
      </c>
      <c r="D119" s="437"/>
      <c r="E119" s="543" t="s">
        <v>44</v>
      </c>
      <c r="F119" s="547">
        <v>145.9</v>
      </c>
      <c r="G119" s="547">
        <v>165.9</v>
      </c>
      <c r="H119" s="437"/>
      <c r="I119" s="543" t="s">
        <v>44</v>
      </c>
      <c r="J119" s="546">
        <f t="shared" si="3"/>
        <v>329.4</v>
      </c>
      <c r="K119" s="546">
        <f t="shared" si="3"/>
        <v>374.6</v>
      </c>
      <c r="L119" s="437"/>
      <c r="M119" s="437"/>
      <c r="N119" s="437"/>
      <c r="O119" s="437"/>
      <c r="P119" s="437"/>
      <c r="Q119" s="437"/>
      <c r="R119" s="437"/>
      <c r="S119" s="437"/>
      <c r="T119" s="437"/>
      <c r="U119" s="437"/>
      <c r="V119" s="437"/>
      <c r="W119" s="437"/>
      <c r="X119" s="437"/>
      <c r="Y119" s="437"/>
    </row>
    <row r="120" spans="1:25" x14ac:dyDescent="0.25">
      <c r="A120" s="543" t="s">
        <v>45</v>
      </c>
      <c r="B120" s="544">
        <v>223.06</v>
      </c>
      <c r="C120" s="545">
        <v>215.84899999999999</v>
      </c>
      <c r="D120" s="437"/>
      <c r="E120" s="543" t="s">
        <v>45</v>
      </c>
      <c r="F120" s="545">
        <v>260.69600000000003</v>
      </c>
      <c r="G120" s="545">
        <v>306.471</v>
      </c>
      <c r="H120" s="437"/>
      <c r="I120" s="543" t="s">
        <v>45</v>
      </c>
      <c r="J120" s="546">
        <f t="shared" si="3"/>
        <v>483.75600000000003</v>
      </c>
      <c r="K120" s="546">
        <f t="shared" si="3"/>
        <v>522.31999999999994</v>
      </c>
      <c r="L120" s="437"/>
      <c r="M120" s="437"/>
      <c r="N120" s="437"/>
      <c r="O120" s="437"/>
      <c r="P120" s="437"/>
      <c r="Q120" s="437"/>
      <c r="R120" s="437"/>
      <c r="S120" s="437"/>
      <c r="T120" s="437"/>
      <c r="U120" s="437"/>
      <c r="V120" s="437"/>
      <c r="W120" s="437"/>
      <c r="X120" s="437"/>
      <c r="Y120" s="437"/>
    </row>
    <row r="121" spans="1:25" x14ac:dyDescent="0.25">
      <c r="A121" s="543" t="s">
        <v>46</v>
      </c>
      <c r="B121" s="545">
        <v>0.86199999999999999</v>
      </c>
      <c r="C121" s="544">
        <v>0.65</v>
      </c>
      <c r="D121" s="437"/>
      <c r="E121" s="543" t="s">
        <v>46</v>
      </c>
      <c r="F121" s="545">
        <v>26.773</v>
      </c>
      <c r="G121" s="545">
        <v>29.689</v>
      </c>
      <c r="H121" s="437"/>
      <c r="I121" s="543" t="s">
        <v>46</v>
      </c>
      <c r="J121" s="546">
        <f t="shared" si="3"/>
        <v>27.634999999999998</v>
      </c>
      <c r="K121" s="546">
        <f t="shared" si="3"/>
        <v>30.338999999999999</v>
      </c>
      <c r="L121" s="437"/>
      <c r="M121" s="437"/>
      <c r="N121" s="437"/>
      <c r="O121" s="437"/>
      <c r="P121" s="437"/>
      <c r="Q121" s="437"/>
      <c r="R121" s="437"/>
      <c r="S121" s="437"/>
      <c r="T121" s="437"/>
      <c r="U121" s="437"/>
      <c r="V121" s="437"/>
      <c r="W121" s="437"/>
      <c r="X121" s="437"/>
      <c r="Y121" s="437"/>
    </row>
    <row r="122" spans="1:25" x14ac:dyDescent="0.25">
      <c r="A122" s="543" t="s">
        <v>47</v>
      </c>
      <c r="B122" s="548">
        <v>971</v>
      </c>
      <c r="C122" s="548">
        <v>1002</v>
      </c>
      <c r="D122" s="437"/>
      <c r="E122" s="543" t="s">
        <v>47</v>
      </c>
      <c r="F122" s="548">
        <v>4585</v>
      </c>
      <c r="G122" s="548">
        <v>4675</v>
      </c>
      <c r="H122" s="437"/>
      <c r="I122" s="543" t="s">
        <v>47</v>
      </c>
      <c r="J122" s="546">
        <f t="shared" si="3"/>
        <v>5556</v>
      </c>
      <c r="K122" s="546">
        <f t="shared" si="3"/>
        <v>5677</v>
      </c>
      <c r="L122" s="437"/>
      <c r="M122" s="437"/>
      <c r="N122" s="437"/>
      <c r="O122" s="437"/>
      <c r="P122" s="437"/>
      <c r="Q122" s="437"/>
      <c r="R122" s="437"/>
      <c r="S122" s="437"/>
      <c r="T122" s="437"/>
      <c r="U122" s="437"/>
      <c r="V122" s="437"/>
      <c r="W122" s="437"/>
      <c r="X122" s="437"/>
      <c r="Y122" s="437"/>
    </row>
    <row r="123" spans="1:25" x14ac:dyDescent="0.25">
      <c r="A123" s="543" t="s">
        <v>48</v>
      </c>
      <c r="B123" s="544">
        <v>865.22</v>
      </c>
      <c r="C123" s="544">
        <v>906.56</v>
      </c>
      <c r="D123" s="437"/>
      <c r="E123" s="543" t="s">
        <v>48</v>
      </c>
      <c r="F123" s="544">
        <v>2717.28</v>
      </c>
      <c r="G123" s="544">
        <v>2847.09</v>
      </c>
      <c r="H123" s="437"/>
      <c r="I123" s="543" t="s">
        <v>48</v>
      </c>
      <c r="J123" s="546">
        <f t="shared" si="3"/>
        <v>3582.5</v>
      </c>
      <c r="K123" s="546">
        <f t="shared" si="3"/>
        <v>3753.65</v>
      </c>
      <c r="L123" s="437"/>
      <c r="M123" s="437"/>
      <c r="N123" s="437"/>
      <c r="O123" s="437"/>
      <c r="P123" s="437"/>
      <c r="Q123" s="437"/>
      <c r="R123" s="437"/>
      <c r="S123" s="437"/>
      <c r="T123" s="437"/>
      <c r="U123" s="437"/>
      <c r="V123" s="437"/>
      <c r="W123" s="437"/>
      <c r="X123" s="437"/>
      <c r="Y123" s="437"/>
    </row>
    <row r="124" spans="1:25" x14ac:dyDescent="0.25">
      <c r="A124" s="543" t="s">
        <v>49</v>
      </c>
      <c r="B124" s="545">
        <v>116.997</v>
      </c>
      <c r="C124" s="545">
        <v>89.399000000000001</v>
      </c>
      <c r="D124" s="437"/>
      <c r="E124" s="543" t="s">
        <v>49</v>
      </c>
      <c r="F124" s="545">
        <v>1905.8309999999999</v>
      </c>
      <c r="G124" s="545">
        <v>2508.2370000000001</v>
      </c>
      <c r="H124" s="437"/>
      <c r="I124" s="543" t="s">
        <v>49</v>
      </c>
      <c r="J124" s="546">
        <f t="shared" si="3"/>
        <v>2022.828</v>
      </c>
      <c r="K124" s="546">
        <f t="shared" si="3"/>
        <v>2597.636</v>
      </c>
      <c r="L124" s="437"/>
      <c r="M124" s="437"/>
      <c r="N124" s="437"/>
      <c r="O124" s="437"/>
      <c r="P124" s="437"/>
      <c r="Q124" s="437"/>
      <c r="R124" s="437"/>
      <c r="S124" s="437"/>
      <c r="T124" s="437"/>
      <c r="U124" s="437"/>
      <c r="V124" s="437"/>
      <c r="W124" s="437"/>
      <c r="X124" s="437"/>
      <c r="Y124" s="437"/>
    </row>
    <row r="125" spans="1:25" x14ac:dyDescent="0.25">
      <c r="A125" s="543" t="s">
        <v>50</v>
      </c>
      <c r="B125" s="545">
        <v>147.03800000000001</v>
      </c>
      <c r="C125" s="545">
        <v>153.56899999999999</v>
      </c>
      <c r="D125" s="437"/>
      <c r="E125" s="543" t="s">
        <v>50</v>
      </c>
      <c r="F125" s="545">
        <v>1152.721</v>
      </c>
      <c r="G125" s="545">
        <v>1210.653</v>
      </c>
      <c r="H125" s="437"/>
      <c r="I125" s="543" t="s">
        <v>50</v>
      </c>
      <c r="J125" s="546">
        <f t="shared" si="3"/>
        <v>1299.759</v>
      </c>
      <c r="K125" s="546">
        <f t="shared" si="3"/>
        <v>1364.222</v>
      </c>
      <c r="L125" s="437"/>
      <c r="M125" s="437"/>
      <c r="N125" s="437"/>
      <c r="O125" s="437"/>
      <c r="P125" s="437"/>
      <c r="Q125" s="437"/>
      <c r="R125" s="437"/>
      <c r="S125" s="437"/>
      <c r="T125" s="437"/>
      <c r="U125" s="437"/>
      <c r="V125" s="437"/>
      <c r="W125" s="437"/>
      <c r="X125" s="437"/>
      <c r="Y125" s="437"/>
    </row>
    <row r="126" spans="1:25" x14ac:dyDescent="0.25">
      <c r="A126" s="543" t="s">
        <v>51</v>
      </c>
      <c r="B126" s="545">
        <v>313.88499999999999</v>
      </c>
      <c r="C126" s="545">
        <v>339.315</v>
      </c>
      <c r="D126" s="437"/>
      <c r="E126" s="543" t="s">
        <v>51</v>
      </c>
      <c r="F126" s="545">
        <v>100.499</v>
      </c>
      <c r="G126" s="545">
        <v>108.938</v>
      </c>
      <c r="H126" s="437"/>
      <c r="I126" s="543" t="s">
        <v>51</v>
      </c>
      <c r="J126" s="546">
        <f t="shared" si="3"/>
        <v>414.38400000000001</v>
      </c>
      <c r="K126" s="546">
        <f t="shared" si="3"/>
        <v>448.25299999999999</v>
      </c>
      <c r="L126" s="437"/>
      <c r="M126" s="437"/>
      <c r="N126" s="437"/>
      <c r="O126" s="437"/>
      <c r="P126" s="437"/>
      <c r="Q126" s="437"/>
      <c r="R126" s="437"/>
      <c r="S126" s="437"/>
      <c r="T126" s="437"/>
      <c r="U126" s="437"/>
      <c r="V126" s="437"/>
      <c r="W126" s="437"/>
      <c r="X126" s="437"/>
      <c r="Y126" s="437"/>
    </row>
    <row r="127" spans="1:25" x14ac:dyDescent="0.25">
      <c r="A127" s="543" t="s">
        <v>52</v>
      </c>
      <c r="B127" s="545">
        <v>120.932</v>
      </c>
      <c r="C127" s="545">
        <v>136.63800000000001</v>
      </c>
      <c r="D127" s="437"/>
      <c r="E127" s="543" t="s">
        <v>52</v>
      </c>
      <c r="F127" s="545">
        <v>106.369</v>
      </c>
      <c r="G127" s="545">
        <v>116.736</v>
      </c>
      <c r="H127" s="437"/>
      <c r="I127" s="543" t="s">
        <v>52</v>
      </c>
      <c r="J127" s="546">
        <f t="shared" si="3"/>
        <v>227.30099999999999</v>
      </c>
      <c r="K127" s="546">
        <f t="shared" si="3"/>
        <v>253.37400000000002</v>
      </c>
      <c r="L127" s="437"/>
      <c r="M127" s="437"/>
      <c r="N127" s="437"/>
      <c r="O127" s="437"/>
      <c r="P127" s="437"/>
      <c r="Q127" s="437"/>
      <c r="R127" s="437"/>
      <c r="S127" s="437"/>
      <c r="T127" s="437"/>
      <c r="U127" s="437"/>
      <c r="V127" s="437"/>
      <c r="W127" s="437"/>
      <c r="X127" s="437"/>
      <c r="Y127" s="437"/>
    </row>
    <row r="128" spans="1:25" x14ac:dyDescent="0.25">
      <c r="A128" s="543" t="s">
        <v>53</v>
      </c>
      <c r="B128" s="545">
        <v>159.386</v>
      </c>
      <c r="C128" s="545">
        <v>154.93899999999999</v>
      </c>
      <c r="D128" s="437"/>
      <c r="E128" s="543" t="s">
        <v>53</v>
      </c>
      <c r="F128" s="545">
        <v>182.29900000000001</v>
      </c>
      <c r="G128" s="545">
        <v>195.59700000000001</v>
      </c>
      <c r="H128" s="437"/>
      <c r="I128" s="543" t="s">
        <v>53</v>
      </c>
      <c r="J128" s="546">
        <f t="shared" si="3"/>
        <v>341.685</v>
      </c>
      <c r="K128" s="546">
        <f t="shared" si="3"/>
        <v>350.536</v>
      </c>
      <c r="L128" s="437"/>
      <c r="M128" s="437"/>
      <c r="N128" s="437"/>
      <c r="O128" s="437"/>
      <c r="P128" s="437"/>
      <c r="Q128" s="437"/>
      <c r="R128" s="437"/>
      <c r="S128" s="437"/>
      <c r="T128" s="437"/>
      <c r="U128" s="437"/>
      <c r="V128" s="437"/>
      <c r="W128" s="437"/>
      <c r="X128" s="437"/>
      <c r="Y128" s="437"/>
    </row>
    <row r="129" spans="1:25" x14ac:dyDescent="0.25">
      <c r="A129" s="543" t="s">
        <v>54</v>
      </c>
      <c r="B129" s="548">
        <v>535</v>
      </c>
      <c r="C129" s="547">
        <v>543.1</v>
      </c>
      <c r="D129" s="437"/>
      <c r="E129" s="543" t="s">
        <v>54</v>
      </c>
      <c r="F129" s="547">
        <v>1623.8</v>
      </c>
      <c r="G129" s="547">
        <v>1704.6</v>
      </c>
      <c r="H129" s="437"/>
      <c r="I129" s="543" t="s">
        <v>54</v>
      </c>
      <c r="J129" s="546">
        <f t="shared" si="3"/>
        <v>2158.8000000000002</v>
      </c>
      <c r="K129" s="546">
        <f t="shared" si="3"/>
        <v>2247.6999999999998</v>
      </c>
      <c r="L129" s="437"/>
      <c r="M129" s="437"/>
      <c r="N129" s="437"/>
      <c r="O129" s="437"/>
      <c r="P129" s="437"/>
      <c r="Q129" s="437"/>
      <c r="R129" s="437"/>
      <c r="S129" s="437"/>
      <c r="T129" s="437"/>
      <c r="U129" s="437"/>
      <c r="V129" s="437"/>
      <c r="W129" s="437"/>
      <c r="X129" s="437"/>
      <c r="Y129" s="437"/>
    </row>
    <row r="130" spans="1:25" x14ac:dyDescent="0.25">
      <c r="A130" s="543" t="s">
        <v>55</v>
      </c>
      <c r="B130" s="545">
        <v>565.298</v>
      </c>
      <c r="C130" s="545">
        <v>728.95699999999999</v>
      </c>
      <c r="D130" s="437"/>
      <c r="E130" s="543" t="s">
        <v>55</v>
      </c>
      <c r="F130" s="545">
        <v>3957.7710000000002</v>
      </c>
      <c r="G130" s="545">
        <v>3823.8380000000002</v>
      </c>
      <c r="H130" s="437"/>
      <c r="I130" s="543" t="s">
        <v>55</v>
      </c>
      <c r="J130" s="546">
        <f t="shared" si="3"/>
        <v>4523.0690000000004</v>
      </c>
      <c r="K130" s="546">
        <f t="shared" si="3"/>
        <v>4552.7950000000001</v>
      </c>
      <c r="L130" s="437"/>
      <c r="M130" s="437"/>
      <c r="N130" s="437"/>
      <c r="O130" s="437"/>
      <c r="P130" s="437"/>
      <c r="Q130" s="437"/>
      <c r="R130" s="437"/>
      <c r="S130" s="437"/>
      <c r="T130" s="437"/>
      <c r="U130" s="437"/>
      <c r="V130" s="437"/>
      <c r="W130" s="437"/>
      <c r="X130" s="437"/>
      <c r="Y130" s="437"/>
    </row>
    <row r="131" spans="1:25" x14ac:dyDescent="0.25">
      <c r="A131" s="543" t="s">
        <v>56</v>
      </c>
      <c r="B131" s="545">
        <v>18.521000000000001</v>
      </c>
      <c r="C131" s="545">
        <v>16.484999999999999</v>
      </c>
      <c r="D131" s="437"/>
      <c r="E131" s="543" t="s">
        <v>56</v>
      </c>
      <c r="F131" s="545">
        <v>140.18700000000001</v>
      </c>
      <c r="G131" s="544">
        <v>144.85</v>
      </c>
      <c r="H131" s="437"/>
      <c r="I131" s="543" t="s">
        <v>56</v>
      </c>
      <c r="J131" s="546">
        <f t="shared" si="3"/>
        <v>158.70800000000003</v>
      </c>
      <c r="K131" s="546">
        <f t="shared" si="3"/>
        <v>161.33499999999998</v>
      </c>
      <c r="L131" s="437"/>
      <c r="M131" s="437"/>
      <c r="N131" s="437"/>
      <c r="O131" s="437"/>
      <c r="P131" s="437"/>
      <c r="Q131" s="437"/>
      <c r="R131" s="437"/>
      <c r="S131" s="437"/>
      <c r="T131" s="437"/>
      <c r="U131" s="437"/>
      <c r="V131" s="437"/>
      <c r="W131" s="437"/>
      <c r="X131" s="437"/>
      <c r="Y131" s="437"/>
    </row>
    <row r="132" spans="1:25" x14ac:dyDescent="0.25">
      <c r="A132" s="543" t="s">
        <v>58</v>
      </c>
      <c r="B132" s="545">
        <v>1050.586</v>
      </c>
      <c r="C132" s="545">
        <v>992.88400000000001</v>
      </c>
      <c r="D132" s="437"/>
      <c r="E132" s="543" t="s">
        <v>58</v>
      </c>
      <c r="F132" s="545">
        <v>2625.788</v>
      </c>
      <c r="G132" s="545">
        <v>2673.306</v>
      </c>
      <c r="H132" s="437"/>
      <c r="I132" s="543" t="s">
        <v>58</v>
      </c>
      <c r="J132" s="546">
        <f t="shared" si="3"/>
        <v>3676.3739999999998</v>
      </c>
      <c r="K132" s="546">
        <f t="shared" si="3"/>
        <v>3666.19</v>
      </c>
      <c r="L132" s="437"/>
      <c r="M132" s="437"/>
      <c r="N132" s="437"/>
      <c r="O132" s="437"/>
      <c r="P132" s="437"/>
      <c r="Q132" s="437"/>
      <c r="R132" s="437"/>
      <c r="S132" s="437"/>
      <c r="T132" s="437"/>
      <c r="U132" s="437"/>
      <c r="V132" s="437"/>
      <c r="W132" s="437"/>
      <c r="X132" s="437"/>
      <c r="Y132" s="437"/>
    </row>
    <row r="133" spans="1:25" x14ac:dyDescent="0.25">
      <c r="A133" s="543" t="s">
        <v>59</v>
      </c>
      <c r="B133" s="549" t="s">
        <v>24</v>
      </c>
      <c r="C133" s="549" t="s">
        <v>24</v>
      </c>
      <c r="D133" s="437"/>
      <c r="E133" s="543" t="s">
        <v>59</v>
      </c>
      <c r="F133" s="549" t="s">
        <v>24</v>
      </c>
      <c r="G133" s="549" t="s">
        <v>24</v>
      </c>
      <c r="H133" s="437"/>
      <c r="I133" s="543" t="s">
        <v>59</v>
      </c>
      <c r="J133" s="546" t="e">
        <f t="shared" si="3"/>
        <v>#VALUE!</v>
      </c>
      <c r="K133" s="546" t="e">
        <f t="shared" si="3"/>
        <v>#VALUE!</v>
      </c>
      <c r="L133" s="437"/>
      <c r="M133" s="437"/>
      <c r="N133" s="437"/>
      <c r="O133" s="437"/>
      <c r="P133" s="437"/>
      <c r="Q133" s="437"/>
      <c r="R133" s="437"/>
      <c r="S133" s="437"/>
      <c r="T133" s="437"/>
      <c r="U133" s="437"/>
      <c r="V133" s="437"/>
      <c r="W133" s="437"/>
      <c r="X133" s="437"/>
      <c r="Y133" s="437"/>
    </row>
    <row r="134" spans="1:25" x14ac:dyDescent="0.25">
      <c r="A134" s="543" t="s">
        <v>60</v>
      </c>
      <c r="B134" s="545">
        <v>2780.9430000000002</v>
      </c>
      <c r="C134" s="545">
        <v>2922.078</v>
      </c>
      <c r="D134" s="437"/>
      <c r="E134" s="543" t="s">
        <v>60</v>
      </c>
      <c r="F134" s="545">
        <v>9879.0550000000003</v>
      </c>
      <c r="G134" s="545">
        <v>10239.234</v>
      </c>
      <c r="H134" s="437"/>
      <c r="I134" s="543" t="s">
        <v>60</v>
      </c>
      <c r="J134" s="546">
        <f t="shared" si="3"/>
        <v>12659.998</v>
      </c>
      <c r="K134" s="546">
        <f t="shared" si="3"/>
        <v>13161.312</v>
      </c>
      <c r="L134" s="437"/>
      <c r="M134" s="437"/>
      <c r="N134" s="437"/>
      <c r="O134" s="437"/>
      <c r="P134" s="437"/>
      <c r="Q134" s="437"/>
      <c r="R134" s="437"/>
      <c r="S134" s="437"/>
      <c r="T134" s="437"/>
      <c r="U134" s="437"/>
      <c r="V134" s="437"/>
      <c r="W134" s="437"/>
      <c r="X134" s="437"/>
      <c r="Y134" s="437"/>
    </row>
    <row r="135" spans="1:25" x14ac:dyDescent="0.25">
      <c r="A135" s="543" t="s">
        <v>61</v>
      </c>
      <c r="B135" s="545">
        <v>6.2839999999999998</v>
      </c>
      <c r="C135" s="549" t="s">
        <v>24</v>
      </c>
      <c r="D135" s="437"/>
      <c r="E135" s="543" t="s">
        <v>61</v>
      </c>
      <c r="F135" s="545">
        <v>7.8179999999999996</v>
      </c>
      <c r="G135" s="549" t="s">
        <v>24</v>
      </c>
      <c r="H135" s="437"/>
      <c r="I135" s="543" t="s">
        <v>61</v>
      </c>
      <c r="J135" s="546">
        <f t="shared" si="3"/>
        <v>14.102</v>
      </c>
      <c r="K135" s="546" t="e">
        <f t="shared" si="3"/>
        <v>#VALUE!</v>
      </c>
      <c r="L135" s="437"/>
      <c r="M135" s="437"/>
      <c r="N135" s="437"/>
      <c r="O135" s="437"/>
      <c r="P135" s="437"/>
      <c r="Q135" s="437"/>
      <c r="R135" s="437"/>
      <c r="S135" s="437"/>
      <c r="T135" s="437"/>
      <c r="U135" s="437"/>
      <c r="V135" s="437"/>
      <c r="W135" s="437"/>
      <c r="X135" s="437"/>
      <c r="Y135" s="437"/>
    </row>
    <row r="136" spans="1:25" x14ac:dyDescent="0.25">
      <c r="A136" s="543" t="s">
        <v>62</v>
      </c>
      <c r="B136" s="545">
        <v>3.835</v>
      </c>
      <c r="C136" s="545">
        <v>3.7360000000000002</v>
      </c>
      <c r="D136" s="437"/>
      <c r="E136" s="543" t="s">
        <v>62</v>
      </c>
      <c r="F136" s="545">
        <v>22.664000000000001</v>
      </c>
      <c r="G136" s="545">
        <v>25.585999999999999</v>
      </c>
      <c r="H136" s="437"/>
      <c r="I136" s="543" t="s">
        <v>62</v>
      </c>
      <c r="J136" s="546">
        <f t="shared" si="3"/>
        <v>26.499000000000002</v>
      </c>
      <c r="K136" s="546">
        <f t="shared" si="3"/>
        <v>29.321999999999999</v>
      </c>
      <c r="L136" s="437"/>
      <c r="M136" s="437"/>
      <c r="N136" s="437"/>
      <c r="O136" s="437"/>
      <c r="P136" s="437"/>
      <c r="Q136" s="437"/>
      <c r="R136" s="437"/>
      <c r="S136" s="437"/>
      <c r="T136" s="437"/>
      <c r="U136" s="437"/>
      <c r="V136" s="437"/>
      <c r="W136" s="437"/>
      <c r="X136" s="437"/>
      <c r="Y136" s="437"/>
    </row>
    <row r="137" spans="1:25" x14ac:dyDescent="0.25">
      <c r="A137" s="543" t="s">
        <v>64</v>
      </c>
      <c r="B137" s="545">
        <v>111.03700000000001</v>
      </c>
      <c r="C137" s="545">
        <v>105.18600000000001</v>
      </c>
      <c r="D137" s="437"/>
      <c r="E137" s="543" t="s">
        <v>64</v>
      </c>
      <c r="F137" s="545">
        <v>128.952</v>
      </c>
      <c r="G137" s="545">
        <v>141.459</v>
      </c>
      <c r="H137" s="437"/>
      <c r="I137" s="543" t="s">
        <v>64</v>
      </c>
      <c r="J137" s="546">
        <f t="shared" si="3"/>
        <v>239.989</v>
      </c>
      <c r="K137" s="546">
        <f t="shared" si="3"/>
        <v>246.64500000000001</v>
      </c>
      <c r="L137" s="437"/>
      <c r="M137" s="437"/>
      <c r="N137" s="437"/>
      <c r="O137" s="437"/>
      <c r="P137" s="437"/>
      <c r="Q137" s="437"/>
      <c r="R137" s="437"/>
      <c r="S137" s="437"/>
      <c r="T137" s="437"/>
      <c r="U137" s="437"/>
      <c r="V137" s="437"/>
      <c r="W137" s="437"/>
      <c r="X137" s="437"/>
      <c r="Y137" s="437"/>
    </row>
    <row r="138" spans="1:25" x14ac:dyDescent="0.25">
      <c r="A138" s="543" t="s">
        <v>65</v>
      </c>
      <c r="B138" s="544">
        <v>623.58000000000004</v>
      </c>
      <c r="C138" s="545">
        <v>478.858</v>
      </c>
      <c r="D138" s="437"/>
      <c r="E138" s="543" t="s">
        <v>65</v>
      </c>
      <c r="F138" s="544">
        <v>2047.25</v>
      </c>
      <c r="G138" s="545">
        <v>2108.9830000000002</v>
      </c>
      <c r="H138" s="437"/>
      <c r="I138" s="543" t="s">
        <v>65</v>
      </c>
      <c r="J138" s="546">
        <f t="shared" si="3"/>
        <v>2670.83</v>
      </c>
      <c r="K138" s="546">
        <f t="shared" si="3"/>
        <v>2587.8410000000003</v>
      </c>
      <c r="L138" s="437"/>
      <c r="M138" s="437"/>
      <c r="N138" s="437"/>
      <c r="O138" s="437"/>
      <c r="P138" s="437"/>
      <c r="Q138" s="437"/>
      <c r="R138" s="437"/>
      <c r="S138" s="437"/>
      <c r="T138" s="437"/>
      <c r="U138" s="437"/>
      <c r="V138" s="437"/>
      <c r="W138" s="437"/>
      <c r="X138" s="437"/>
      <c r="Y138" s="437"/>
    </row>
    <row r="139" spans="1:25" x14ac:dyDescent="0.25">
      <c r="A139" s="543" t="s">
        <v>66</v>
      </c>
      <c r="B139" s="549" t="s">
        <v>24</v>
      </c>
      <c r="C139" s="545">
        <v>1.534</v>
      </c>
      <c r="D139" s="437"/>
      <c r="E139" s="543" t="s">
        <v>66</v>
      </c>
      <c r="F139" s="549" t="s">
        <v>24</v>
      </c>
      <c r="G139" s="545">
        <v>20.087</v>
      </c>
      <c r="H139" s="437"/>
      <c r="I139" s="543" t="s">
        <v>66</v>
      </c>
      <c r="J139" s="546" t="e">
        <f t="shared" si="3"/>
        <v>#VALUE!</v>
      </c>
      <c r="K139" s="546">
        <f t="shared" si="3"/>
        <v>21.620999999999999</v>
      </c>
      <c r="L139" s="437"/>
      <c r="M139" s="437"/>
      <c r="N139" s="437"/>
      <c r="O139" s="437"/>
      <c r="P139" s="437"/>
      <c r="Q139" s="437"/>
      <c r="R139" s="437"/>
      <c r="S139" s="437"/>
      <c r="T139" s="437"/>
      <c r="U139" s="437"/>
      <c r="V139" s="437"/>
      <c r="W139" s="437"/>
      <c r="X139" s="437"/>
      <c r="Y139" s="437"/>
    </row>
    <row r="140" spans="1:25" x14ac:dyDescent="0.25">
      <c r="A140" s="543" t="s">
        <v>89</v>
      </c>
      <c r="B140" s="545">
        <v>4781.607</v>
      </c>
      <c r="C140" s="547">
        <v>4430.2</v>
      </c>
      <c r="D140" s="437"/>
      <c r="E140" s="543" t="s">
        <v>89</v>
      </c>
      <c r="F140" s="545">
        <v>1343.8119999999999</v>
      </c>
      <c r="G140" s="545">
        <v>1664.251</v>
      </c>
      <c r="H140" s="437"/>
      <c r="I140" s="543" t="s">
        <v>89</v>
      </c>
      <c r="J140" s="546">
        <f t="shared" si="3"/>
        <v>6125.4189999999999</v>
      </c>
      <c r="K140" s="546">
        <f t="shared" si="3"/>
        <v>6094.451</v>
      </c>
      <c r="L140" s="437"/>
      <c r="M140" s="437"/>
      <c r="N140" s="437"/>
      <c r="O140" s="437"/>
      <c r="P140" s="437"/>
      <c r="Q140" s="437"/>
      <c r="R140" s="437"/>
      <c r="S140" s="437"/>
      <c r="T140" s="437"/>
      <c r="U140" s="437"/>
      <c r="V140" s="437"/>
      <c r="W140" s="437"/>
      <c r="X140" s="437"/>
      <c r="Y140" s="437"/>
    </row>
    <row r="141" spans="1:25" x14ac:dyDescent="0.25">
      <c r="A141" s="543" t="s">
        <v>90</v>
      </c>
      <c r="B141" s="545">
        <v>51029.635999999999</v>
      </c>
      <c r="C141" s="549" t="s">
        <v>24</v>
      </c>
      <c r="D141" s="437"/>
      <c r="E141" s="543" t="s">
        <v>90</v>
      </c>
      <c r="F141" s="544">
        <v>63270.11</v>
      </c>
      <c r="G141" s="549" t="s">
        <v>24</v>
      </c>
      <c r="H141" s="437"/>
      <c r="I141" s="543" t="s">
        <v>90</v>
      </c>
      <c r="J141" s="546">
        <f t="shared" si="3"/>
        <v>114299.746</v>
      </c>
      <c r="K141" s="546" t="e">
        <f t="shared" si="3"/>
        <v>#VALUE!</v>
      </c>
      <c r="L141" s="437"/>
      <c r="M141" s="437"/>
      <c r="N141" s="437"/>
      <c r="O141" s="437"/>
      <c r="P141" s="437"/>
      <c r="Q141" s="437"/>
      <c r="R141" s="437"/>
      <c r="S141" s="437"/>
      <c r="T141" s="437"/>
      <c r="U141" s="437"/>
      <c r="V141" s="437"/>
      <c r="W141" s="437"/>
      <c r="X141" s="437"/>
      <c r="Y141" s="437"/>
    </row>
    <row r="142" spans="1:25" x14ac:dyDescent="0.25">
      <c r="A142" s="543" t="s">
        <v>91</v>
      </c>
      <c r="B142" s="545">
        <v>38246.474999999999</v>
      </c>
      <c r="C142" s="549" t="s">
        <v>24</v>
      </c>
      <c r="D142" s="437"/>
      <c r="E142" s="543" t="s">
        <v>91</v>
      </c>
      <c r="F142" s="545">
        <v>18671.405999999999</v>
      </c>
      <c r="G142" s="549" t="s">
        <v>24</v>
      </c>
      <c r="H142" s="437"/>
      <c r="I142" s="543" t="s">
        <v>91</v>
      </c>
      <c r="J142" s="546">
        <f t="shared" si="3"/>
        <v>56917.880999999994</v>
      </c>
      <c r="K142" s="546" t="e">
        <f t="shared" si="3"/>
        <v>#VALUE!</v>
      </c>
      <c r="L142" s="437"/>
      <c r="M142" s="437"/>
      <c r="N142" s="437"/>
      <c r="O142" s="437"/>
      <c r="P142" s="437"/>
      <c r="Q142" s="437"/>
      <c r="R142" s="437"/>
      <c r="S142" s="437"/>
      <c r="T142" s="437"/>
      <c r="U142" s="437"/>
      <c r="V142" s="437"/>
      <c r="W142" s="437"/>
      <c r="X142" s="437"/>
      <c r="Y142" s="437"/>
    </row>
    <row r="143" spans="1:25" x14ac:dyDescent="0.25">
      <c r="A143" s="543" t="s">
        <v>92</v>
      </c>
      <c r="B143" s="545">
        <v>10652.837</v>
      </c>
      <c r="C143" s="549" t="s">
        <v>24</v>
      </c>
      <c r="D143" s="437"/>
      <c r="E143" s="543" t="s">
        <v>92</v>
      </c>
      <c r="F143" s="545">
        <v>15884.824000000001</v>
      </c>
      <c r="G143" s="549" t="s">
        <v>24</v>
      </c>
      <c r="H143" s="437"/>
      <c r="I143" s="543" t="s">
        <v>92</v>
      </c>
      <c r="J143" s="546">
        <f t="shared" si="3"/>
        <v>26537.661</v>
      </c>
      <c r="K143" s="546" t="e">
        <f t="shared" si="3"/>
        <v>#VALUE!</v>
      </c>
      <c r="L143" s="437"/>
      <c r="M143" s="437"/>
      <c r="N143" s="437"/>
      <c r="O143" s="437"/>
      <c r="P143" s="437"/>
      <c r="Q143" s="437"/>
      <c r="R143" s="437"/>
      <c r="S143" s="437"/>
      <c r="T143" s="437"/>
      <c r="U143" s="437"/>
      <c r="V143" s="437"/>
      <c r="W143" s="437"/>
      <c r="X143" s="437"/>
      <c r="Y143" s="437"/>
    </row>
    <row r="144" spans="1:25" x14ac:dyDescent="0.25">
      <c r="A144" s="543" t="s">
        <v>93</v>
      </c>
      <c r="B144" s="545">
        <v>6647.9880000000003</v>
      </c>
      <c r="C144" s="549" t="s">
        <v>24</v>
      </c>
      <c r="D144" s="437"/>
      <c r="E144" s="543" t="s">
        <v>93</v>
      </c>
      <c r="F144" s="545">
        <v>5427.2790000000005</v>
      </c>
      <c r="G144" s="549" t="s">
        <v>24</v>
      </c>
      <c r="H144" s="437"/>
      <c r="I144" s="543" t="s">
        <v>93</v>
      </c>
      <c r="J144" s="546">
        <f t="shared" si="3"/>
        <v>12075.267</v>
      </c>
      <c r="K144" s="546" t="e">
        <f t="shared" si="3"/>
        <v>#VALUE!</v>
      </c>
      <c r="L144" s="437"/>
      <c r="M144" s="437"/>
      <c r="N144" s="437"/>
      <c r="O144" s="437"/>
      <c r="P144" s="437"/>
      <c r="Q144" s="437"/>
      <c r="R144" s="437"/>
      <c r="S144" s="437"/>
      <c r="T144" s="437"/>
      <c r="U144" s="437"/>
      <c r="V144" s="437"/>
      <c r="W144" s="437"/>
      <c r="X144" s="437"/>
      <c r="Y144" s="437"/>
    </row>
    <row r="145" spans="1:25" x14ac:dyDescent="0.25">
      <c r="A145" s="437"/>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row>
    <row r="146" spans="1:25" x14ac:dyDescent="0.25">
      <c r="A146" s="542" t="s">
        <v>84</v>
      </c>
      <c r="B146" s="523"/>
      <c r="C146" s="523"/>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row>
    <row r="147" spans="1:25" x14ac:dyDescent="0.25">
      <c r="A147" s="542" t="s">
        <v>24</v>
      </c>
      <c r="B147" s="542" t="s">
        <v>69</v>
      </c>
      <c r="C147" s="523"/>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row>
    <row r="148" spans="1:25" x14ac:dyDescent="0.25">
      <c r="A148" s="437"/>
      <c r="B148" s="437"/>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row>
  </sheetData>
  <autoFilter ref="A6:H6" xr:uid="{CDF9F5D4-A9DD-4124-9205-ED144374D8F8}">
    <sortState xmlns:xlrd2="http://schemas.microsoft.com/office/spreadsheetml/2017/richdata2" ref="A7:H38">
      <sortCondition descending="1" ref="G6"/>
    </sortState>
  </autoFilter>
  <mergeCells count="3">
    <mergeCell ref="C5:D5"/>
    <mergeCell ref="E5:F5"/>
    <mergeCell ref="G5:H5"/>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E601-FDF0-4DD2-BF28-340EFF8A24A7}">
  <dimension ref="A1:F21"/>
  <sheetViews>
    <sheetView workbookViewId="0">
      <selection activeCell="A2" sqref="A2"/>
    </sheetView>
  </sheetViews>
  <sheetFormatPr defaultRowHeight="15" x14ac:dyDescent="0.25"/>
  <cols>
    <col min="2" max="2" width="17.140625" customWidth="1"/>
    <col min="3" max="3" width="10.42578125" customWidth="1"/>
    <col min="4" max="4" width="13.85546875" customWidth="1"/>
    <col min="6" max="6" width="12.7109375" customWidth="1"/>
  </cols>
  <sheetData>
    <row r="1" spans="1:6" x14ac:dyDescent="0.25">
      <c r="A1" s="387" t="s">
        <v>2069</v>
      </c>
    </row>
    <row r="2" spans="1:6" x14ac:dyDescent="0.25">
      <c r="A2" s="387" t="s">
        <v>2063</v>
      </c>
    </row>
    <row r="3" spans="1:6" ht="15.75" thickBot="1" x14ac:dyDescent="0.3"/>
    <row r="4" spans="1:6" ht="37.5" customHeight="1" x14ac:dyDescent="0.25">
      <c r="A4" s="1051"/>
      <c r="B4" s="1052"/>
      <c r="C4" s="1053" t="s">
        <v>1345</v>
      </c>
      <c r="D4" s="1054"/>
      <c r="E4" s="1054" t="s">
        <v>1346</v>
      </c>
      <c r="F4" s="1055"/>
    </row>
    <row r="5" spans="1:6" ht="60" customHeight="1" x14ac:dyDescent="0.25">
      <c r="A5" s="860" t="s">
        <v>1109</v>
      </c>
      <c r="B5" s="807" t="s">
        <v>1662</v>
      </c>
      <c r="C5" s="848" t="s">
        <v>1344</v>
      </c>
      <c r="D5" s="839" t="s">
        <v>1342</v>
      </c>
      <c r="E5" s="839" t="s">
        <v>1344</v>
      </c>
      <c r="F5" s="849" t="s">
        <v>1343</v>
      </c>
    </row>
    <row r="6" spans="1:6" x14ac:dyDescent="0.25">
      <c r="A6" s="1042" t="s">
        <v>850</v>
      </c>
      <c r="B6" s="850">
        <v>2015</v>
      </c>
      <c r="C6" s="854">
        <v>220</v>
      </c>
      <c r="D6" s="855">
        <v>211</v>
      </c>
      <c r="E6" s="855">
        <v>686</v>
      </c>
      <c r="F6" s="851">
        <v>1139</v>
      </c>
    </row>
    <row r="7" spans="1:6" x14ac:dyDescent="0.25">
      <c r="A7" s="1042"/>
      <c r="B7" s="850">
        <v>2016</v>
      </c>
      <c r="C7" s="854">
        <v>247</v>
      </c>
      <c r="D7" s="855">
        <v>226</v>
      </c>
      <c r="E7" s="855">
        <v>668</v>
      </c>
      <c r="F7" s="851">
        <v>1117</v>
      </c>
    </row>
    <row r="8" spans="1:6" x14ac:dyDescent="0.25">
      <c r="A8" s="1042"/>
      <c r="B8" s="850">
        <v>2017</v>
      </c>
      <c r="C8" s="854">
        <v>256</v>
      </c>
      <c r="D8" s="855">
        <v>232</v>
      </c>
      <c r="E8" s="855">
        <v>616</v>
      </c>
      <c r="F8" s="851">
        <v>1005</v>
      </c>
    </row>
    <row r="9" spans="1:6" x14ac:dyDescent="0.25">
      <c r="A9" s="1042"/>
      <c r="B9" s="850">
        <v>2018</v>
      </c>
      <c r="C9" s="854">
        <v>253</v>
      </c>
      <c r="D9" s="855">
        <v>233</v>
      </c>
      <c r="E9" s="855">
        <v>718</v>
      </c>
      <c r="F9" s="851">
        <v>1201</v>
      </c>
    </row>
    <row r="10" spans="1:6" x14ac:dyDescent="0.25">
      <c r="A10" s="1042"/>
      <c r="B10" s="850">
        <v>2019</v>
      </c>
      <c r="C10" s="854">
        <v>258</v>
      </c>
      <c r="D10" s="855">
        <v>209</v>
      </c>
      <c r="E10" s="855">
        <v>843</v>
      </c>
      <c r="F10" s="851">
        <v>1457</v>
      </c>
    </row>
    <row r="11" spans="1:6" x14ac:dyDescent="0.25">
      <c r="A11" s="1042"/>
      <c r="B11" s="850">
        <v>2020</v>
      </c>
      <c r="C11" s="854">
        <v>229</v>
      </c>
      <c r="D11" s="855">
        <v>191</v>
      </c>
      <c r="E11" s="855">
        <v>876</v>
      </c>
      <c r="F11" s="851">
        <v>1507</v>
      </c>
    </row>
    <row r="12" spans="1:6" x14ac:dyDescent="0.25">
      <c r="A12" s="1042"/>
      <c r="B12" s="850" t="s">
        <v>1340</v>
      </c>
      <c r="C12" s="854">
        <v>867</v>
      </c>
      <c r="D12" s="855">
        <v>1302</v>
      </c>
      <c r="E12" s="855">
        <v>2053</v>
      </c>
      <c r="F12" s="851">
        <v>7426</v>
      </c>
    </row>
    <row r="13" spans="1:6" x14ac:dyDescent="0.25">
      <c r="A13" s="1042" t="s">
        <v>849</v>
      </c>
      <c r="B13" s="852">
        <v>2015</v>
      </c>
      <c r="C13" s="854">
        <v>98</v>
      </c>
      <c r="D13" s="855">
        <v>100</v>
      </c>
      <c r="E13" s="855">
        <v>662</v>
      </c>
      <c r="F13" s="851">
        <v>1185</v>
      </c>
    </row>
    <row r="14" spans="1:6" x14ac:dyDescent="0.25">
      <c r="A14" s="1042"/>
      <c r="B14" s="852">
        <v>2016</v>
      </c>
      <c r="C14" s="854">
        <v>114</v>
      </c>
      <c r="D14" s="855">
        <v>118</v>
      </c>
      <c r="E14" s="855">
        <v>626</v>
      </c>
      <c r="F14" s="851">
        <v>1111</v>
      </c>
    </row>
    <row r="15" spans="1:6" x14ac:dyDescent="0.25">
      <c r="A15" s="1042"/>
      <c r="B15" s="852">
        <v>2017</v>
      </c>
      <c r="C15" s="854">
        <v>115</v>
      </c>
      <c r="D15" s="855">
        <v>113</v>
      </c>
      <c r="E15" s="855">
        <v>537</v>
      </c>
      <c r="F15" s="851">
        <v>949</v>
      </c>
    </row>
    <row r="16" spans="1:6" x14ac:dyDescent="0.25">
      <c r="A16" s="1042"/>
      <c r="B16" s="852">
        <v>2018</v>
      </c>
      <c r="C16" s="854">
        <v>136</v>
      </c>
      <c r="D16" s="855">
        <v>114</v>
      </c>
      <c r="E16" s="855">
        <v>688</v>
      </c>
      <c r="F16" s="851">
        <v>1221</v>
      </c>
    </row>
    <row r="17" spans="1:6" x14ac:dyDescent="0.25">
      <c r="A17" s="1042"/>
      <c r="B17" s="852">
        <v>2019</v>
      </c>
      <c r="C17" s="854">
        <v>130</v>
      </c>
      <c r="D17" s="855">
        <v>115</v>
      </c>
      <c r="E17" s="855">
        <v>767</v>
      </c>
      <c r="F17" s="851">
        <v>1377</v>
      </c>
    </row>
    <row r="18" spans="1:6" x14ac:dyDescent="0.25">
      <c r="A18" s="1042"/>
      <c r="B18" s="852">
        <v>2020</v>
      </c>
      <c r="C18" s="854">
        <v>130</v>
      </c>
      <c r="D18" s="855">
        <v>113</v>
      </c>
      <c r="E18" s="855">
        <v>884</v>
      </c>
      <c r="F18" s="851">
        <v>1621</v>
      </c>
    </row>
    <row r="19" spans="1:6" x14ac:dyDescent="0.25">
      <c r="A19" s="1042"/>
      <c r="B19" s="850" t="s">
        <v>1341</v>
      </c>
      <c r="C19" s="854">
        <v>463</v>
      </c>
      <c r="D19" s="855">
        <v>673</v>
      </c>
      <c r="E19" s="855">
        <v>1895</v>
      </c>
      <c r="F19" s="851">
        <v>7464</v>
      </c>
    </row>
    <row r="20" spans="1:6" x14ac:dyDescent="0.25">
      <c r="A20" s="1049" t="s">
        <v>1339</v>
      </c>
      <c r="B20" s="1050"/>
      <c r="C20" s="854">
        <v>5</v>
      </c>
      <c r="D20" s="855">
        <v>5</v>
      </c>
      <c r="E20" s="855">
        <v>5</v>
      </c>
      <c r="F20" s="851">
        <v>7</v>
      </c>
    </row>
    <row r="21" spans="1:6" ht="15.75" thickBot="1" x14ac:dyDescent="0.3">
      <c r="A21" s="1047" t="s">
        <v>605</v>
      </c>
      <c r="B21" s="1048"/>
      <c r="C21" s="857">
        <v>1335</v>
      </c>
      <c r="D21" s="858">
        <v>1656</v>
      </c>
      <c r="E21" s="858">
        <v>3953</v>
      </c>
      <c r="F21" s="853">
        <v>13687</v>
      </c>
    </row>
  </sheetData>
  <mergeCells count="7">
    <mergeCell ref="A21:B21"/>
    <mergeCell ref="A4:B4"/>
    <mergeCell ref="C4:D4"/>
    <mergeCell ref="E4:F4"/>
    <mergeCell ref="A6:A12"/>
    <mergeCell ref="A13:A19"/>
    <mergeCell ref="A20:B2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1B47D-2932-455B-8661-6651DDBAE348}">
  <dimension ref="A1:H15"/>
  <sheetViews>
    <sheetView workbookViewId="0">
      <selection activeCell="A5" sqref="A5:A15"/>
    </sheetView>
  </sheetViews>
  <sheetFormatPr defaultRowHeight="15" x14ac:dyDescent="0.25"/>
  <cols>
    <col min="1" max="1" width="25.28515625" style="437" customWidth="1"/>
    <col min="2" max="2" width="9" customWidth="1"/>
    <col min="3" max="3" width="10.42578125" customWidth="1"/>
    <col min="4" max="4" width="10.28515625" customWidth="1"/>
    <col min="5" max="5" width="10.42578125" customWidth="1"/>
    <col min="6" max="6" width="10.28515625" customWidth="1"/>
    <col min="7" max="7" width="12.42578125" customWidth="1"/>
    <col min="8" max="8" width="10.42578125" customWidth="1"/>
  </cols>
  <sheetData>
    <row r="1" spans="1:8" x14ac:dyDescent="0.25">
      <c r="A1" s="387" t="s">
        <v>2070</v>
      </c>
    </row>
    <row r="2" spans="1:8" x14ac:dyDescent="0.25">
      <c r="A2" s="387" t="s">
        <v>2071</v>
      </c>
    </row>
    <row r="4" spans="1:8" ht="60" x14ac:dyDescent="0.25">
      <c r="A4" s="726" t="s">
        <v>2192</v>
      </c>
      <c r="B4" s="726" t="s">
        <v>2184</v>
      </c>
      <c r="C4" s="726" t="s">
        <v>2193</v>
      </c>
      <c r="D4" s="726" t="s">
        <v>2194</v>
      </c>
      <c r="E4" s="726" t="s">
        <v>2195</v>
      </c>
      <c r="F4" s="726" t="s">
        <v>2196</v>
      </c>
      <c r="G4" s="726" t="s">
        <v>2197</v>
      </c>
      <c r="H4" s="726" t="s">
        <v>2198</v>
      </c>
    </row>
    <row r="5" spans="1:8" x14ac:dyDescent="0.25">
      <c r="A5" s="756" t="s">
        <v>2199</v>
      </c>
      <c r="B5" s="742">
        <v>4390</v>
      </c>
      <c r="C5" s="742">
        <v>148413</v>
      </c>
      <c r="D5" s="742">
        <v>953</v>
      </c>
      <c r="E5" s="742">
        <v>250</v>
      </c>
      <c r="F5" s="861">
        <v>33.81</v>
      </c>
      <c r="G5" s="782">
        <f>D5/B5</f>
        <v>0.21708428246013667</v>
      </c>
      <c r="H5" s="805">
        <f>E5/B5</f>
        <v>5.6947608200455579E-2</v>
      </c>
    </row>
    <row r="6" spans="1:8" ht="30" x14ac:dyDescent="0.25">
      <c r="A6" s="756" t="s">
        <v>2200</v>
      </c>
      <c r="B6" s="742">
        <v>2789</v>
      </c>
      <c r="C6" s="742">
        <v>38686</v>
      </c>
      <c r="D6" s="742">
        <v>493</v>
      </c>
      <c r="E6" s="742">
        <v>100</v>
      </c>
      <c r="F6" s="861">
        <v>13.87</v>
      </c>
      <c r="G6" s="782">
        <f t="shared" ref="G6:G15" si="0">D6/B6</f>
        <v>0.17676586590175691</v>
      </c>
      <c r="H6" s="805">
        <f t="shared" ref="H6:H15" si="1">E6/B6</f>
        <v>3.5855145213338116E-2</v>
      </c>
    </row>
    <row r="7" spans="1:8" x14ac:dyDescent="0.25">
      <c r="A7" s="756" t="s">
        <v>2201</v>
      </c>
      <c r="B7" s="742">
        <v>1953</v>
      </c>
      <c r="C7" s="742">
        <v>36374</v>
      </c>
      <c r="D7" s="742">
        <v>334</v>
      </c>
      <c r="E7" s="742">
        <v>47</v>
      </c>
      <c r="F7" s="861">
        <v>18.62</v>
      </c>
      <c r="G7" s="782">
        <f t="shared" si="0"/>
        <v>0.17101894521249361</v>
      </c>
      <c r="H7" s="805">
        <f t="shared" si="1"/>
        <v>2.4065540194572452E-2</v>
      </c>
    </row>
    <row r="8" spans="1:8" x14ac:dyDescent="0.25">
      <c r="A8" s="756" t="s">
        <v>1994</v>
      </c>
      <c r="B8" s="742">
        <v>2895</v>
      </c>
      <c r="C8" s="742">
        <v>13804</v>
      </c>
      <c r="D8" s="742">
        <v>272</v>
      </c>
      <c r="E8" s="742">
        <v>34</v>
      </c>
      <c r="F8" s="861">
        <v>4.7699999999999996</v>
      </c>
      <c r="G8" s="782">
        <f t="shared" si="0"/>
        <v>9.3955094991364424E-2</v>
      </c>
      <c r="H8" s="805">
        <f t="shared" si="1"/>
        <v>1.1744386873920553E-2</v>
      </c>
    </row>
    <row r="9" spans="1:8" ht="45" x14ac:dyDescent="0.25">
      <c r="A9" s="756" t="s">
        <v>2202</v>
      </c>
      <c r="B9" s="742">
        <v>1951</v>
      </c>
      <c r="C9" s="742">
        <v>13241</v>
      </c>
      <c r="D9" s="742">
        <v>228</v>
      </c>
      <c r="E9" s="742">
        <v>31</v>
      </c>
      <c r="F9" s="861">
        <v>6.79</v>
      </c>
      <c r="G9" s="782">
        <f t="shared" si="0"/>
        <v>0.1168631471040492</v>
      </c>
      <c r="H9" s="805">
        <f t="shared" si="1"/>
        <v>1.5889287544848796E-2</v>
      </c>
    </row>
    <row r="10" spans="1:8" x14ac:dyDescent="0.25">
      <c r="A10" s="756" t="s">
        <v>536</v>
      </c>
      <c r="B10" s="742">
        <v>1655</v>
      </c>
      <c r="C10" s="742">
        <v>21820</v>
      </c>
      <c r="D10" s="742">
        <v>168</v>
      </c>
      <c r="E10" s="742">
        <v>19</v>
      </c>
      <c r="F10" s="861">
        <v>13.18</v>
      </c>
      <c r="G10" s="782">
        <f t="shared" si="0"/>
        <v>0.1015105740181269</v>
      </c>
      <c r="H10" s="805">
        <f t="shared" si="1"/>
        <v>1.1480362537764351E-2</v>
      </c>
    </row>
    <row r="11" spans="1:8" x14ac:dyDescent="0.25">
      <c r="A11" s="756" t="s">
        <v>2203</v>
      </c>
      <c r="B11" s="742">
        <v>1034</v>
      </c>
      <c r="C11" s="742">
        <v>9555</v>
      </c>
      <c r="D11" s="742">
        <v>80</v>
      </c>
      <c r="E11" s="742">
        <v>16</v>
      </c>
      <c r="F11" s="861">
        <v>9.24</v>
      </c>
      <c r="G11" s="782">
        <f t="shared" si="0"/>
        <v>7.7369439071566737E-2</v>
      </c>
      <c r="H11" s="805">
        <f t="shared" si="1"/>
        <v>1.5473887814313346E-2</v>
      </c>
    </row>
    <row r="12" spans="1:8" x14ac:dyDescent="0.25">
      <c r="A12" s="756" t="s">
        <v>2204</v>
      </c>
      <c r="B12" s="742">
        <v>645</v>
      </c>
      <c r="C12" s="742">
        <v>1375</v>
      </c>
      <c r="D12" s="742">
        <v>79</v>
      </c>
      <c r="E12" s="742">
        <v>12</v>
      </c>
      <c r="F12" s="861">
        <v>2.13</v>
      </c>
      <c r="G12" s="782">
        <f t="shared" si="0"/>
        <v>0.12248062015503876</v>
      </c>
      <c r="H12" s="805">
        <f t="shared" si="1"/>
        <v>1.8604651162790697E-2</v>
      </c>
    </row>
    <row r="13" spans="1:8" ht="30" x14ac:dyDescent="0.25">
      <c r="A13" s="756" t="s">
        <v>2205</v>
      </c>
      <c r="B13" s="742">
        <v>495</v>
      </c>
      <c r="C13" s="742">
        <v>2810</v>
      </c>
      <c r="D13" s="742">
        <v>39</v>
      </c>
      <c r="E13" s="742">
        <v>1</v>
      </c>
      <c r="F13" s="861">
        <v>5.68</v>
      </c>
      <c r="G13" s="782">
        <f t="shared" si="0"/>
        <v>7.8787878787878782E-2</v>
      </c>
      <c r="H13" s="805">
        <f t="shared" si="1"/>
        <v>2.0202020202020202E-3</v>
      </c>
    </row>
    <row r="14" spans="1:8" x14ac:dyDescent="0.25">
      <c r="A14" s="756" t="s">
        <v>2206</v>
      </c>
      <c r="B14" s="742">
        <v>266</v>
      </c>
      <c r="C14" s="742">
        <v>2925</v>
      </c>
      <c r="D14" s="742">
        <v>30</v>
      </c>
      <c r="E14" s="742">
        <v>4</v>
      </c>
      <c r="F14" s="861">
        <v>11</v>
      </c>
      <c r="G14" s="782">
        <f t="shared" si="0"/>
        <v>0.11278195488721804</v>
      </c>
      <c r="H14" s="805">
        <f t="shared" si="1"/>
        <v>1.5037593984962405E-2</v>
      </c>
    </row>
    <row r="15" spans="1:8" x14ac:dyDescent="0.25">
      <c r="A15" s="385" t="s">
        <v>105</v>
      </c>
      <c r="B15" s="742">
        <v>18073</v>
      </c>
      <c r="C15" s="742">
        <v>289003</v>
      </c>
      <c r="D15" s="742">
        <v>2676</v>
      </c>
      <c r="E15" s="742">
        <v>514</v>
      </c>
      <c r="F15" s="861">
        <v>15.99</v>
      </c>
      <c r="G15" s="782">
        <f t="shared" si="0"/>
        <v>0.14806617606374151</v>
      </c>
      <c r="H15" s="805">
        <f t="shared" si="1"/>
        <v>2.8440214684889061E-2</v>
      </c>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A057-55C1-4F27-A2DE-DF674460613C}">
  <dimension ref="A1:L50"/>
  <sheetViews>
    <sheetView workbookViewId="0">
      <selection activeCell="A5" sqref="A5:B49"/>
    </sheetView>
  </sheetViews>
  <sheetFormatPr defaultRowHeight="15" x14ac:dyDescent="0.25"/>
  <cols>
    <col min="1" max="1" width="5.28515625" style="437" customWidth="1"/>
    <col min="2" max="2" width="34.28515625" style="437" customWidth="1"/>
    <col min="3" max="3" width="6.28515625" customWidth="1"/>
    <col min="4" max="4" width="7.7109375" customWidth="1"/>
    <col min="5" max="5" width="9.42578125" customWidth="1"/>
    <col min="6" max="6" width="13.140625" customWidth="1"/>
    <col min="7" max="7" width="15.7109375" customWidth="1"/>
    <col min="8" max="8" width="11.140625" customWidth="1"/>
    <col min="9" max="9" width="10.7109375" customWidth="1"/>
    <col min="10" max="10" width="10.42578125" customWidth="1"/>
    <col min="11" max="11" width="9.5703125" customWidth="1"/>
    <col min="12" max="12" width="9.7109375" customWidth="1"/>
  </cols>
  <sheetData>
    <row r="1" spans="1:12" x14ac:dyDescent="0.25">
      <c r="A1" s="387" t="s">
        <v>2072</v>
      </c>
    </row>
    <row r="2" spans="1:12" x14ac:dyDescent="0.25">
      <c r="A2" s="387" t="s">
        <v>2073</v>
      </c>
    </row>
    <row r="4" spans="1:12" s="437" customFormat="1" ht="90" customHeight="1" x14ac:dyDescent="0.25">
      <c r="A4" s="862"/>
      <c r="B4" s="862" t="s">
        <v>2207</v>
      </c>
      <c r="C4" s="811" t="s">
        <v>2184</v>
      </c>
      <c r="D4" s="811" t="s">
        <v>2193</v>
      </c>
      <c r="E4" s="811" t="s">
        <v>2208</v>
      </c>
      <c r="F4" s="811" t="s">
        <v>2209</v>
      </c>
      <c r="G4" s="811" t="s">
        <v>2210</v>
      </c>
      <c r="H4" s="811" t="s">
        <v>2211</v>
      </c>
      <c r="I4" s="811" t="s">
        <v>2195</v>
      </c>
      <c r="J4" s="811" t="s">
        <v>2194</v>
      </c>
      <c r="K4" s="811" t="s">
        <v>2198</v>
      </c>
      <c r="L4" s="811" t="s">
        <v>2197</v>
      </c>
    </row>
    <row r="5" spans="1:12" x14ac:dyDescent="0.25">
      <c r="A5" s="611">
        <v>1</v>
      </c>
      <c r="B5" s="863" t="s">
        <v>2212</v>
      </c>
      <c r="C5" s="377">
        <v>9124</v>
      </c>
      <c r="D5" s="377">
        <v>108348</v>
      </c>
      <c r="E5" s="683">
        <v>80.195089872862695</v>
      </c>
      <c r="F5" s="683">
        <v>1.20254148399824</v>
      </c>
      <c r="G5" s="367">
        <v>68.292415607189795</v>
      </c>
      <c r="H5" s="367">
        <v>11.875054800526</v>
      </c>
      <c r="I5" s="377">
        <v>111</v>
      </c>
      <c r="J5" s="377">
        <v>1073</v>
      </c>
      <c r="K5" s="864">
        <f>I5/C5</f>
        <v>1.2165716790881192E-2</v>
      </c>
      <c r="L5" s="864">
        <f>J5/C5</f>
        <v>0.11760192897851819</v>
      </c>
    </row>
    <row r="6" spans="1:12" ht="16.5" customHeight="1" x14ac:dyDescent="0.25">
      <c r="A6" s="865" t="s">
        <v>1127</v>
      </c>
      <c r="B6" s="866" t="s">
        <v>2206</v>
      </c>
      <c r="C6" s="385">
        <v>444</v>
      </c>
      <c r="D6" s="385">
        <v>1695</v>
      </c>
      <c r="E6" s="861">
        <v>63.513513513513502</v>
      </c>
      <c r="F6" s="861">
        <v>0.92729842342342295</v>
      </c>
      <c r="G6" s="867">
        <v>49.324324324324301</v>
      </c>
      <c r="H6" s="867">
        <v>3.81756756756756</v>
      </c>
      <c r="I6" s="385">
        <v>5</v>
      </c>
      <c r="J6" s="385">
        <v>39</v>
      </c>
      <c r="K6" s="455">
        <f t="shared" ref="K6:K49" si="0">I6/C6</f>
        <v>1.1261261261261261E-2</v>
      </c>
      <c r="L6" s="455">
        <f t="shared" ref="L6:L49" si="1">J6/C6</f>
        <v>8.7837837837837843E-2</v>
      </c>
    </row>
    <row r="7" spans="1:12" ht="16.5" customHeight="1" x14ac:dyDescent="0.25">
      <c r="A7" s="865" t="s">
        <v>1338</v>
      </c>
      <c r="B7" s="866" t="s">
        <v>2213</v>
      </c>
      <c r="C7" s="385">
        <v>1443</v>
      </c>
      <c r="D7" s="385">
        <v>7291</v>
      </c>
      <c r="E7" s="861">
        <v>63.132363132363103</v>
      </c>
      <c r="F7" s="861">
        <v>1.05461462231462</v>
      </c>
      <c r="G7" s="867">
        <v>54.261954261954202</v>
      </c>
      <c r="H7" s="867">
        <v>5.0526680526680501</v>
      </c>
      <c r="I7" s="385">
        <v>10</v>
      </c>
      <c r="J7" s="385">
        <v>135</v>
      </c>
      <c r="K7" s="455">
        <f t="shared" si="0"/>
        <v>6.9300069300069298E-3</v>
      </c>
      <c r="L7" s="455">
        <f t="shared" si="1"/>
        <v>9.355509355509356E-2</v>
      </c>
    </row>
    <row r="8" spans="1:12" ht="16.5" customHeight="1" x14ac:dyDescent="0.25">
      <c r="A8" s="865" t="s">
        <v>1348</v>
      </c>
      <c r="B8" s="866" t="s">
        <v>2214</v>
      </c>
      <c r="C8" s="385">
        <v>1670</v>
      </c>
      <c r="D8" s="385">
        <v>17799</v>
      </c>
      <c r="E8" s="861">
        <v>82.035928143712496</v>
      </c>
      <c r="F8" s="861">
        <v>1.1845715568862201</v>
      </c>
      <c r="G8" s="867">
        <v>74.131736526946099</v>
      </c>
      <c r="H8" s="867">
        <v>10.658083832335301</v>
      </c>
      <c r="I8" s="385">
        <v>21</v>
      </c>
      <c r="J8" s="385">
        <v>204</v>
      </c>
      <c r="K8" s="455">
        <f t="shared" si="0"/>
        <v>1.2574850299401197E-2</v>
      </c>
      <c r="L8" s="455">
        <f t="shared" si="1"/>
        <v>0.12215568862275449</v>
      </c>
    </row>
    <row r="9" spans="1:12" ht="16.5" customHeight="1" x14ac:dyDescent="0.25">
      <c r="A9" s="865" t="s">
        <v>1349</v>
      </c>
      <c r="B9" s="866" t="s">
        <v>2215</v>
      </c>
      <c r="C9" s="385">
        <v>1529</v>
      </c>
      <c r="D9" s="385">
        <v>17975</v>
      </c>
      <c r="E9" s="861">
        <v>87.246566383257004</v>
      </c>
      <c r="F9" s="861">
        <v>0.92602622629169395</v>
      </c>
      <c r="G9" s="867">
        <v>66.514061478090198</v>
      </c>
      <c r="H9" s="867">
        <v>11.7560497056899</v>
      </c>
      <c r="I9" s="385">
        <v>4</v>
      </c>
      <c r="J9" s="385">
        <v>124</v>
      </c>
      <c r="K9" s="455">
        <f t="shared" si="0"/>
        <v>2.616088947024199E-3</v>
      </c>
      <c r="L9" s="455">
        <f t="shared" si="1"/>
        <v>8.109875735775017E-2</v>
      </c>
    </row>
    <row r="10" spans="1:12" ht="16.5" customHeight="1" x14ac:dyDescent="0.25">
      <c r="A10" s="865" t="s">
        <v>1350</v>
      </c>
      <c r="B10" s="866" t="s">
        <v>2216</v>
      </c>
      <c r="C10" s="385">
        <v>1907</v>
      </c>
      <c r="D10" s="385">
        <v>20954</v>
      </c>
      <c r="E10" s="861">
        <v>86.208704771892997</v>
      </c>
      <c r="F10" s="861">
        <v>1.06207750393287</v>
      </c>
      <c r="G10" s="867">
        <v>71.8930256948086</v>
      </c>
      <c r="H10" s="867">
        <v>10.987939171473499</v>
      </c>
      <c r="I10" s="385">
        <v>20</v>
      </c>
      <c r="J10" s="385">
        <v>202</v>
      </c>
      <c r="K10" s="455">
        <f t="shared" si="0"/>
        <v>1.048767697954903E-2</v>
      </c>
      <c r="L10" s="455">
        <f t="shared" si="1"/>
        <v>0.1059255374934452</v>
      </c>
    </row>
    <row r="11" spans="1:12" ht="16.5" customHeight="1" x14ac:dyDescent="0.25">
      <c r="A11" s="865" t="s">
        <v>1351</v>
      </c>
      <c r="B11" s="866" t="s">
        <v>2217</v>
      </c>
      <c r="C11" s="385">
        <v>3308</v>
      </c>
      <c r="D11" s="385">
        <v>54488</v>
      </c>
      <c r="E11" s="861">
        <v>82.980652962515094</v>
      </c>
      <c r="F11" s="861">
        <v>1.39839368198307</v>
      </c>
      <c r="G11" s="867">
        <v>74.002418379685594</v>
      </c>
      <c r="H11" s="867">
        <v>16.471584038694001</v>
      </c>
      <c r="I11" s="385">
        <v>70</v>
      </c>
      <c r="J11" s="385">
        <v>481</v>
      </c>
      <c r="K11" s="455">
        <f t="shared" si="0"/>
        <v>2.1160822249093107E-2</v>
      </c>
      <c r="L11" s="455">
        <f t="shared" si="1"/>
        <v>0.14540507859733978</v>
      </c>
    </row>
    <row r="12" spans="1:12" ht="16.5" customHeight="1" x14ac:dyDescent="0.25">
      <c r="A12" s="865" t="s">
        <v>1352</v>
      </c>
      <c r="B12" s="866" t="s">
        <v>2218</v>
      </c>
      <c r="C12" s="385">
        <v>90</v>
      </c>
      <c r="D12" s="385">
        <v>474</v>
      </c>
      <c r="E12" s="861">
        <v>61.1111111111111</v>
      </c>
      <c r="F12" s="861">
        <v>1.0063122222222201</v>
      </c>
      <c r="G12" s="867">
        <v>35.5555555555555</v>
      </c>
      <c r="H12" s="867">
        <v>5.2666666666666604</v>
      </c>
      <c r="I12" s="385">
        <v>0</v>
      </c>
      <c r="J12" s="385">
        <v>12</v>
      </c>
      <c r="K12" s="455">
        <f t="shared" si="0"/>
        <v>0</v>
      </c>
      <c r="L12" s="455">
        <f t="shared" si="1"/>
        <v>0.13333333333333333</v>
      </c>
    </row>
    <row r="13" spans="1:12" ht="16.5" customHeight="1" x14ac:dyDescent="0.25">
      <c r="A13" s="611">
        <v>2</v>
      </c>
      <c r="B13" s="863" t="s">
        <v>1026</v>
      </c>
      <c r="C13" s="377">
        <v>4493</v>
      </c>
      <c r="D13" s="377">
        <v>36995</v>
      </c>
      <c r="E13" s="683">
        <v>73.670153572223398</v>
      </c>
      <c r="F13" s="683">
        <v>1.1204299354551499</v>
      </c>
      <c r="G13" s="367">
        <v>64.411306476741601</v>
      </c>
      <c r="H13" s="367">
        <v>8.2339194302247893</v>
      </c>
      <c r="I13" s="377">
        <v>37</v>
      </c>
      <c r="J13" s="377">
        <v>469</v>
      </c>
      <c r="K13" s="864">
        <f t="shared" si="0"/>
        <v>8.2350322724237708E-3</v>
      </c>
      <c r="L13" s="864">
        <f t="shared" si="1"/>
        <v>0.10438459826396616</v>
      </c>
    </row>
    <row r="14" spans="1:12" ht="16.5" customHeight="1" x14ac:dyDescent="0.25">
      <c r="A14" s="865" t="s">
        <v>1353</v>
      </c>
      <c r="B14" s="866" t="s">
        <v>560</v>
      </c>
      <c r="C14" s="385">
        <v>328</v>
      </c>
      <c r="D14" s="385">
        <v>2133</v>
      </c>
      <c r="E14" s="861">
        <v>77.439024390243901</v>
      </c>
      <c r="F14" s="861">
        <v>1.54422408536585</v>
      </c>
      <c r="G14" s="867">
        <v>55.182926829268297</v>
      </c>
      <c r="H14" s="867">
        <v>6.5030487804878003</v>
      </c>
      <c r="I14" s="385">
        <v>3</v>
      </c>
      <c r="J14" s="385">
        <v>46</v>
      </c>
      <c r="K14" s="455">
        <f t="shared" si="0"/>
        <v>9.1463414634146336E-3</v>
      </c>
      <c r="L14" s="455">
        <f t="shared" si="1"/>
        <v>0.1402439024390244</v>
      </c>
    </row>
    <row r="15" spans="1:12" ht="16.5" customHeight="1" x14ac:dyDescent="0.25">
      <c r="A15" s="865" t="s">
        <v>1354</v>
      </c>
      <c r="B15" s="868" t="s">
        <v>2219</v>
      </c>
      <c r="C15" s="385">
        <v>1579</v>
      </c>
      <c r="D15" s="385">
        <v>6727</v>
      </c>
      <c r="E15" s="861">
        <v>56.871437618746</v>
      </c>
      <c r="F15" s="861">
        <v>1.12245117162761</v>
      </c>
      <c r="G15" s="867">
        <v>61.177960734642099</v>
      </c>
      <c r="H15" s="867">
        <v>4.2602913236225399</v>
      </c>
      <c r="I15" s="385">
        <v>12</v>
      </c>
      <c r="J15" s="385">
        <v>154</v>
      </c>
      <c r="K15" s="455">
        <f t="shared" si="0"/>
        <v>7.5997466751108293E-3</v>
      </c>
      <c r="L15" s="455">
        <f t="shared" si="1"/>
        <v>9.7530082330588977E-2</v>
      </c>
    </row>
    <row r="16" spans="1:12" ht="16.5" customHeight="1" x14ac:dyDescent="0.25">
      <c r="A16" s="865" t="s">
        <v>1355</v>
      </c>
      <c r="B16" s="866" t="s">
        <v>548</v>
      </c>
      <c r="C16" s="385">
        <v>320</v>
      </c>
      <c r="D16" s="385">
        <v>2142</v>
      </c>
      <c r="E16" s="861">
        <v>80.9375</v>
      </c>
      <c r="F16" s="861">
        <v>0.97293906249999995</v>
      </c>
      <c r="G16" s="867">
        <v>66.5625</v>
      </c>
      <c r="H16" s="867">
        <v>6.6937499999999996</v>
      </c>
      <c r="I16" s="385">
        <v>0</v>
      </c>
      <c r="J16" s="385">
        <v>29</v>
      </c>
      <c r="K16" s="455">
        <f t="shared" si="0"/>
        <v>0</v>
      </c>
      <c r="L16" s="455">
        <f t="shared" si="1"/>
        <v>9.0624999999999997E-2</v>
      </c>
    </row>
    <row r="17" spans="1:12" ht="16.5" customHeight="1" x14ac:dyDescent="0.25">
      <c r="A17" s="865" t="s">
        <v>1266</v>
      </c>
      <c r="B17" s="866" t="s">
        <v>546</v>
      </c>
      <c r="C17" s="385">
        <v>110</v>
      </c>
      <c r="D17" s="385">
        <v>1749</v>
      </c>
      <c r="E17" s="861">
        <v>92.727272727272705</v>
      </c>
      <c r="F17" s="861">
        <v>1.0057509090909</v>
      </c>
      <c r="G17" s="867">
        <v>55.454545454545404</v>
      </c>
      <c r="H17" s="867">
        <v>15.9</v>
      </c>
      <c r="I17" s="385">
        <v>1</v>
      </c>
      <c r="J17" s="385">
        <v>9</v>
      </c>
      <c r="K17" s="455">
        <f t="shared" si="0"/>
        <v>9.0909090909090905E-3</v>
      </c>
      <c r="L17" s="455">
        <f t="shared" si="1"/>
        <v>8.1818181818181818E-2</v>
      </c>
    </row>
    <row r="18" spans="1:12" ht="16.5" customHeight="1" x14ac:dyDescent="0.25">
      <c r="A18" s="865" t="s">
        <v>1356</v>
      </c>
      <c r="B18" s="866" t="s">
        <v>2220</v>
      </c>
      <c r="C18" s="385">
        <v>996</v>
      </c>
      <c r="D18" s="385">
        <v>11959</v>
      </c>
      <c r="E18" s="861">
        <v>90.562248995983893</v>
      </c>
      <c r="F18" s="861">
        <v>0.92701917670682699</v>
      </c>
      <c r="G18" s="867">
        <v>75.903614457831296</v>
      </c>
      <c r="H18" s="867">
        <v>12.007028112449699</v>
      </c>
      <c r="I18" s="385">
        <v>3</v>
      </c>
      <c r="J18" s="385">
        <v>88</v>
      </c>
      <c r="K18" s="455">
        <f t="shared" si="0"/>
        <v>3.0120481927710845E-3</v>
      </c>
      <c r="L18" s="455">
        <f t="shared" si="1"/>
        <v>8.8353413654618476E-2</v>
      </c>
    </row>
    <row r="19" spans="1:12" ht="16.5" customHeight="1" x14ac:dyDescent="0.25">
      <c r="A19" s="865" t="s">
        <v>1265</v>
      </c>
      <c r="B19" s="866" t="s">
        <v>2221</v>
      </c>
      <c r="C19" s="385">
        <v>119</v>
      </c>
      <c r="D19" s="385">
        <v>767</v>
      </c>
      <c r="E19" s="861">
        <v>63.025210084033603</v>
      </c>
      <c r="F19" s="861">
        <v>1.02040168067226</v>
      </c>
      <c r="G19" s="867">
        <v>46.218487394957897</v>
      </c>
      <c r="H19" s="867">
        <v>6.4453781512605</v>
      </c>
      <c r="I19" s="385">
        <v>1</v>
      </c>
      <c r="J19" s="385">
        <v>13</v>
      </c>
      <c r="K19" s="455">
        <f t="shared" si="0"/>
        <v>8.4033613445378148E-3</v>
      </c>
      <c r="L19" s="455">
        <f t="shared" si="1"/>
        <v>0.1092436974789916</v>
      </c>
    </row>
    <row r="20" spans="1:12" ht="16.5" customHeight="1" x14ac:dyDescent="0.25">
      <c r="A20" s="865" t="s">
        <v>1264</v>
      </c>
      <c r="B20" s="866" t="s">
        <v>2222</v>
      </c>
      <c r="C20" s="385">
        <v>1182</v>
      </c>
      <c r="D20" s="385">
        <v>11426</v>
      </c>
      <c r="E20" s="861">
        <v>71.658206429779995</v>
      </c>
      <c r="F20" s="861">
        <v>1.28722106598984</v>
      </c>
      <c r="G20" s="867">
        <v>61.336717428087901</v>
      </c>
      <c r="H20" s="867">
        <v>9.6666666666666607</v>
      </c>
      <c r="I20" s="385">
        <v>10</v>
      </c>
      <c r="J20" s="385">
        <v>129</v>
      </c>
      <c r="K20" s="455">
        <f t="shared" si="0"/>
        <v>8.4602368866328256E-3</v>
      </c>
      <c r="L20" s="455">
        <f t="shared" si="1"/>
        <v>0.10913705583756345</v>
      </c>
    </row>
    <row r="21" spans="1:12" ht="16.5" customHeight="1" x14ac:dyDescent="0.25">
      <c r="A21" s="865" t="s">
        <v>1357</v>
      </c>
      <c r="B21" s="866" t="s">
        <v>2223</v>
      </c>
      <c r="C21" s="385">
        <v>179</v>
      </c>
      <c r="D21" s="385">
        <v>2632</v>
      </c>
      <c r="E21" s="861">
        <v>86.033519553072594</v>
      </c>
      <c r="F21" s="861">
        <v>1.3229754189944101</v>
      </c>
      <c r="G21" s="867">
        <v>70.949720670391002</v>
      </c>
      <c r="H21" s="867">
        <v>14.7039106145251</v>
      </c>
      <c r="I21" s="385">
        <v>2</v>
      </c>
      <c r="J21" s="385">
        <v>21</v>
      </c>
      <c r="K21" s="455">
        <f t="shared" si="0"/>
        <v>1.11731843575419E-2</v>
      </c>
      <c r="L21" s="455">
        <f t="shared" si="1"/>
        <v>0.11731843575418995</v>
      </c>
    </row>
    <row r="22" spans="1:12" ht="16.5" customHeight="1" x14ac:dyDescent="0.25">
      <c r="A22" s="865" t="s">
        <v>1358</v>
      </c>
      <c r="B22" s="866" t="s">
        <v>2224</v>
      </c>
      <c r="C22" s="385">
        <v>36</v>
      </c>
      <c r="D22" s="385">
        <v>353</v>
      </c>
      <c r="E22" s="861">
        <v>88.8888888888888</v>
      </c>
      <c r="F22" s="861">
        <v>1.0750500000000001</v>
      </c>
      <c r="G22" s="867">
        <v>77.7777777777777</v>
      </c>
      <c r="H22" s="867">
        <v>9.80555555555555</v>
      </c>
      <c r="I22" s="385">
        <v>0</v>
      </c>
      <c r="J22" s="385">
        <v>4</v>
      </c>
      <c r="K22" s="455">
        <f t="shared" si="0"/>
        <v>0</v>
      </c>
      <c r="L22" s="455">
        <f t="shared" si="1"/>
        <v>0.1111111111111111</v>
      </c>
    </row>
    <row r="23" spans="1:12" ht="16.5" customHeight="1" x14ac:dyDescent="0.25">
      <c r="A23" s="865" t="s">
        <v>1359</v>
      </c>
      <c r="B23" s="866" t="s">
        <v>2225</v>
      </c>
      <c r="C23" s="385">
        <v>208</v>
      </c>
      <c r="D23" s="385">
        <v>2951</v>
      </c>
      <c r="E23" s="861">
        <v>87.5</v>
      </c>
      <c r="F23" s="861">
        <v>0.86138557692307605</v>
      </c>
      <c r="G23" s="867">
        <v>83.653846153846104</v>
      </c>
      <c r="H23" s="867">
        <v>14.1875</v>
      </c>
      <c r="I23" s="385">
        <v>1</v>
      </c>
      <c r="J23" s="385">
        <v>12</v>
      </c>
      <c r="K23" s="455">
        <f t="shared" si="0"/>
        <v>4.807692307692308E-3</v>
      </c>
      <c r="L23" s="455">
        <f t="shared" si="1"/>
        <v>5.7692307692307696E-2</v>
      </c>
    </row>
    <row r="24" spans="1:12" ht="16.5" customHeight="1" x14ac:dyDescent="0.25">
      <c r="A24" s="865" t="s">
        <v>1360</v>
      </c>
      <c r="B24" s="866" t="s">
        <v>2226</v>
      </c>
      <c r="C24" s="385">
        <v>706</v>
      </c>
      <c r="D24" s="385">
        <v>6906</v>
      </c>
      <c r="E24" s="861">
        <v>79.461756373937604</v>
      </c>
      <c r="F24" s="861">
        <v>1.6360733711048101</v>
      </c>
      <c r="G24" s="867">
        <v>62.889518413597699</v>
      </c>
      <c r="H24" s="867">
        <v>9.7818696883852692</v>
      </c>
      <c r="I24" s="385">
        <v>12</v>
      </c>
      <c r="J24" s="385">
        <v>98</v>
      </c>
      <c r="K24" s="455">
        <f t="shared" si="0"/>
        <v>1.69971671388102E-2</v>
      </c>
      <c r="L24" s="455">
        <f t="shared" si="1"/>
        <v>0.13881019830028329</v>
      </c>
    </row>
    <row r="25" spans="1:12" ht="16.5" customHeight="1" x14ac:dyDescent="0.25">
      <c r="A25" s="611">
        <v>3</v>
      </c>
      <c r="B25" s="863" t="s">
        <v>1027</v>
      </c>
      <c r="C25" s="377">
        <v>3485</v>
      </c>
      <c r="D25" s="377">
        <v>41684</v>
      </c>
      <c r="E25" s="683">
        <v>73.457675753228102</v>
      </c>
      <c r="F25" s="683">
        <v>1.4958051649928199</v>
      </c>
      <c r="G25" s="367">
        <v>71.764705882352899</v>
      </c>
      <c r="H25" s="367">
        <v>11.960975609756</v>
      </c>
      <c r="I25" s="377">
        <v>60</v>
      </c>
      <c r="J25" s="377">
        <v>541</v>
      </c>
      <c r="K25" s="864">
        <f t="shared" si="0"/>
        <v>1.721664275466284E-2</v>
      </c>
      <c r="L25" s="864">
        <f t="shared" si="1"/>
        <v>0.15523672883787662</v>
      </c>
    </row>
    <row r="26" spans="1:12" ht="16.5" customHeight="1" x14ac:dyDescent="0.25">
      <c r="A26" s="865" t="s">
        <v>1128</v>
      </c>
      <c r="B26" s="866" t="s">
        <v>2227</v>
      </c>
      <c r="C26" s="385">
        <v>1149</v>
      </c>
      <c r="D26" s="385">
        <v>13065</v>
      </c>
      <c r="E26" s="861">
        <v>76.414273281114006</v>
      </c>
      <c r="F26" s="861">
        <v>1.2587579634464701</v>
      </c>
      <c r="G26" s="867">
        <v>67.885117493472507</v>
      </c>
      <c r="H26" s="867">
        <v>11.3707571801566</v>
      </c>
      <c r="I26" s="385">
        <v>11</v>
      </c>
      <c r="J26" s="385">
        <v>147</v>
      </c>
      <c r="K26" s="455">
        <f t="shared" si="0"/>
        <v>9.5735422106179285E-3</v>
      </c>
      <c r="L26" s="455">
        <f t="shared" si="1"/>
        <v>0.12793733681462141</v>
      </c>
    </row>
    <row r="27" spans="1:12" ht="16.5" customHeight="1" x14ac:dyDescent="0.25">
      <c r="A27" s="865" t="s">
        <v>1361</v>
      </c>
      <c r="B27" s="866" t="s">
        <v>2228</v>
      </c>
      <c r="C27" s="385">
        <v>1903</v>
      </c>
      <c r="D27" s="385">
        <v>21667</v>
      </c>
      <c r="E27" s="861">
        <v>67.945349448239597</v>
      </c>
      <c r="F27" s="861">
        <v>1.54134850236468</v>
      </c>
      <c r="G27" s="867">
        <v>73.830793483972599</v>
      </c>
      <c r="H27" s="867">
        <v>11.385706778770301</v>
      </c>
      <c r="I27" s="385">
        <v>38</v>
      </c>
      <c r="J27" s="385">
        <v>294</v>
      </c>
      <c r="K27" s="455">
        <f t="shared" si="0"/>
        <v>1.9968470835522858E-2</v>
      </c>
      <c r="L27" s="455">
        <f t="shared" si="1"/>
        <v>0.15449290593799264</v>
      </c>
    </row>
    <row r="28" spans="1:12" ht="16.5" customHeight="1" x14ac:dyDescent="0.25">
      <c r="A28" s="865" t="s">
        <v>1362</v>
      </c>
      <c r="B28" s="866" t="s">
        <v>2229</v>
      </c>
      <c r="C28" s="385">
        <v>917</v>
      </c>
      <c r="D28" s="385">
        <v>11394</v>
      </c>
      <c r="E28" s="861">
        <v>79.825517993456899</v>
      </c>
      <c r="F28" s="861">
        <v>1.63184547437295</v>
      </c>
      <c r="G28" s="867">
        <v>70.119956379498305</v>
      </c>
      <c r="H28" s="867">
        <v>12.4252998909487</v>
      </c>
      <c r="I28" s="385">
        <v>19</v>
      </c>
      <c r="J28" s="385">
        <v>159</v>
      </c>
      <c r="K28" s="455">
        <f t="shared" si="0"/>
        <v>2.0719738276990186E-2</v>
      </c>
      <c r="L28" s="455">
        <f t="shared" si="1"/>
        <v>0.17339149400218101</v>
      </c>
    </row>
    <row r="29" spans="1:12" ht="16.5" customHeight="1" x14ac:dyDescent="0.25">
      <c r="A29" s="611">
        <v>4</v>
      </c>
      <c r="B29" s="863" t="s">
        <v>1758</v>
      </c>
      <c r="C29" s="377">
        <v>871</v>
      </c>
      <c r="D29" s="377">
        <v>7687</v>
      </c>
      <c r="E29" s="683">
        <v>81.171067738231898</v>
      </c>
      <c r="F29" s="683">
        <v>1.25384638346727</v>
      </c>
      <c r="G29" s="367">
        <v>62.686567164179102</v>
      </c>
      <c r="H29" s="367">
        <v>8.8254879448909307</v>
      </c>
      <c r="I29" s="377">
        <v>11</v>
      </c>
      <c r="J29" s="377">
        <v>107</v>
      </c>
      <c r="K29" s="864">
        <f t="shared" si="0"/>
        <v>1.2629161882893225E-2</v>
      </c>
      <c r="L29" s="864">
        <f t="shared" si="1"/>
        <v>0.12284730195177956</v>
      </c>
    </row>
    <row r="30" spans="1:12" ht="16.5" customHeight="1" x14ac:dyDescent="0.25">
      <c r="A30" s="865" t="s">
        <v>1363</v>
      </c>
      <c r="B30" s="866" t="s">
        <v>2230</v>
      </c>
      <c r="C30" s="385">
        <v>607</v>
      </c>
      <c r="D30" s="385">
        <v>5216</v>
      </c>
      <c r="E30" s="861">
        <v>80.230642504118606</v>
      </c>
      <c r="F30" s="861">
        <v>1.19029093904448</v>
      </c>
      <c r="G30" s="867">
        <v>59.308072487644097</v>
      </c>
      <c r="H30" s="867">
        <v>8.5930807248764403</v>
      </c>
      <c r="I30" s="385">
        <v>7</v>
      </c>
      <c r="J30" s="385">
        <v>72</v>
      </c>
      <c r="K30" s="455">
        <f t="shared" si="0"/>
        <v>1.1532125205930808E-2</v>
      </c>
      <c r="L30" s="455">
        <f t="shared" si="1"/>
        <v>0.1186161449752883</v>
      </c>
    </row>
    <row r="31" spans="1:12" ht="16.5" customHeight="1" x14ac:dyDescent="0.25">
      <c r="A31" s="865" t="s">
        <v>1364</v>
      </c>
      <c r="B31" s="866" t="s">
        <v>2231</v>
      </c>
      <c r="C31" s="385">
        <v>57</v>
      </c>
      <c r="D31" s="385">
        <v>287</v>
      </c>
      <c r="E31" s="861">
        <v>70.175438596491205</v>
      </c>
      <c r="F31" s="861">
        <v>0.92073157894736801</v>
      </c>
      <c r="G31" s="867">
        <v>68.421052631578902</v>
      </c>
      <c r="H31" s="867">
        <v>5.0350877192982404</v>
      </c>
      <c r="I31" s="385">
        <v>0</v>
      </c>
      <c r="J31" s="385">
        <v>7</v>
      </c>
      <c r="K31" s="455">
        <f t="shared" si="0"/>
        <v>0</v>
      </c>
      <c r="L31" s="455">
        <f t="shared" si="1"/>
        <v>0.12280701754385964</v>
      </c>
    </row>
    <row r="32" spans="1:12" ht="16.5" customHeight="1" x14ac:dyDescent="0.25">
      <c r="A32" s="865" t="s">
        <v>1365</v>
      </c>
      <c r="B32" s="866" t="s">
        <v>2232</v>
      </c>
      <c r="C32" s="385">
        <v>115</v>
      </c>
      <c r="D32" s="385">
        <v>967</v>
      </c>
      <c r="E32" s="861">
        <v>80</v>
      </c>
      <c r="F32" s="861">
        <v>2.0139652173912999</v>
      </c>
      <c r="G32" s="867">
        <v>78.260869565217305</v>
      </c>
      <c r="H32" s="867">
        <v>8.4086956521739094</v>
      </c>
      <c r="I32" s="385">
        <v>5</v>
      </c>
      <c r="J32" s="385">
        <v>26</v>
      </c>
      <c r="K32" s="455">
        <f t="shared" si="0"/>
        <v>4.3478260869565216E-2</v>
      </c>
      <c r="L32" s="455">
        <f t="shared" si="1"/>
        <v>0.22608695652173913</v>
      </c>
    </row>
    <row r="33" spans="1:12" ht="16.5" customHeight="1" x14ac:dyDescent="0.25">
      <c r="A33" s="865" t="s">
        <v>1366</v>
      </c>
      <c r="B33" s="866" t="s">
        <v>2233</v>
      </c>
      <c r="C33" s="385">
        <v>166</v>
      </c>
      <c r="D33" s="385">
        <v>1593</v>
      </c>
      <c r="E33" s="861">
        <v>82.530120481927696</v>
      </c>
      <c r="F33" s="861">
        <v>0.97720843373493904</v>
      </c>
      <c r="G33" s="867">
        <v>60.240963855421597</v>
      </c>
      <c r="H33" s="867">
        <v>9.5963855421686706</v>
      </c>
      <c r="I33" s="385">
        <v>1</v>
      </c>
      <c r="J33" s="385">
        <v>12</v>
      </c>
      <c r="K33" s="455">
        <f t="shared" si="0"/>
        <v>6.024096385542169E-3</v>
      </c>
      <c r="L33" s="455">
        <f t="shared" si="1"/>
        <v>7.2289156626506021E-2</v>
      </c>
    </row>
    <row r="34" spans="1:12" ht="16.5" customHeight="1" x14ac:dyDescent="0.25">
      <c r="A34" s="611">
        <v>5</v>
      </c>
      <c r="B34" s="863" t="s">
        <v>1028</v>
      </c>
      <c r="C34" s="377">
        <v>3669</v>
      </c>
      <c r="D34" s="377">
        <v>17686</v>
      </c>
      <c r="E34" s="683">
        <v>63.232488416462203</v>
      </c>
      <c r="F34" s="683">
        <v>1.1969927500681301</v>
      </c>
      <c r="G34" s="367">
        <v>43.744889615699101</v>
      </c>
      <c r="H34" s="367">
        <v>4.8203870264377198</v>
      </c>
      <c r="I34" s="377">
        <v>47</v>
      </c>
      <c r="J34" s="377">
        <v>385</v>
      </c>
      <c r="K34" s="864">
        <f t="shared" si="0"/>
        <v>1.2810029980921232E-2</v>
      </c>
      <c r="L34" s="864">
        <f t="shared" si="1"/>
        <v>0.10493322431180158</v>
      </c>
    </row>
    <row r="35" spans="1:12" ht="16.5" customHeight="1" x14ac:dyDescent="0.25">
      <c r="A35" s="865" t="s">
        <v>1367</v>
      </c>
      <c r="B35" s="866" t="s">
        <v>2234</v>
      </c>
      <c r="C35" s="385">
        <v>564</v>
      </c>
      <c r="D35" s="385">
        <v>4571</v>
      </c>
      <c r="E35" s="861">
        <v>75.709219858156004</v>
      </c>
      <c r="F35" s="861">
        <v>1.1172907801418399</v>
      </c>
      <c r="G35" s="867">
        <v>57.801418439716301</v>
      </c>
      <c r="H35" s="867">
        <v>8.1046099290780091</v>
      </c>
      <c r="I35" s="385">
        <v>10</v>
      </c>
      <c r="J35" s="385">
        <v>63</v>
      </c>
      <c r="K35" s="455">
        <f t="shared" si="0"/>
        <v>1.7730496453900711E-2</v>
      </c>
      <c r="L35" s="455">
        <f t="shared" si="1"/>
        <v>0.11170212765957446</v>
      </c>
    </row>
    <row r="36" spans="1:12" ht="16.5" customHeight="1" x14ac:dyDescent="0.25">
      <c r="A36" s="865" t="s">
        <v>1368</v>
      </c>
      <c r="B36" s="866" t="s">
        <v>2235</v>
      </c>
      <c r="C36" s="385">
        <v>796</v>
      </c>
      <c r="D36" s="385">
        <v>3909</v>
      </c>
      <c r="E36" s="861">
        <v>65.7035175879397</v>
      </c>
      <c r="F36" s="861">
        <v>1.1202977386934601</v>
      </c>
      <c r="G36" s="867">
        <v>51.005025125628102</v>
      </c>
      <c r="H36" s="867">
        <v>4.9108040201004997</v>
      </c>
      <c r="I36" s="385">
        <v>11</v>
      </c>
      <c r="J36" s="385">
        <v>72</v>
      </c>
      <c r="K36" s="455">
        <f t="shared" si="0"/>
        <v>1.3819095477386936E-2</v>
      </c>
      <c r="L36" s="455">
        <f t="shared" si="1"/>
        <v>9.0452261306532666E-2</v>
      </c>
    </row>
    <row r="37" spans="1:12" ht="16.5" customHeight="1" x14ac:dyDescent="0.25">
      <c r="A37" s="865" t="s">
        <v>1369</v>
      </c>
      <c r="B37" s="866" t="s">
        <v>2236</v>
      </c>
      <c r="C37" s="385">
        <v>698</v>
      </c>
      <c r="D37" s="385">
        <v>2069</v>
      </c>
      <c r="E37" s="861">
        <v>55.300859598853798</v>
      </c>
      <c r="F37" s="861">
        <v>1.37244097421203</v>
      </c>
      <c r="G37" s="867">
        <v>33.094555873925501</v>
      </c>
      <c r="H37" s="867">
        <v>2.9641833810888198</v>
      </c>
      <c r="I37" s="385">
        <v>7</v>
      </c>
      <c r="J37" s="385">
        <v>93</v>
      </c>
      <c r="K37" s="455">
        <f t="shared" si="0"/>
        <v>1.0028653295128941E-2</v>
      </c>
      <c r="L37" s="455">
        <f t="shared" si="1"/>
        <v>0.13323782234957021</v>
      </c>
    </row>
    <row r="38" spans="1:12" ht="16.5" customHeight="1" x14ac:dyDescent="0.25">
      <c r="A38" s="865" t="s">
        <v>1370</v>
      </c>
      <c r="B38" s="866" t="s">
        <v>2237</v>
      </c>
      <c r="C38" s="385">
        <v>388</v>
      </c>
      <c r="D38" s="385">
        <v>1730</v>
      </c>
      <c r="E38" s="861">
        <v>60.309278350515399</v>
      </c>
      <c r="F38" s="861">
        <v>1.3894041237113399</v>
      </c>
      <c r="G38" s="867">
        <v>49.4845360824742</v>
      </c>
      <c r="H38" s="867">
        <v>4.4587628865979303</v>
      </c>
      <c r="I38" s="385">
        <v>4</v>
      </c>
      <c r="J38" s="385">
        <v>48</v>
      </c>
      <c r="K38" s="455">
        <f t="shared" si="0"/>
        <v>1.0309278350515464E-2</v>
      </c>
      <c r="L38" s="455">
        <f t="shared" si="1"/>
        <v>0.12371134020618557</v>
      </c>
    </row>
    <row r="39" spans="1:12" ht="16.5" customHeight="1" x14ac:dyDescent="0.25">
      <c r="A39" s="865" t="s">
        <v>1371</v>
      </c>
      <c r="B39" s="866" t="s">
        <v>2238</v>
      </c>
      <c r="C39" s="385">
        <v>142</v>
      </c>
      <c r="D39" s="385">
        <v>200</v>
      </c>
      <c r="E39" s="861">
        <v>40.1408450704225</v>
      </c>
      <c r="F39" s="861">
        <v>0.74594366197183104</v>
      </c>
      <c r="G39" s="867">
        <v>21.830985915492899</v>
      </c>
      <c r="H39" s="867">
        <v>1.40845070422535</v>
      </c>
      <c r="I39" s="385">
        <v>0</v>
      </c>
      <c r="J39" s="385">
        <v>6</v>
      </c>
      <c r="K39" s="455">
        <f t="shared" si="0"/>
        <v>0</v>
      </c>
      <c r="L39" s="455">
        <f t="shared" si="1"/>
        <v>4.2253521126760563E-2</v>
      </c>
    </row>
    <row r="40" spans="1:12" ht="16.5" customHeight="1" x14ac:dyDescent="0.25">
      <c r="A40" s="865" t="s">
        <v>1372</v>
      </c>
      <c r="B40" s="866" t="s">
        <v>2239</v>
      </c>
      <c r="C40" s="385">
        <v>523</v>
      </c>
      <c r="D40" s="385">
        <v>1715</v>
      </c>
      <c r="E40" s="861">
        <v>57.552581261950202</v>
      </c>
      <c r="F40" s="861">
        <v>1.3878732313575499</v>
      </c>
      <c r="G40" s="867">
        <v>34.225621414913903</v>
      </c>
      <c r="H40" s="867">
        <v>3.2791586998087898</v>
      </c>
      <c r="I40" s="385">
        <v>6</v>
      </c>
      <c r="J40" s="385">
        <v>62</v>
      </c>
      <c r="K40" s="455">
        <f t="shared" si="0"/>
        <v>1.1472275334608031E-2</v>
      </c>
      <c r="L40" s="455">
        <f t="shared" si="1"/>
        <v>0.11854684512428298</v>
      </c>
    </row>
    <row r="41" spans="1:12" ht="16.5" customHeight="1" x14ac:dyDescent="0.25">
      <c r="A41" s="865" t="s">
        <v>1373</v>
      </c>
      <c r="B41" s="866" t="s">
        <v>2240</v>
      </c>
      <c r="C41" s="385">
        <v>718</v>
      </c>
      <c r="D41" s="385">
        <v>4584</v>
      </c>
      <c r="E41" s="861">
        <v>65.738161559888496</v>
      </c>
      <c r="F41" s="861">
        <v>1.18223593314763</v>
      </c>
      <c r="G41" s="867">
        <v>50</v>
      </c>
      <c r="H41" s="867">
        <v>6.3844011142061197</v>
      </c>
      <c r="I41" s="385">
        <v>8</v>
      </c>
      <c r="J41" s="385">
        <v>83</v>
      </c>
      <c r="K41" s="455">
        <f t="shared" si="0"/>
        <v>1.1142061281337047E-2</v>
      </c>
      <c r="L41" s="455">
        <f t="shared" si="1"/>
        <v>0.11559888579387187</v>
      </c>
    </row>
    <row r="42" spans="1:12" ht="16.5" customHeight="1" x14ac:dyDescent="0.25">
      <c r="A42" s="865" t="s">
        <v>1374</v>
      </c>
      <c r="B42" s="866" t="s">
        <v>2241</v>
      </c>
      <c r="C42" s="385">
        <v>224</v>
      </c>
      <c r="D42" s="385">
        <v>870</v>
      </c>
      <c r="E42" s="861">
        <v>57.589285714285701</v>
      </c>
      <c r="F42" s="861">
        <v>1.04610982142857</v>
      </c>
      <c r="G42" s="867">
        <v>33.928571428571402</v>
      </c>
      <c r="H42" s="867">
        <v>3.8839285714285698</v>
      </c>
      <c r="I42" s="385">
        <v>1</v>
      </c>
      <c r="J42" s="385">
        <v>19</v>
      </c>
      <c r="K42" s="455">
        <f t="shared" si="0"/>
        <v>4.464285714285714E-3</v>
      </c>
      <c r="L42" s="455">
        <f t="shared" si="1"/>
        <v>8.4821428571428575E-2</v>
      </c>
    </row>
    <row r="43" spans="1:12" ht="16.5" customHeight="1" x14ac:dyDescent="0.25">
      <c r="A43" s="865" t="s">
        <v>1375</v>
      </c>
      <c r="B43" s="866" t="s">
        <v>2242</v>
      </c>
      <c r="C43" s="385">
        <v>407</v>
      </c>
      <c r="D43" s="385">
        <v>1561</v>
      </c>
      <c r="E43" s="861">
        <v>56.756756756756701</v>
      </c>
      <c r="F43" s="861">
        <v>1.27654152334152</v>
      </c>
      <c r="G43" s="867">
        <v>28.746928746928699</v>
      </c>
      <c r="H43" s="867">
        <v>3.8353808353808301</v>
      </c>
      <c r="I43" s="385">
        <v>9</v>
      </c>
      <c r="J43" s="385">
        <v>43</v>
      </c>
      <c r="K43" s="455">
        <f t="shared" si="0"/>
        <v>2.2113022113022112E-2</v>
      </c>
      <c r="L43" s="455">
        <f t="shared" si="1"/>
        <v>0.10565110565110565</v>
      </c>
    </row>
    <row r="44" spans="1:12" ht="16.5" customHeight="1" x14ac:dyDescent="0.25">
      <c r="A44" s="611">
        <v>6</v>
      </c>
      <c r="B44" s="863" t="s">
        <v>1759</v>
      </c>
      <c r="C44" s="385">
        <v>1996</v>
      </c>
      <c r="D44" s="385">
        <v>2361</v>
      </c>
      <c r="E44" s="861">
        <v>33.767535070140198</v>
      </c>
      <c r="F44" s="861">
        <v>1.2411695390781501</v>
      </c>
      <c r="G44" s="867">
        <v>18.1863727454909</v>
      </c>
      <c r="H44" s="867">
        <v>1.1828657314629201</v>
      </c>
      <c r="I44" s="385">
        <v>18</v>
      </c>
      <c r="J44" s="385">
        <v>183</v>
      </c>
      <c r="K44" s="455">
        <f t="shared" si="0"/>
        <v>9.0180360721442889E-3</v>
      </c>
      <c r="L44" s="455">
        <f t="shared" si="1"/>
        <v>9.1683366733466928E-2</v>
      </c>
    </row>
    <row r="45" spans="1:12" ht="16.5" customHeight="1" x14ac:dyDescent="0.25">
      <c r="A45" s="865" t="s">
        <v>1376</v>
      </c>
      <c r="B45" s="866" t="s">
        <v>2243</v>
      </c>
      <c r="C45" s="385">
        <v>730</v>
      </c>
      <c r="D45" s="385">
        <v>922</v>
      </c>
      <c r="E45" s="861">
        <v>26.849315068493102</v>
      </c>
      <c r="F45" s="861">
        <v>1.28403986301369</v>
      </c>
      <c r="G45" s="867">
        <v>16.986301369863</v>
      </c>
      <c r="H45" s="867">
        <v>1.2630136986301299</v>
      </c>
      <c r="I45" s="385">
        <v>10</v>
      </c>
      <c r="J45" s="385">
        <v>68</v>
      </c>
      <c r="K45" s="455">
        <f t="shared" si="0"/>
        <v>1.3698630136986301E-2</v>
      </c>
      <c r="L45" s="455">
        <f t="shared" si="1"/>
        <v>9.3150684931506855E-2</v>
      </c>
    </row>
    <row r="46" spans="1:12" ht="16.5" customHeight="1" x14ac:dyDescent="0.25">
      <c r="A46" s="865" t="s">
        <v>1377</v>
      </c>
      <c r="B46" s="866" t="s">
        <v>2244</v>
      </c>
      <c r="C46" s="385">
        <v>502</v>
      </c>
      <c r="D46" s="385">
        <v>478</v>
      </c>
      <c r="E46" s="861">
        <v>32.669322709163303</v>
      </c>
      <c r="F46" s="861">
        <v>0.80795557768924298</v>
      </c>
      <c r="G46" s="867">
        <v>20.7171314741035</v>
      </c>
      <c r="H46" s="867">
        <v>0.952191235059761</v>
      </c>
      <c r="I46" s="385">
        <v>3</v>
      </c>
      <c r="J46" s="385">
        <v>35</v>
      </c>
      <c r="K46" s="455">
        <f t="shared" si="0"/>
        <v>5.9760956175298804E-3</v>
      </c>
      <c r="L46" s="455">
        <f t="shared" si="1"/>
        <v>6.9721115537848599E-2</v>
      </c>
    </row>
    <row r="47" spans="1:12" ht="16.5" customHeight="1" x14ac:dyDescent="0.25">
      <c r="A47" s="865" t="s">
        <v>1378</v>
      </c>
      <c r="B47" s="866" t="s">
        <v>2245</v>
      </c>
      <c r="C47" s="385">
        <v>269</v>
      </c>
      <c r="D47" s="385">
        <v>492</v>
      </c>
      <c r="E47" s="861">
        <v>41.263940520446099</v>
      </c>
      <c r="F47" s="861">
        <v>1.27921226765799</v>
      </c>
      <c r="G47" s="867">
        <v>21.561338289962801</v>
      </c>
      <c r="H47" s="867">
        <v>1.82899628252788</v>
      </c>
      <c r="I47" s="385">
        <v>2</v>
      </c>
      <c r="J47" s="385">
        <v>30</v>
      </c>
      <c r="K47" s="455">
        <f t="shared" si="0"/>
        <v>7.4349442379182153E-3</v>
      </c>
      <c r="L47" s="455">
        <f t="shared" si="1"/>
        <v>0.11152416356877323</v>
      </c>
    </row>
    <row r="48" spans="1:12" ht="16.5" customHeight="1" x14ac:dyDescent="0.25">
      <c r="A48" s="865" t="s">
        <v>1379</v>
      </c>
      <c r="B48" s="866" t="s">
        <v>2246</v>
      </c>
      <c r="C48" s="385">
        <v>261</v>
      </c>
      <c r="D48" s="385">
        <v>289</v>
      </c>
      <c r="E48" s="861">
        <v>31.4176245210727</v>
      </c>
      <c r="F48" s="861">
        <v>1.47517164750957</v>
      </c>
      <c r="G48" s="867">
        <v>22.605363984674302</v>
      </c>
      <c r="H48" s="867">
        <v>1.1072796934865901</v>
      </c>
      <c r="I48" s="385">
        <v>7</v>
      </c>
      <c r="J48" s="385">
        <v>25</v>
      </c>
      <c r="K48" s="455">
        <f t="shared" si="0"/>
        <v>2.681992337164751E-2</v>
      </c>
      <c r="L48" s="455">
        <f t="shared" si="1"/>
        <v>9.5785440613026823E-2</v>
      </c>
    </row>
    <row r="49" spans="1:12" ht="16.5" customHeight="1" x14ac:dyDescent="0.25">
      <c r="A49" s="865" t="s">
        <v>1380</v>
      </c>
      <c r="B49" s="866" t="s">
        <v>2247</v>
      </c>
      <c r="C49" s="385">
        <v>351</v>
      </c>
      <c r="D49" s="385">
        <v>598</v>
      </c>
      <c r="E49" s="861">
        <v>51.851851851851798</v>
      </c>
      <c r="F49" s="861">
        <v>2.68200712250712</v>
      </c>
      <c r="G49" s="867">
        <v>14.814814814814801</v>
      </c>
      <c r="H49" s="867">
        <v>1.7037037037036999</v>
      </c>
      <c r="I49" s="385">
        <v>10</v>
      </c>
      <c r="J49" s="385">
        <v>81</v>
      </c>
      <c r="K49" s="455">
        <f t="shared" si="0"/>
        <v>2.8490028490028491E-2</v>
      </c>
      <c r="L49" s="455">
        <f t="shared" si="1"/>
        <v>0.23076923076923078</v>
      </c>
    </row>
    <row r="50" spans="1:12" x14ac:dyDescent="0.25">
      <c r="C50" s="437"/>
      <c r="D50" s="437"/>
      <c r="E50" s="437"/>
      <c r="F50" s="437"/>
      <c r="G50" s="437"/>
      <c r="H50" s="437"/>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373BC-F6F1-4DDC-B535-49261957D082}">
  <dimension ref="A1:R15"/>
  <sheetViews>
    <sheetView zoomScaleNormal="100" workbookViewId="0">
      <selection activeCell="Q5" sqref="Q5"/>
    </sheetView>
  </sheetViews>
  <sheetFormatPr defaultRowHeight="15" x14ac:dyDescent="0.25"/>
  <cols>
    <col min="1" max="1" width="26" customWidth="1"/>
    <col min="2" max="15" width="5.7109375" customWidth="1"/>
    <col min="16" max="16" width="6.140625" customWidth="1"/>
    <col min="17" max="17" width="11.42578125" customWidth="1"/>
  </cols>
  <sheetData>
    <row r="1" spans="1:18" x14ac:dyDescent="0.25">
      <c r="A1" s="387" t="s">
        <v>2074</v>
      </c>
    </row>
    <row r="2" spans="1:18" s="437" customFormat="1" x14ac:dyDescent="0.25">
      <c r="A2" s="387" t="s">
        <v>2075</v>
      </c>
    </row>
    <row r="4" spans="1:18" ht="46.5" customHeight="1" x14ac:dyDescent="0.25">
      <c r="A4" s="726" t="s">
        <v>2248</v>
      </c>
      <c r="B4" s="726" t="s">
        <v>799</v>
      </c>
      <c r="C4" s="726" t="s">
        <v>800</v>
      </c>
      <c r="D4" s="726" t="s">
        <v>801</v>
      </c>
      <c r="E4" s="726" t="s">
        <v>802</v>
      </c>
      <c r="F4" s="726" t="s">
        <v>803</v>
      </c>
      <c r="G4" s="726" t="s">
        <v>804</v>
      </c>
      <c r="H4" s="726" t="s">
        <v>805</v>
      </c>
      <c r="I4" s="726" t="s">
        <v>806</v>
      </c>
      <c r="J4" s="726" t="s">
        <v>807</v>
      </c>
      <c r="K4" s="726" t="s">
        <v>808</v>
      </c>
      <c r="L4" s="726" t="s">
        <v>809</v>
      </c>
      <c r="M4" s="726" t="s">
        <v>810</v>
      </c>
      <c r="N4" s="726" t="s">
        <v>811</v>
      </c>
      <c r="O4" s="726" t="s">
        <v>812</v>
      </c>
      <c r="P4" s="726" t="s">
        <v>105</v>
      </c>
      <c r="Q4" s="726" t="s">
        <v>2249</v>
      </c>
      <c r="R4" s="619"/>
    </row>
    <row r="5" spans="1:18" ht="29.25" customHeight="1" x14ac:dyDescent="0.25">
      <c r="A5" s="757" t="s">
        <v>2039</v>
      </c>
      <c r="B5" s="870">
        <v>51</v>
      </c>
      <c r="C5" s="870">
        <v>49</v>
      </c>
      <c r="D5" s="870">
        <v>48</v>
      </c>
      <c r="E5" s="870">
        <v>56</v>
      </c>
      <c r="F5" s="870">
        <v>77</v>
      </c>
      <c r="G5" s="870">
        <v>67</v>
      </c>
      <c r="H5" s="870">
        <v>68</v>
      </c>
      <c r="I5" s="870">
        <v>71</v>
      </c>
      <c r="J5" s="870">
        <v>64</v>
      </c>
      <c r="K5" s="870">
        <v>72</v>
      </c>
      <c r="L5" s="870">
        <v>84</v>
      </c>
      <c r="M5" s="870">
        <v>62</v>
      </c>
      <c r="N5" s="870">
        <v>70</v>
      </c>
      <c r="O5" s="870">
        <v>66</v>
      </c>
      <c r="P5" s="870">
        <v>905</v>
      </c>
      <c r="Q5" s="871">
        <v>0.30824250681198911</v>
      </c>
    </row>
    <row r="6" spans="1:18" ht="18" customHeight="1" x14ac:dyDescent="0.25">
      <c r="A6" s="757" t="s">
        <v>2041</v>
      </c>
      <c r="B6" s="870">
        <v>17</v>
      </c>
      <c r="C6" s="870">
        <v>35</v>
      </c>
      <c r="D6" s="870">
        <v>29</v>
      </c>
      <c r="E6" s="870">
        <v>27</v>
      </c>
      <c r="F6" s="870">
        <v>31</v>
      </c>
      <c r="G6" s="870">
        <v>30</v>
      </c>
      <c r="H6" s="870">
        <v>41</v>
      </c>
      <c r="I6" s="870">
        <v>36</v>
      </c>
      <c r="J6" s="870">
        <v>38</v>
      </c>
      <c r="K6" s="870">
        <v>46</v>
      </c>
      <c r="L6" s="870">
        <v>35</v>
      </c>
      <c r="M6" s="870">
        <v>51</v>
      </c>
      <c r="N6" s="870">
        <v>38</v>
      </c>
      <c r="O6" s="870">
        <v>30</v>
      </c>
      <c r="P6" s="870">
        <v>484</v>
      </c>
      <c r="Q6" s="871">
        <v>0.16485013623978201</v>
      </c>
    </row>
    <row r="7" spans="1:18" ht="18" customHeight="1" x14ac:dyDescent="0.25">
      <c r="A7" s="757" t="s">
        <v>2036</v>
      </c>
      <c r="B7" s="870">
        <v>32</v>
      </c>
      <c r="C7" s="870">
        <v>26</v>
      </c>
      <c r="D7" s="870">
        <v>27</v>
      </c>
      <c r="E7" s="870">
        <v>21</v>
      </c>
      <c r="F7" s="870">
        <v>43</v>
      </c>
      <c r="G7" s="870">
        <v>19</v>
      </c>
      <c r="H7" s="870">
        <v>39</v>
      </c>
      <c r="I7" s="870">
        <v>25</v>
      </c>
      <c r="J7" s="870">
        <v>25</v>
      </c>
      <c r="K7" s="870">
        <v>33</v>
      </c>
      <c r="L7" s="870">
        <v>45</v>
      </c>
      <c r="M7" s="870">
        <v>38</v>
      </c>
      <c r="N7" s="870">
        <v>37</v>
      </c>
      <c r="O7" s="870">
        <v>35</v>
      </c>
      <c r="P7" s="870">
        <v>445</v>
      </c>
      <c r="Q7" s="871">
        <v>0.15156675749318801</v>
      </c>
    </row>
    <row r="8" spans="1:18" ht="34.5" customHeight="1" x14ac:dyDescent="0.25">
      <c r="A8" s="757" t="s">
        <v>2037</v>
      </c>
      <c r="B8" s="870">
        <v>7</v>
      </c>
      <c r="C8" s="870">
        <v>11</v>
      </c>
      <c r="D8" s="870">
        <v>10</v>
      </c>
      <c r="E8" s="870">
        <v>9</v>
      </c>
      <c r="F8" s="870">
        <v>36</v>
      </c>
      <c r="G8" s="870">
        <v>13</v>
      </c>
      <c r="H8" s="870">
        <v>21</v>
      </c>
      <c r="I8" s="870">
        <v>21</v>
      </c>
      <c r="J8" s="870">
        <v>18</v>
      </c>
      <c r="K8" s="870">
        <v>21</v>
      </c>
      <c r="L8" s="870">
        <v>23</v>
      </c>
      <c r="M8" s="870">
        <v>15</v>
      </c>
      <c r="N8" s="870">
        <v>18</v>
      </c>
      <c r="O8" s="870">
        <v>14</v>
      </c>
      <c r="P8" s="870">
        <v>237</v>
      </c>
      <c r="Q8" s="871">
        <v>8.0722070844686647E-2</v>
      </c>
    </row>
    <row r="9" spans="1:18" ht="18" customHeight="1" x14ac:dyDescent="0.25">
      <c r="A9" s="757" t="s">
        <v>2043</v>
      </c>
      <c r="B9" s="870">
        <v>20</v>
      </c>
      <c r="C9" s="870">
        <v>9</v>
      </c>
      <c r="D9" s="870">
        <v>14</v>
      </c>
      <c r="E9" s="870">
        <v>22</v>
      </c>
      <c r="F9" s="870">
        <v>12</v>
      </c>
      <c r="G9" s="870">
        <v>14</v>
      </c>
      <c r="H9" s="870">
        <v>16</v>
      </c>
      <c r="I9" s="870">
        <v>20</v>
      </c>
      <c r="J9" s="870">
        <v>13</v>
      </c>
      <c r="K9" s="870">
        <v>11</v>
      </c>
      <c r="L9" s="870">
        <v>14</v>
      </c>
      <c r="M9" s="870">
        <v>14</v>
      </c>
      <c r="N9" s="870">
        <v>25</v>
      </c>
      <c r="O9" s="870">
        <v>19</v>
      </c>
      <c r="P9" s="870">
        <v>223</v>
      </c>
      <c r="Q9" s="871">
        <v>7.5953678474114439E-2</v>
      </c>
    </row>
    <row r="10" spans="1:18" ht="18" customHeight="1" x14ac:dyDescent="0.25">
      <c r="A10" s="757" t="s">
        <v>2040</v>
      </c>
      <c r="B10" s="870">
        <v>6</v>
      </c>
      <c r="C10" s="870">
        <v>8</v>
      </c>
      <c r="D10" s="870">
        <v>7</v>
      </c>
      <c r="E10" s="870">
        <v>12</v>
      </c>
      <c r="F10" s="870">
        <v>17</v>
      </c>
      <c r="G10" s="870">
        <v>14</v>
      </c>
      <c r="H10" s="870">
        <v>13</v>
      </c>
      <c r="I10" s="870">
        <v>9</v>
      </c>
      <c r="J10" s="870">
        <v>16</v>
      </c>
      <c r="K10" s="870">
        <v>16</v>
      </c>
      <c r="L10" s="870">
        <v>19</v>
      </c>
      <c r="M10" s="870">
        <v>29</v>
      </c>
      <c r="N10" s="870">
        <v>23</v>
      </c>
      <c r="O10" s="870">
        <v>17</v>
      </c>
      <c r="P10" s="870">
        <v>206</v>
      </c>
      <c r="Q10" s="871">
        <v>7.0163487738419614E-2</v>
      </c>
    </row>
    <row r="11" spans="1:18" ht="18" customHeight="1" x14ac:dyDescent="0.25">
      <c r="A11" s="757" t="s">
        <v>2038</v>
      </c>
      <c r="B11" s="870">
        <v>6</v>
      </c>
      <c r="C11" s="870">
        <v>7</v>
      </c>
      <c r="D11" s="870">
        <v>13</v>
      </c>
      <c r="E11" s="870">
        <v>12</v>
      </c>
      <c r="F11" s="870">
        <v>15</v>
      </c>
      <c r="G11" s="870">
        <v>19</v>
      </c>
      <c r="H11" s="870">
        <v>16</v>
      </c>
      <c r="I11" s="870">
        <v>10</v>
      </c>
      <c r="J11" s="870">
        <v>17</v>
      </c>
      <c r="K11" s="870">
        <v>19</v>
      </c>
      <c r="L11" s="870">
        <v>13</v>
      </c>
      <c r="M11" s="870">
        <v>19</v>
      </c>
      <c r="N11" s="870">
        <v>12</v>
      </c>
      <c r="O11" s="870">
        <v>22</v>
      </c>
      <c r="P11" s="870">
        <v>200</v>
      </c>
      <c r="Q11" s="871">
        <v>6.8119891008174394E-2</v>
      </c>
    </row>
    <row r="12" spans="1:18" ht="33" customHeight="1" x14ac:dyDescent="0.25">
      <c r="A12" s="757" t="s">
        <v>2042</v>
      </c>
      <c r="B12" s="870">
        <v>5</v>
      </c>
      <c r="C12" s="870">
        <v>6</v>
      </c>
      <c r="D12" s="870">
        <v>6</v>
      </c>
      <c r="E12" s="870">
        <v>6</v>
      </c>
      <c r="F12" s="870">
        <v>6</v>
      </c>
      <c r="G12" s="870">
        <v>9</v>
      </c>
      <c r="H12" s="870">
        <v>8</v>
      </c>
      <c r="I12" s="870">
        <v>12</v>
      </c>
      <c r="J12" s="870">
        <v>7</v>
      </c>
      <c r="K12" s="870">
        <v>11</v>
      </c>
      <c r="L12" s="870">
        <v>13</v>
      </c>
      <c r="M12" s="870">
        <v>7</v>
      </c>
      <c r="N12" s="870">
        <v>6</v>
      </c>
      <c r="O12" s="870">
        <v>9</v>
      </c>
      <c r="P12" s="870">
        <v>111</v>
      </c>
      <c r="Q12" s="871">
        <v>3.7806539509536788E-2</v>
      </c>
    </row>
    <row r="13" spans="1:18" ht="18" customHeight="1" x14ac:dyDescent="0.25">
      <c r="A13" s="756" t="s">
        <v>2035</v>
      </c>
      <c r="B13" s="870">
        <v>8</v>
      </c>
      <c r="C13" s="870">
        <v>5</v>
      </c>
      <c r="D13" s="870">
        <v>4</v>
      </c>
      <c r="E13" s="870">
        <v>7</v>
      </c>
      <c r="F13" s="870">
        <v>8</v>
      </c>
      <c r="G13" s="870">
        <v>2</v>
      </c>
      <c r="H13" s="870">
        <v>10</v>
      </c>
      <c r="I13" s="870">
        <v>3</v>
      </c>
      <c r="J13" s="870">
        <v>10</v>
      </c>
      <c r="K13" s="870">
        <v>11</v>
      </c>
      <c r="L13" s="870">
        <v>4</v>
      </c>
      <c r="M13" s="870">
        <v>9</v>
      </c>
      <c r="N13" s="870">
        <v>3</v>
      </c>
      <c r="O13" s="870">
        <v>7</v>
      </c>
      <c r="P13" s="870">
        <v>91</v>
      </c>
      <c r="Q13" s="871">
        <v>3.0994550408719346E-2</v>
      </c>
    </row>
    <row r="14" spans="1:18" ht="18" customHeight="1" x14ac:dyDescent="0.25">
      <c r="A14" s="756" t="s">
        <v>686</v>
      </c>
      <c r="B14" s="870">
        <v>1</v>
      </c>
      <c r="C14" s="870">
        <v>5</v>
      </c>
      <c r="D14" s="870">
        <v>2</v>
      </c>
      <c r="E14" s="870">
        <v>3</v>
      </c>
      <c r="F14" s="870">
        <v>5</v>
      </c>
      <c r="G14" s="870">
        <v>3</v>
      </c>
      <c r="H14" s="870">
        <v>1</v>
      </c>
      <c r="I14" s="870">
        <v>6</v>
      </c>
      <c r="J14" s="870"/>
      <c r="K14" s="870"/>
      <c r="L14" s="870">
        <v>3</v>
      </c>
      <c r="M14" s="870"/>
      <c r="N14" s="870">
        <v>3</v>
      </c>
      <c r="O14" s="870">
        <v>2</v>
      </c>
      <c r="P14" s="870">
        <v>34</v>
      </c>
      <c r="Q14" s="871">
        <v>1.1580381471389645E-2</v>
      </c>
    </row>
    <row r="15" spans="1:18" ht="18" customHeight="1" x14ac:dyDescent="0.25">
      <c r="A15" s="756" t="s">
        <v>105</v>
      </c>
      <c r="B15" s="870">
        <v>153</v>
      </c>
      <c r="C15" s="870">
        <v>161</v>
      </c>
      <c r="D15" s="870">
        <v>160</v>
      </c>
      <c r="E15" s="870">
        <v>175</v>
      </c>
      <c r="F15" s="870">
        <v>250</v>
      </c>
      <c r="G15" s="870">
        <v>190</v>
      </c>
      <c r="H15" s="870">
        <v>233</v>
      </c>
      <c r="I15" s="870">
        <v>213</v>
      </c>
      <c r="J15" s="870">
        <v>208</v>
      </c>
      <c r="K15" s="870">
        <v>240</v>
      </c>
      <c r="L15" s="870">
        <v>253</v>
      </c>
      <c r="M15" s="870">
        <v>244</v>
      </c>
      <c r="N15" s="870">
        <v>235</v>
      </c>
      <c r="O15" s="870">
        <v>221</v>
      </c>
      <c r="P15" s="870">
        <v>2936</v>
      </c>
      <c r="Q15" s="870"/>
    </row>
  </sheetData>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0441-F2A1-4182-8BC9-F9B8F5FC1F4E}">
  <dimension ref="A1:I20"/>
  <sheetViews>
    <sheetView workbookViewId="0">
      <selection activeCell="K21" sqref="K21"/>
    </sheetView>
  </sheetViews>
  <sheetFormatPr defaultRowHeight="15" x14ac:dyDescent="0.25"/>
  <cols>
    <col min="1" max="1" width="30.140625" customWidth="1"/>
    <col min="2" max="2" width="7.7109375" customWidth="1"/>
    <col min="3" max="3" width="8.7109375" customWidth="1"/>
    <col min="4" max="5" width="8.42578125" customWidth="1"/>
    <col min="6" max="6" width="8.5703125" customWidth="1"/>
    <col min="7" max="7" width="14.7109375" customWidth="1"/>
    <col min="8" max="8" width="12" customWidth="1"/>
    <col min="9" max="9" width="7.85546875" customWidth="1"/>
  </cols>
  <sheetData>
    <row r="1" spans="1:9" x14ac:dyDescent="0.25">
      <c r="A1" s="387"/>
    </row>
    <row r="2" spans="1:9" s="437" customFormat="1" x14ac:dyDescent="0.25">
      <c r="A2" s="387"/>
    </row>
    <row r="3" spans="1:9" s="437" customFormat="1" x14ac:dyDescent="0.25">
      <c r="A3" s="387"/>
    </row>
    <row r="4" spans="1:9" s="437" customFormat="1" x14ac:dyDescent="0.25">
      <c r="A4" s="387"/>
    </row>
    <row r="5" spans="1:9" s="437" customFormat="1" x14ac:dyDescent="0.25">
      <c r="A5" s="387"/>
    </row>
    <row r="6" spans="1:9" x14ac:dyDescent="0.25">
      <c r="A6" s="387" t="s">
        <v>2076</v>
      </c>
    </row>
    <row r="8" spans="1:9" ht="84.75" customHeight="1" x14ac:dyDescent="0.25">
      <c r="A8" s="726" t="s">
        <v>2253</v>
      </c>
      <c r="B8" s="726" t="s">
        <v>809</v>
      </c>
      <c r="C8" s="726" t="s">
        <v>810</v>
      </c>
      <c r="D8" s="726" t="s">
        <v>811</v>
      </c>
      <c r="E8" s="726" t="s">
        <v>812</v>
      </c>
      <c r="F8" s="726" t="s">
        <v>813</v>
      </c>
      <c r="G8" s="726" t="s">
        <v>2250</v>
      </c>
      <c r="H8" s="726" t="s">
        <v>2251</v>
      </c>
      <c r="I8" s="726" t="s">
        <v>2252</v>
      </c>
    </row>
    <row r="9" spans="1:9" ht="30" customHeight="1" x14ac:dyDescent="0.25">
      <c r="A9" s="756" t="s">
        <v>2039</v>
      </c>
      <c r="B9" s="872">
        <v>2929</v>
      </c>
      <c r="C9" s="872">
        <v>2825</v>
      </c>
      <c r="D9" s="872">
        <v>2698</v>
      </c>
      <c r="E9" s="872">
        <v>2619</v>
      </c>
      <c r="F9" s="872">
        <v>2726</v>
      </c>
      <c r="G9" s="872">
        <f t="shared" ref="G9:G18" si="0">AVERAGE(B9:F9)</f>
        <v>2759.4</v>
      </c>
      <c r="H9" s="872">
        <v>905</v>
      </c>
      <c r="I9" s="873">
        <f>G9/H9</f>
        <v>3.049060773480663</v>
      </c>
    </row>
    <row r="10" spans="1:9" ht="30" x14ac:dyDescent="0.25">
      <c r="A10" s="756" t="s">
        <v>2041</v>
      </c>
      <c r="B10" s="872">
        <v>7793</v>
      </c>
      <c r="C10" s="872">
        <v>7293</v>
      </c>
      <c r="D10" s="872">
        <v>6877</v>
      </c>
      <c r="E10" s="872">
        <v>6661</v>
      </c>
      <c r="F10" s="872">
        <v>6587</v>
      </c>
      <c r="G10" s="872">
        <f t="shared" si="0"/>
        <v>7042.2</v>
      </c>
      <c r="H10" s="872">
        <v>484</v>
      </c>
      <c r="I10" s="873">
        <f t="shared" ref="I10:I18" si="1">G10/H10</f>
        <v>14.549999999999999</v>
      </c>
    </row>
    <row r="11" spans="1:9" x14ac:dyDescent="0.25">
      <c r="A11" s="756" t="s">
        <v>2036</v>
      </c>
      <c r="B11" s="872">
        <v>6082</v>
      </c>
      <c r="C11" s="872">
        <v>6096</v>
      </c>
      <c r="D11" s="872">
        <v>6167</v>
      </c>
      <c r="E11" s="872">
        <v>6068</v>
      </c>
      <c r="F11" s="872">
        <v>6075</v>
      </c>
      <c r="G11" s="872">
        <f t="shared" si="0"/>
        <v>6097.6</v>
      </c>
      <c r="H11" s="872">
        <v>445</v>
      </c>
      <c r="I11" s="873">
        <f t="shared" si="1"/>
        <v>13.70247191011236</v>
      </c>
    </row>
    <row r="12" spans="1:9" ht="30" customHeight="1" x14ac:dyDescent="0.25">
      <c r="A12" s="756" t="s">
        <v>2037</v>
      </c>
      <c r="B12" s="872">
        <v>3438</v>
      </c>
      <c r="C12" s="872">
        <v>3011</v>
      </c>
      <c r="D12" s="872">
        <v>2848</v>
      </c>
      <c r="E12" s="872">
        <v>2867</v>
      </c>
      <c r="F12" s="872">
        <v>2828</v>
      </c>
      <c r="G12" s="872">
        <f t="shared" si="0"/>
        <v>2998.4</v>
      </c>
      <c r="H12" s="872">
        <v>237</v>
      </c>
      <c r="I12" s="873">
        <f t="shared" si="1"/>
        <v>12.651476793248946</v>
      </c>
    </row>
    <row r="13" spans="1:9" x14ac:dyDescent="0.25">
      <c r="A13" s="756" t="s">
        <v>2043</v>
      </c>
      <c r="B13" s="872">
        <v>5492</v>
      </c>
      <c r="C13" s="872">
        <v>5428</v>
      </c>
      <c r="D13" s="872">
        <v>5691</v>
      </c>
      <c r="E13" s="872">
        <v>5873</v>
      </c>
      <c r="F13" s="872">
        <v>5944</v>
      </c>
      <c r="G13" s="872">
        <f t="shared" si="0"/>
        <v>5685.6</v>
      </c>
      <c r="H13" s="872">
        <v>223</v>
      </c>
      <c r="I13" s="873">
        <f t="shared" si="1"/>
        <v>25.49596412556054</v>
      </c>
    </row>
    <row r="14" spans="1:9" ht="32.25" customHeight="1" x14ac:dyDescent="0.25">
      <c r="A14" s="756" t="s">
        <v>2040</v>
      </c>
      <c r="B14" s="872">
        <v>4155</v>
      </c>
      <c r="C14" s="872">
        <v>4059</v>
      </c>
      <c r="D14" s="872">
        <v>4377</v>
      </c>
      <c r="E14" s="872">
        <v>4569</v>
      </c>
      <c r="F14" s="872">
        <v>4860</v>
      </c>
      <c r="G14" s="872">
        <f t="shared" si="0"/>
        <v>4404</v>
      </c>
      <c r="H14" s="872">
        <v>206</v>
      </c>
      <c r="I14" s="873">
        <f t="shared" si="1"/>
        <v>21.378640776699029</v>
      </c>
    </row>
    <row r="15" spans="1:9" ht="30" x14ac:dyDescent="0.25">
      <c r="A15" s="756" t="s">
        <v>2038</v>
      </c>
      <c r="B15" s="872">
        <v>10836</v>
      </c>
      <c r="C15" s="872">
        <v>10652</v>
      </c>
      <c r="D15" s="872">
        <v>10519</v>
      </c>
      <c r="E15" s="872">
        <v>9873</v>
      </c>
      <c r="F15" s="872">
        <v>9359</v>
      </c>
      <c r="G15" s="872">
        <f t="shared" si="0"/>
        <v>10247.799999999999</v>
      </c>
      <c r="H15" s="872">
        <v>200</v>
      </c>
      <c r="I15" s="873">
        <f t="shared" si="1"/>
        <v>51.238999999999997</v>
      </c>
    </row>
    <row r="16" spans="1:9" ht="30" x14ac:dyDescent="0.25">
      <c r="A16" s="756" t="s">
        <v>2042</v>
      </c>
      <c r="B16" s="872">
        <v>1050</v>
      </c>
      <c r="C16" s="872">
        <v>971</v>
      </c>
      <c r="D16" s="872">
        <v>947</v>
      </c>
      <c r="E16" s="872">
        <v>942</v>
      </c>
      <c r="F16" s="872">
        <v>1023</v>
      </c>
      <c r="G16" s="872">
        <f t="shared" si="0"/>
        <v>986.6</v>
      </c>
      <c r="H16" s="872">
        <v>111</v>
      </c>
      <c r="I16" s="873">
        <f t="shared" si="1"/>
        <v>8.8882882882882885</v>
      </c>
    </row>
    <row r="17" spans="1:9" x14ac:dyDescent="0.25">
      <c r="A17" s="756" t="s">
        <v>2035</v>
      </c>
      <c r="B17" s="872">
        <v>3272</v>
      </c>
      <c r="C17" s="872">
        <v>3137</v>
      </c>
      <c r="D17" s="872">
        <v>3162</v>
      </c>
      <c r="E17" s="872">
        <v>3257</v>
      </c>
      <c r="F17" s="872">
        <v>3422</v>
      </c>
      <c r="G17" s="872">
        <f t="shared" si="0"/>
        <v>3250</v>
      </c>
      <c r="H17" s="872">
        <v>91</v>
      </c>
      <c r="I17" s="873">
        <f t="shared" si="1"/>
        <v>35.714285714285715</v>
      </c>
    </row>
    <row r="18" spans="1:9" x14ac:dyDescent="0.25">
      <c r="A18" s="756" t="s">
        <v>686</v>
      </c>
      <c r="B18" s="872">
        <v>2746</v>
      </c>
      <c r="C18" s="872">
        <v>2682</v>
      </c>
      <c r="D18" s="872">
        <v>2529</v>
      </c>
      <c r="E18" s="872">
        <v>2449</v>
      </c>
      <c r="F18" s="872">
        <v>2435</v>
      </c>
      <c r="G18" s="872">
        <f t="shared" si="0"/>
        <v>2568.1999999999998</v>
      </c>
      <c r="H18" s="872">
        <v>34</v>
      </c>
      <c r="I18" s="873">
        <f t="shared" si="1"/>
        <v>75.535294117647055</v>
      </c>
    </row>
    <row r="19" spans="1:9" s="437" customFormat="1" ht="4.5" customHeight="1" x14ac:dyDescent="0.25">
      <c r="A19" s="385"/>
      <c r="B19" s="872"/>
      <c r="C19" s="872"/>
      <c r="D19" s="872"/>
      <c r="E19" s="872"/>
      <c r="F19" s="872"/>
      <c r="G19" s="872"/>
      <c r="H19" s="872"/>
      <c r="I19" s="873"/>
    </row>
    <row r="20" spans="1:9" x14ac:dyDescent="0.25">
      <c r="A20" s="385" t="s">
        <v>105</v>
      </c>
      <c r="B20" s="872">
        <v>47793</v>
      </c>
      <c r="C20" s="872">
        <v>46154</v>
      </c>
      <c r="D20" s="872">
        <v>45815</v>
      </c>
      <c r="E20" s="872">
        <v>45178</v>
      </c>
      <c r="F20" s="872">
        <v>45259</v>
      </c>
      <c r="G20" s="872">
        <f>AVERAGE(B20:F20)</f>
        <v>46039.8</v>
      </c>
      <c r="H20" s="872">
        <v>2936</v>
      </c>
      <c r="I20" s="873">
        <f>G20/H20</f>
        <v>15.681130790190737</v>
      </c>
    </row>
  </sheetData>
  <autoFilter ref="A8:I8" xr:uid="{37135FBB-90A1-4C66-ABCF-092B23999FED}">
    <sortState xmlns:xlrd2="http://schemas.microsoft.com/office/spreadsheetml/2017/richdata2" ref="A9:I18">
      <sortCondition descending="1" ref="H8"/>
    </sortState>
  </autoFilter>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604FC-3C4C-4C45-BE88-F66DCB9D33CD}">
  <dimension ref="A1:P116"/>
  <sheetViews>
    <sheetView workbookViewId="0">
      <selection activeCell="A10" sqref="A10:A54"/>
    </sheetView>
  </sheetViews>
  <sheetFormatPr defaultRowHeight="15" x14ac:dyDescent="0.25"/>
  <cols>
    <col min="1" max="1" width="35.5703125" customWidth="1"/>
    <col min="2" max="5" width="6.5703125" customWidth="1"/>
    <col min="6" max="6" width="7.85546875" customWidth="1"/>
    <col min="7" max="10" width="5.7109375" customWidth="1"/>
    <col min="11" max="11" width="7.5703125" customWidth="1"/>
    <col min="12" max="12" width="13.28515625" customWidth="1"/>
  </cols>
  <sheetData>
    <row r="1" spans="1:12" x14ac:dyDescent="0.25">
      <c r="A1" s="387"/>
    </row>
    <row r="2" spans="1:12" s="437" customFormat="1" x14ac:dyDescent="0.25">
      <c r="A2" s="387"/>
    </row>
    <row r="3" spans="1:12" s="437" customFormat="1" x14ac:dyDescent="0.25">
      <c r="A3" s="387"/>
    </row>
    <row r="5" spans="1:12" s="437" customFormat="1" x14ac:dyDescent="0.25"/>
    <row r="6" spans="1:12" x14ac:dyDescent="0.25">
      <c r="A6" s="387" t="s">
        <v>2077</v>
      </c>
    </row>
    <row r="8" spans="1:12" ht="42" customHeight="1" x14ac:dyDescent="0.25">
      <c r="A8" s="1056"/>
      <c r="B8" s="1061" t="s">
        <v>2254</v>
      </c>
      <c r="C8" s="1062"/>
      <c r="D8" s="1062"/>
      <c r="E8" s="1062"/>
      <c r="F8" s="1063"/>
      <c r="G8" s="1061" t="s">
        <v>2255</v>
      </c>
      <c r="H8" s="1062"/>
      <c r="I8" s="1062"/>
      <c r="J8" s="1062"/>
      <c r="K8" s="1063"/>
      <c r="L8" s="1058" t="s">
        <v>2256</v>
      </c>
    </row>
    <row r="9" spans="1:12" ht="58.5" customHeight="1" x14ac:dyDescent="0.25">
      <c r="A9" s="1057"/>
      <c r="B9" s="726">
        <v>2018</v>
      </c>
      <c r="C9" s="726">
        <v>2019</v>
      </c>
      <c r="D9" s="726">
        <v>2020</v>
      </c>
      <c r="E9" s="726">
        <v>2021</v>
      </c>
      <c r="F9" s="726" t="s">
        <v>1521</v>
      </c>
      <c r="G9" s="726">
        <v>2018</v>
      </c>
      <c r="H9" s="726">
        <v>2019</v>
      </c>
      <c r="I9" s="726">
        <v>2020</v>
      </c>
      <c r="J9" s="726">
        <v>2021</v>
      </c>
      <c r="K9" s="726" t="s">
        <v>1521</v>
      </c>
      <c r="L9" s="1059"/>
    </row>
    <row r="10" spans="1:12" ht="15" customHeight="1" x14ac:dyDescent="0.25">
      <c r="A10" s="874" t="s">
        <v>2257</v>
      </c>
      <c r="B10" s="875">
        <f>B72/1000000</f>
        <v>18.469975000000002</v>
      </c>
      <c r="C10" s="875">
        <f t="shared" ref="C10:E10" si="0">C72/1000000</f>
        <v>18.414263999999999</v>
      </c>
      <c r="D10" s="875">
        <f t="shared" si="0"/>
        <v>21.241652999999999</v>
      </c>
      <c r="E10" s="875">
        <f t="shared" si="0"/>
        <v>21.891957999999999</v>
      </c>
      <c r="F10" s="876">
        <f>E10/$E$54</f>
        <v>0.48433684342524858</v>
      </c>
      <c r="G10" s="875">
        <f>G72/1000000</f>
        <v>38.164341999999998</v>
      </c>
      <c r="H10" s="875">
        <f t="shared" ref="H10:J10" si="1">H72/1000000</f>
        <v>48.569107000000002</v>
      </c>
      <c r="I10" s="875">
        <f t="shared" si="1"/>
        <v>50.275162000000002</v>
      </c>
      <c r="J10" s="875">
        <f t="shared" si="1"/>
        <v>50.633718000000002</v>
      </c>
      <c r="K10" s="876">
        <f>J10/$J$54</f>
        <v>0.45392988123984601</v>
      </c>
      <c r="L10" s="875">
        <f>J10/E10</f>
        <v>2.3128912452691535</v>
      </c>
    </row>
    <row r="11" spans="1:12" ht="15" customHeight="1" x14ac:dyDescent="0.25">
      <c r="A11" s="869" t="s">
        <v>2258</v>
      </c>
      <c r="B11" s="877">
        <f t="shared" ref="B11:E54" si="2">B73/1000000</f>
        <v>0.59496499999999997</v>
      </c>
      <c r="C11" s="877">
        <f t="shared" si="2"/>
        <v>0.51167799999999997</v>
      </c>
      <c r="D11" s="877">
        <f t="shared" si="2"/>
        <v>1.08074</v>
      </c>
      <c r="E11" s="877">
        <f t="shared" si="2"/>
        <v>1.1530069999999999</v>
      </c>
      <c r="F11" s="878">
        <f>E11/$E$54</f>
        <v>2.5509082870852191E-2</v>
      </c>
      <c r="G11" s="877">
        <f t="shared" ref="G11:J54" si="3">G73/1000000</f>
        <v>3.3950000000000001E-2</v>
      </c>
      <c r="H11" s="877">
        <f t="shared" si="3"/>
        <v>4.3326999999999997E-2</v>
      </c>
      <c r="I11" s="877">
        <f t="shared" si="3"/>
        <v>0.44944200000000001</v>
      </c>
      <c r="J11" s="877">
        <f t="shared" si="3"/>
        <v>0.484898</v>
      </c>
      <c r="K11" s="878">
        <f t="shared" ref="K11:K54" si="4">J11/$J$54</f>
        <v>4.3470971567491617E-3</v>
      </c>
      <c r="L11" s="877">
        <f t="shared" ref="L11:L54" si="5">J11/E11</f>
        <v>0.42055078590156003</v>
      </c>
    </row>
    <row r="12" spans="1:12" ht="15" customHeight="1" x14ac:dyDescent="0.25">
      <c r="A12" s="869" t="s">
        <v>2259</v>
      </c>
      <c r="B12" s="877">
        <f t="shared" si="2"/>
        <v>1.558371</v>
      </c>
      <c r="C12" s="877">
        <f t="shared" si="2"/>
        <v>1.320446</v>
      </c>
      <c r="D12" s="877">
        <f t="shared" si="2"/>
        <v>1.625308</v>
      </c>
      <c r="E12" s="877">
        <f t="shared" si="2"/>
        <v>1.784262</v>
      </c>
      <c r="F12" s="878">
        <f t="shared" ref="F12:F54" si="6">E12/$E$54</f>
        <v>3.9474944403036991E-2</v>
      </c>
      <c r="G12" s="877">
        <f t="shared" si="3"/>
        <v>7.4028660000000004</v>
      </c>
      <c r="H12" s="877">
        <f t="shared" si="3"/>
        <v>12.037463000000001</v>
      </c>
      <c r="I12" s="877">
        <f t="shared" si="3"/>
        <v>14.244735</v>
      </c>
      <c r="J12" s="877">
        <f t="shared" si="3"/>
        <v>12.653475</v>
      </c>
      <c r="K12" s="878">
        <f t="shared" si="4"/>
        <v>0.1134380533545129</v>
      </c>
      <c r="L12" s="877">
        <f>J12/E12</f>
        <v>7.0917135487949636</v>
      </c>
    </row>
    <row r="13" spans="1:12" ht="15" customHeight="1" x14ac:dyDescent="0.25">
      <c r="A13" s="869" t="s">
        <v>2260</v>
      </c>
      <c r="B13" s="877">
        <f t="shared" si="2"/>
        <v>3.4374370000000001</v>
      </c>
      <c r="C13" s="877">
        <f t="shared" si="2"/>
        <v>2.9080270000000001</v>
      </c>
      <c r="D13" s="877">
        <f t="shared" si="2"/>
        <v>4.0824870000000004</v>
      </c>
      <c r="E13" s="877">
        <f t="shared" si="2"/>
        <v>4.0027819999999998</v>
      </c>
      <c r="F13" s="878">
        <f t="shared" si="6"/>
        <v>8.8557396227391047E-2</v>
      </c>
      <c r="G13" s="877">
        <f t="shared" si="3"/>
        <v>3.689298</v>
      </c>
      <c r="H13" s="877">
        <f t="shared" si="3"/>
        <v>4.0036529999999999</v>
      </c>
      <c r="I13" s="877">
        <f t="shared" si="3"/>
        <v>4.1722390000000003</v>
      </c>
      <c r="J13" s="877">
        <f t="shared" si="3"/>
        <v>4.7229710000000003</v>
      </c>
      <c r="K13" s="878">
        <f t="shared" si="4"/>
        <v>4.2341304368153185E-2</v>
      </c>
      <c r="L13" s="877">
        <f t="shared" si="5"/>
        <v>1.1799221141695952</v>
      </c>
    </row>
    <row r="14" spans="1:12" ht="15" customHeight="1" x14ac:dyDescent="0.25">
      <c r="A14" s="869" t="s">
        <v>2261</v>
      </c>
      <c r="B14" s="877">
        <f t="shared" si="2"/>
        <v>2.384652</v>
      </c>
      <c r="C14" s="877">
        <f t="shared" si="2"/>
        <v>3.0620910000000001</v>
      </c>
      <c r="D14" s="877">
        <f t="shared" si="2"/>
        <v>3.3628879999999999</v>
      </c>
      <c r="E14" s="877">
        <f t="shared" si="2"/>
        <v>2.8912439999999999</v>
      </c>
      <c r="F14" s="878">
        <f t="shared" si="6"/>
        <v>6.3965771930139345E-2</v>
      </c>
      <c r="G14" s="877">
        <f t="shared" si="3"/>
        <v>5.4835500000000001</v>
      </c>
      <c r="H14" s="877">
        <f t="shared" si="3"/>
        <v>4.8016360000000002</v>
      </c>
      <c r="I14" s="877">
        <f t="shared" si="3"/>
        <v>4.6071619999999998</v>
      </c>
      <c r="J14" s="877">
        <f t="shared" si="3"/>
        <v>5.7982319999999996</v>
      </c>
      <c r="K14" s="878">
        <f t="shared" si="4"/>
        <v>5.1980989489278158E-2</v>
      </c>
      <c r="L14" s="877">
        <f t="shared" si="5"/>
        <v>2.005445406890598</v>
      </c>
    </row>
    <row r="15" spans="1:12" ht="29.25" customHeight="1" x14ac:dyDescent="0.25">
      <c r="A15" s="869" t="s">
        <v>2262</v>
      </c>
      <c r="B15" s="877">
        <f t="shared" si="2"/>
        <v>2.327404</v>
      </c>
      <c r="C15" s="877">
        <f t="shared" si="2"/>
        <v>2.2997839999999998</v>
      </c>
      <c r="D15" s="877">
        <f t="shared" si="2"/>
        <v>2.4799730000000002</v>
      </c>
      <c r="E15" s="877">
        <f t="shared" si="2"/>
        <v>1.8532740000000001</v>
      </c>
      <c r="F15" s="878">
        <f t="shared" si="6"/>
        <v>4.1001763257634799E-2</v>
      </c>
      <c r="G15" s="877">
        <f t="shared" si="3"/>
        <v>5.4858669999999998</v>
      </c>
      <c r="H15" s="877">
        <f t="shared" si="3"/>
        <v>8.2895430000000001</v>
      </c>
      <c r="I15" s="877">
        <f t="shared" si="3"/>
        <v>8.8825830000000003</v>
      </c>
      <c r="J15" s="877">
        <f t="shared" si="3"/>
        <v>8.3750219999999995</v>
      </c>
      <c r="K15" s="878">
        <f t="shared" si="4"/>
        <v>7.5081840560100629E-2</v>
      </c>
      <c r="L15" s="877">
        <f t="shared" si="5"/>
        <v>4.5190414369380889</v>
      </c>
    </row>
    <row r="16" spans="1:12" ht="15" customHeight="1" x14ac:dyDescent="0.25">
      <c r="A16" s="869" t="s">
        <v>2263</v>
      </c>
      <c r="B16" s="877">
        <f t="shared" si="2"/>
        <v>8.1671469999999999</v>
      </c>
      <c r="C16" s="877">
        <f t="shared" si="2"/>
        <v>8.3122389999999999</v>
      </c>
      <c r="D16" s="877">
        <f t="shared" si="2"/>
        <v>8.6102570000000007</v>
      </c>
      <c r="E16" s="877">
        <f t="shared" si="2"/>
        <v>10.207388999999999</v>
      </c>
      <c r="F16" s="878">
        <f t="shared" si="6"/>
        <v>0.2258278847361942</v>
      </c>
      <c r="G16" s="877">
        <f t="shared" si="3"/>
        <v>16.068812000000001</v>
      </c>
      <c r="H16" s="877">
        <f t="shared" si="3"/>
        <v>19.393484999999998</v>
      </c>
      <c r="I16" s="877">
        <f t="shared" si="3"/>
        <v>17.919001999999999</v>
      </c>
      <c r="J16" s="877">
        <f t="shared" si="3"/>
        <v>18.599119000000002</v>
      </c>
      <c r="K16" s="878">
        <f t="shared" si="4"/>
        <v>0.16674058734607961</v>
      </c>
      <c r="L16" s="877">
        <f t="shared" si="5"/>
        <v>1.822123071825714</v>
      </c>
    </row>
    <row r="17" spans="1:12" ht="15" customHeight="1" x14ac:dyDescent="0.25">
      <c r="A17" s="874" t="s">
        <v>2264</v>
      </c>
      <c r="B17" s="875">
        <f t="shared" si="2"/>
        <v>4.6702830000000004</v>
      </c>
      <c r="C17" s="875">
        <f t="shared" si="2"/>
        <v>4.8957280000000001</v>
      </c>
      <c r="D17" s="875">
        <f t="shared" si="2"/>
        <v>6.1925670000000004</v>
      </c>
      <c r="E17" s="875">
        <f t="shared" si="2"/>
        <v>6.3649560000000003</v>
      </c>
      <c r="F17" s="876">
        <f t="shared" si="6"/>
        <v>0.14081804366610776</v>
      </c>
      <c r="G17" s="875">
        <f t="shared" si="3"/>
        <v>18.998007000000001</v>
      </c>
      <c r="H17" s="875">
        <f t="shared" si="3"/>
        <v>22.54965</v>
      </c>
      <c r="I17" s="875">
        <f t="shared" si="3"/>
        <v>25.800298000000002</v>
      </c>
      <c r="J17" s="875">
        <f t="shared" si="3"/>
        <v>23.458577999999999</v>
      </c>
      <c r="K17" s="876">
        <f t="shared" si="4"/>
        <v>0.21030550285870106</v>
      </c>
      <c r="L17" s="875">
        <f t="shared" si="5"/>
        <v>3.6855836866743461</v>
      </c>
    </row>
    <row r="18" spans="1:12" ht="15" customHeight="1" x14ac:dyDescent="0.25">
      <c r="A18" s="869" t="s">
        <v>2265</v>
      </c>
      <c r="B18" s="877">
        <f t="shared" si="2"/>
        <v>0.39896999999999999</v>
      </c>
      <c r="C18" s="877">
        <f t="shared" si="2"/>
        <v>0.28476600000000002</v>
      </c>
      <c r="D18" s="877">
        <f t="shared" si="2"/>
        <v>0.45789999999999997</v>
      </c>
      <c r="E18" s="877">
        <f t="shared" si="2"/>
        <v>0.55062500000000003</v>
      </c>
      <c r="F18" s="878">
        <f t="shared" si="6"/>
        <v>1.2182006488913761E-2</v>
      </c>
      <c r="G18" s="877">
        <f t="shared" si="3"/>
        <v>2.9485169999999998</v>
      </c>
      <c r="H18" s="877">
        <f t="shared" si="3"/>
        <v>3.1346310000000002</v>
      </c>
      <c r="I18" s="877">
        <f t="shared" si="3"/>
        <v>4.8499420000000004</v>
      </c>
      <c r="J18" s="877">
        <f t="shared" si="3"/>
        <v>4.5016939999999996</v>
      </c>
      <c r="K18" s="878">
        <f t="shared" si="4"/>
        <v>4.0357562184118637E-2</v>
      </c>
      <c r="L18" s="877">
        <f t="shared" si="5"/>
        <v>8.175607718501702</v>
      </c>
    </row>
    <row r="19" spans="1:12" ht="29.25" customHeight="1" x14ac:dyDescent="0.25">
      <c r="A19" s="869" t="s">
        <v>2266</v>
      </c>
      <c r="B19" s="877">
        <f t="shared" si="2"/>
        <v>1.175573</v>
      </c>
      <c r="C19" s="877">
        <f t="shared" si="2"/>
        <v>1.4025129999999999</v>
      </c>
      <c r="D19" s="877">
        <f t="shared" si="2"/>
        <v>1.4160630000000001</v>
      </c>
      <c r="E19" s="877">
        <f t="shared" si="2"/>
        <v>1.597234</v>
      </c>
      <c r="F19" s="878">
        <f t="shared" si="6"/>
        <v>3.5337144067766051E-2</v>
      </c>
      <c r="G19" s="877">
        <f t="shared" si="3"/>
        <v>7.7756860000000003</v>
      </c>
      <c r="H19" s="877">
        <f t="shared" si="3"/>
        <v>8.8279259999999997</v>
      </c>
      <c r="I19" s="877">
        <f t="shared" si="3"/>
        <v>7.9485989999999997</v>
      </c>
      <c r="J19" s="877">
        <f t="shared" si="3"/>
        <v>6.1318149999999996</v>
      </c>
      <c r="K19" s="878">
        <f t="shared" si="4"/>
        <v>5.497155185670359E-2</v>
      </c>
      <c r="L19" s="877">
        <f t="shared" si="5"/>
        <v>3.8390210826967115</v>
      </c>
    </row>
    <row r="20" spans="1:12" ht="15" customHeight="1" x14ac:dyDescent="0.25">
      <c r="A20" s="869" t="s">
        <v>2267</v>
      </c>
      <c r="B20" s="879"/>
      <c r="C20" s="879"/>
      <c r="D20" s="877">
        <f t="shared" si="2"/>
        <v>0.19128800000000001</v>
      </c>
      <c r="E20" s="877">
        <f t="shared" si="2"/>
        <v>0.21179999999999999</v>
      </c>
      <c r="F20" s="878">
        <f t="shared" si="6"/>
        <v>4.6858551180057832E-3</v>
      </c>
      <c r="G20" s="879">
        <f t="shared" si="3"/>
        <v>0.40893000000000002</v>
      </c>
      <c r="H20" s="879">
        <f t="shared" si="3"/>
        <v>0.29126400000000002</v>
      </c>
      <c r="I20" s="877">
        <f t="shared" si="3"/>
        <v>0.53410199999999997</v>
      </c>
      <c r="J20" s="877">
        <f t="shared" si="3"/>
        <v>0.652949</v>
      </c>
      <c r="K20" s="878">
        <f t="shared" si="4"/>
        <v>5.8536697231215806E-3</v>
      </c>
      <c r="L20" s="877">
        <f t="shared" si="5"/>
        <v>3.0828564683663835</v>
      </c>
    </row>
    <row r="21" spans="1:12" ht="15" customHeight="1" x14ac:dyDescent="0.25">
      <c r="A21" s="869" t="s">
        <v>2268</v>
      </c>
      <c r="B21" s="877">
        <f t="shared" si="2"/>
        <v>2.4375000000000001E-2</v>
      </c>
      <c r="C21" s="877">
        <f t="shared" si="2"/>
        <v>7.8542000000000001E-2</v>
      </c>
      <c r="D21" s="877">
        <f t="shared" si="2"/>
        <v>0.40860000000000002</v>
      </c>
      <c r="E21" s="877">
        <f t="shared" si="2"/>
        <v>0.15717500000000001</v>
      </c>
      <c r="F21" s="878">
        <f t="shared" si="6"/>
        <v>3.4773337024200145E-3</v>
      </c>
      <c r="G21" s="877">
        <f t="shared" si="3"/>
        <v>0.352628</v>
      </c>
      <c r="H21" s="877">
        <f t="shared" si="3"/>
        <v>0.82602699999999996</v>
      </c>
      <c r="I21" s="877">
        <f t="shared" si="3"/>
        <v>1.2710349999999999</v>
      </c>
      <c r="J21" s="877">
        <f t="shared" si="3"/>
        <v>0.89777899999999999</v>
      </c>
      <c r="K21" s="878">
        <f t="shared" si="4"/>
        <v>8.0485639006329275E-3</v>
      </c>
      <c r="L21" s="877">
        <f t="shared" si="5"/>
        <v>5.7119707332591059</v>
      </c>
    </row>
    <row r="22" spans="1:12" ht="15" customHeight="1" x14ac:dyDescent="0.25">
      <c r="A22" s="869" t="s">
        <v>2269</v>
      </c>
      <c r="B22" s="877">
        <f t="shared" si="2"/>
        <v>0.126083</v>
      </c>
      <c r="C22" s="877">
        <f t="shared" si="2"/>
        <v>0.47627199999999997</v>
      </c>
      <c r="D22" s="877">
        <f t="shared" si="2"/>
        <v>2.2212139999999998</v>
      </c>
      <c r="E22" s="877">
        <f t="shared" si="2"/>
        <v>2.2820930000000001</v>
      </c>
      <c r="F22" s="878">
        <f t="shared" si="6"/>
        <v>5.0488938450496568E-2</v>
      </c>
      <c r="G22" s="877">
        <f t="shared" si="3"/>
        <v>1.250299</v>
      </c>
      <c r="H22" s="877">
        <f t="shared" si="3"/>
        <v>1.6616919999999999</v>
      </c>
      <c r="I22" s="877">
        <f t="shared" si="3"/>
        <v>2.8857789999999999</v>
      </c>
      <c r="J22" s="877">
        <f t="shared" si="3"/>
        <v>3.1670229999999999</v>
      </c>
      <c r="K22" s="878">
        <f t="shared" si="4"/>
        <v>2.8392273588794342E-2</v>
      </c>
      <c r="L22" s="877">
        <f t="shared" si="5"/>
        <v>1.3877712258001753</v>
      </c>
    </row>
    <row r="23" spans="1:12" ht="15" customHeight="1" x14ac:dyDescent="0.25">
      <c r="A23" s="869" t="s">
        <v>2270</v>
      </c>
      <c r="B23" s="877">
        <f t="shared" si="2"/>
        <v>3.9274999999999997E-2</v>
      </c>
      <c r="C23" s="877">
        <f t="shared" si="2"/>
        <v>4.3416000000000003E-2</v>
      </c>
      <c r="D23" s="877">
        <f t="shared" si="2"/>
        <v>0.101118</v>
      </c>
      <c r="E23" s="877">
        <f t="shared" si="2"/>
        <v>9.3005000000000004E-2</v>
      </c>
      <c r="F23" s="878">
        <f t="shared" si="6"/>
        <v>2.0576390710582053E-3</v>
      </c>
      <c r="G23" s="877">
        <f t="shared" si="3"/>
        <v>9.6074000000000007E-2</v>
      </c>
      <c r="H23" s="877">
        <f t="shared" si="3"/>
        <v>0.16356599999999999</v>
      </c>
      <c r="I23" s="877">
        <f t="shared" si="3"/>
        <v>0.214031</v>
      </c>
      <c r="J23" s="877">
        <f t="shared" si="3"/>
        <v>4.9938000000000003E-2</v>
      </c>
      <c r="K23" s="878">
        <f t="shared" si="4"/>
        <v>4.4769278861480071E-4</v>
      </c>
      <c r="L23" s="877">
        <f t="shared" si="5"/>
        <v>0.53693887425407238</v>
      </c>
    </row>
    <row r="24" spans="1:12" ht="15" customHeight="1" x14ac:dyDescent="0.25">
      <c r="A24" s="869" t="s">
        <v>2271</v>
      </c>
      <c r="B24" s="879"/>
      <c r="C24" s="877">
        <f t="shared" si="2"/>
        <v>0.04</v>
      </c>
      <c r="D24" s="877">
        <f t="shared" si="2"/>
        <v>5.1424999999999998E-2</v>
      </c>
      <c r="E24" s="877">
        <f t="shared" si="2"/>
        <v>0.154275</v>
      </c>
      <c r="F24" s="878">
        <f t="shared" si="6"/>
        <v>3.4131742130799917E-3</v>
      </c>
      <c r="G24" s="880">
        <v>0.80158200000000002</v>
      </c>
      <c r="H24" s="877">
        <f t="shared" si="3"/>
        <v>1.4247559999999999</v>
      </c>
      <c r="I24" s="877">
        <f t="shared" si="3"/>
        <v>1.6823920000000001</v>
      </c>
      <c r="J24" s="877">
        <f t="shared" si="3"/>
        <v>1.3305469999999999</v>
      </c>
      <c r="K24" s="878">
        <f t="shared" si="4"/>
        <v>1.1928317049402403E-2</v>
      </c>
      <c r="L24" s="877">
        <f t="shared" si="5"/>
        <v>8.6245146653702793</v>
      </c>
    </row>
    <row r="25" spans="1:12" ht="15" customHeight="1" x14ac:dyDescent="0.25">
      <c r="A25" s="869" t="s">
        <v>2272</v>
      </c>
      <c r="B25" s="879"/>
      <c r="C25" s="877">
        <f t="shared" si="2"/>
        <v>0.15</v>
      </c>
      <c r="D25" s="877">
        <f t="shared" si="2"/>
        <v>0.19284399999999999</v>
      </c>
      <c r="E25" s="877">
        <f t="shared" si="2"/>
        <v>0.51767799999999997</v>
      </c>
      <c r="F25" s="878">
        <f t="shared" si="6"/>
        <v>1.145308831812558E-2</v>
      </c>
      <c r="G25" s="880">
        <f t="shared" si="3"/>
        <v>0.53125999999999995</v>
      </c>
      <c r="H25" s="877">
        <f t="shared" si="3"/>
        <v>0.61140000000000005</v>
      </c>
      <c r="I25" s="877">
        <f t="shared" si="3"/>
        <v>0.59775100000000003</v>
      </c>
      <c r="J25" s="877">
        <f t="shared" si="3"/>
        <v>0.82340899999999995</v>
      </c>
      <c r="K25" s="878">
        <f t="shared" si="4"/>
        <v>7.3818389078562294E-3</v>
      </c>
      <c r="L25" s="877">
        <f t="shared" si="5"/>
        <v>1.5905814038842678</v>
      </c>
    </row>
    <row r="26" spans="1:12" ht="15" customHeight="1" x14ac:dyDescent="0.25">
      <c r="A26" s="869" t="s">
        <v>2273</v>
      </c>
      <c r="B26" s="877">
        <f t="shared" si="2"/>
        <v>0.08</v>
      </c>
      <c r="C26" s="877">
        <f t="shared" si="2"/>
        <v>0.14468800000000001</v>
      </c>
      <c r="D26" s="877">
        <f t="shared" si="2"/>
        <v>0.319081</v>
      </c>
      <c r="E26" s="877">
        <f t="shared" si="2"/>
        <v>0.33898200000000001</v>
      </c>
      <c r="F26" s="878">
        <f t="shared" si="6"/>
        <v>7.4996248329170755E-3</v>
      </c>
      <c r="G26" s="877">
        <f t="shared" si="3"/>
        <v>4.0795999999999999E-2</v>
      </c>
      <c r="H26" s="877">
        <f t="shared" si="3"/>
        <v>0.32373600000000002</v>
      </c>
      <c r="I26" s="877">
        <f t="shared" si="3"/>
        <v>0.61461699999999997</v>
      </c>
      <c r="J26" s="877">
        <f t="shared" si="3"/>
        <v>0.81270399999999998</v>
      </c>
      <c r="K26" s="878">
        <f t="shared" si="4"/>
        <v>7.285868878977992E-3</v>
      </c>
      <c r="L26" s="877">
        <f t="shared" si="5"/>
        <v>2.3974842322011196</v>
      </c>
    </row>
    <row r="27" spans="1:12" ht="15" customHeight="1" x14ac:dyDescent="0.25">
      <c r="A27" s="869" t="s">
        <v>2274</v>
      </c>
      <c r="B27" s="877">
        <f t="shared" si="2"/>
        <v>2.8260079999999999</v>
      </c>
      <c r="C27" s="877">
        <f t="shared" si="2"/>
        <v>2.2755320000000001</v>
      </c>
      <c r="D27" s="877">
        <f t="shared" si="2"/>
        <v>0.83303499999999997</v>
      </c>
      <c r="E27" s="877">
        <f t="shared" si="2"/>
        <v>0.46208700000000003</v>
      </c>
      <c r="F27" s="878">
        <f t="shared" si="6"/>
        <v>1.0223195155401031E-2</v>
      </c>
      <c r="G27" s="877">
        <f t="shared" si="3"/>
        <v>4.7922349999999998</v>
      </c>
      <c r="H27" s="877">
        <f t="shared" si="3"/>
        <v>5.2846520000000003</v>
      </c>
      <c r="I27" s="877">
        <f t="shared" si="3"/>
        <v>5.202051</v>
      </c>
      <c r="J27" s="877">
        <f t="shared" si="3"/>
        <v>5.090719</v>
      </c>
      <c r="K27" s="878">
        <f t="shared" si="4"/>
        <v>4.5638155015506221E-2</v>
      </c>
      <c r="L27" s="877">
        <f t="shared" si="5"/>
        <v>11.016797702597129</v>
      </c>
    </row>
    <row r="28" spans="1:12" ht="15" customHeight="1" x14ac:dyDescent="0.25">
      <c r="A28" s="874" t="s">
        <v>2275</v>
      </c>
      <c r="B28" s="875">
        <f t="shared" si="2"/>
        <v>5.1645430000000001</v>
      </c>
      <c r="C28" s="875">
        <f t="shared" si="2"/>
        <v>5.1587889999999996</v>
      </c>
      <c r="D28" s="875">
        <f t="shared" si="2"/>
        <v>6.033347</v>
      </c>
      <c r="E28" s="875">
        <f t="shared" si="2"/>
        <v>6.6765350000000003</v>
      </c>
      <c r="F28" s="876">
        <f t="shared" si="6"/>
        <v>0.14771140557268528</v>
      </c>
      <c r="G28" s="875">
        <f t="shared" si="3"/>
        <v>8.8001970000000007</v>
      </c>
      <c r="H28" s="875">
        <f t="shared" si="3"/>
        <v>8.7765430000000002</v>
      </c>
      <c r="I28" s="875">
        <f t="shared" si="3"/>
        <v>12.824373</v>
      </c>
      <c r="J28" s="875">
        <f t="shared" si="3"/>
        <v>11.082865999999999</v>
      </c>
      <c r="K28" s="876">
        <f t="shared" si="4"/>
        <v>9.9357587115706705E-2</v>
      </c>
      <c r="L28" s="875">
        <f t="shared" si="5"/>
        <v>1.6599727253732661</v>
      </c>
    </row>
    <row r="29" spans="1:12" ht="15" customHeight="1" x14ac:dyDescent="0.25">
      <c r="A29" s="869" t="s">
        <v>2276</v>
      </c>
      <c r="B29" s="877">
        <f t="shared" si="2"/>
        <v>3.5190419999999998</v>
      </c>
      <c r="C29" s="877">
        <f t="shared" si="2"/>
        <v>3.6405959999999999</v>
      </c>
      <c r="D29" s="877">
        <f t="shared" si="2"/>
        <v>3.7608839999999999</v>
      </c>
      <c r="E29" s="877">
        <f t="shared" si="2"/>
        <v>3.8823050000000001</v>
      </c>
      <c r="F29" s="878">
        <f t="shared" si="6"/>
        <v>8.5891967676626269E-2</v>
      </c>
      <c r="G29" s="877">
        <f t="shared" si="3"/>
        <v>4.3236169999999996</v>
      </c>
      <c r="H29" s="877">
        <f t="shared" si="3"/>
        <v>4.5819460000000003</v>
      </c>
      <c r="I29" s="877">
        <f t="shared" si="3"/>
        <v>4.847029</v>
      </c>
      <c r="J29" s="877">
        <f t="shared" si="3"/>
        <v>4.9168339999999997</v>
      </c>
      <c r="K29" s="878">
        <f t="shared" si="4"/>
        <v>4.4079280800513931E-2</v>
      </c>
      <c r="L29" s="877">
        <f t="shared" si="5"/>
        <v>1.2664728814454298</v>
      </c>
    </row>
    <row r="30" spans="1:12" ht="15" customHeight="1" x14ac:dyDescent="0.25">
      <c r="A30" s="869" t="s">
        <v>2277</v>
      </c>
      <c r="B30" s="877">
        <f t="shared" si="2"/>
        <v>1.126063</v>
      </c>
      <c r="C30" s="877">
        <f t="shared" si="2"/>
        <v>1.1501049999999999</v>
      </c>
      <c r="D30" s="877">
        <f t="shared" si="2"/>
        <v>1.6468389999999999</v>
      </c>
      <c r="E30" s="877">
        <f t="shared" si="2"/>
        <v>2.1497920000000001</v>
      </c>
      <c r="F30" s="878">
        <f t="shared" si="6"/>
        <v>4.7561916174919214E-2</v>
      </c>
      <c r="G30" s="877">
        <f t="shared" si="3"/>
        <v>1.73366</v>
      </c>
      <c r="H30" s="877">
        <f t="shared" si="3"/>
        <v>1.4595070000000001</v>
      </c>
      <c r="I30" s="877">
        <f t="shared" si="3"/>
        <v>2.6782520000000001</v>
      </c>
      <c r="J30" s="877">
        <f t="shared" si="3"/>
        <v>1.8871249999999999</v>
      </c>
      <c r="K30" s="878">
        <f t="shared" si="4"/>
        <v>1.6918023423339056E-2</v>
      </c>
      <c r="L30" s="877">
        <f t="shared" si="5"/>
        <v>0.87781748187731645</v>
      </c>
    </row>
    <row r="31" spans="1:12" ht="15" customHeight="1" x14ac:dyDescent="0.25">
      <c r="A31" s="869" t="s">
        <v>2278</v>
      </c>
      <c r="B31" s="877">
        <f t="shared" si="2"/>
        <v>0.51943799999999996</v>
      </c>
      <c r="C31" s="877">
        <f t="shared" si="2"/>
        <v>0.36808800000000003</v>
      </c>
      <c r="D31" s="877">
        <f t="shared" si="2"/>
        <v>0.45692300000000002</v>
      </c>
      <c r="E31" s="877">
        <f t="shared" si="2"/>
        <v>0.27642499999999998</v>
      </c>
      <c r="F31" s="878">
        <f t="shared" si="6"/>
        <v>6.1156161520054229E-3</v>
      </c>
      <c r="G31" s="877">
        <f t="shared" si="3"/>
        <v>2.1416979999999999</v>
      </c>
      <c r="H31" s="877">
        <f t="shared" si="3"/>
        <v>2.090881</v>
      </c>
      <c r="I31" s="877">
        <f t="shared" si="3"/>
        <v>4.813771</v>
      </c>
      <c r="J31" s="877">
        <f t="shared" si="3"/>
        <v>4.1877849999999999</v>
      </c>
      <c r="K31" s="878">
        <f t="shared" si="4"/>
        <v>3.7543376682470923E-2</v>
      </c>
      <c r="L31" s="877">
        <f t="shared" si="5"/>
        <v>15.149805553043322</v>
      </c>
    </row>
    <row r="32" spans="1:12" ht="15" customHeight="1" x14ac:dyDescent="0.25">
      <c r="A32" s="869" t="s">
        <v>2279</v>
      </c>
      <c r="B32" s="879"/>
      <c r="C32" s="879"/>
      <c r="D32" s="877">
        <f t="shared" si="2"/>
        <v>0.16870099999999999</v>
      </c>
      <c r="E32" s="877">
        <f t="shared" si="2"/>
        <v>0.36801400000000001</v>
      </c>
      <c r="F32" s="878">
        <f t="shared" si="6"/>
        <v>8.1419276930962247E-3</v>
      </c>
      <c r="G32" s="879">
        <f t="shared" si="3"/>
        <v>0.60122200000000003</v>
      </c>
      <c r="H32" s="879">
        <f t="shared" si="3"/>
        <v>0.64420999999999995</v>
      </c>
      <c r="I32" s="877">
        <f t="shared" si="3"/>
        <v>0.48532199999999998</v>
      </c>
      <c r="J32" s="877">
        <f t="shared" si="3"/>
        <v>9.1121999999999995E-2</v>
      </c>
      <c r="K32" s="878">
        <f t="shared" si="4"/>
        <v>8.1690620938279198E-4</v>
      </c>
      <c r="L32" s="877">
        <f t="shared" si="5"/>
        <v>0.24760471069035414</v>
      </c>
    </row>
    <row r="33" spans="1:12" ht="15" customHeight="1" x14ac:dyDescent="0.25">
      <c r="A33" s="874" t="s">
        <v>2280</v>
      </c>
      <c r="B33" s="875">
        <f t="shared" si="2"/>
        <v>1.097448</v>
      </c>
      <c r="C33" s="875">
        <f t="shared" si="2"/>
        <v>1.099423</v>
      </c>
      <c r="D33" s="875">
        <f t="shared" si="2"/>
        <v>1.6609309999999999</v>
      </c>
      <c r="E33" s="875">
        <f t="shared" si="2"/>
        <v>2.1125440000000002</v>
      </c>
      <c r="F33" s="876">
        <f t="shared" si="6"/>
        <v>4.6737842844251233E-2</v>
      </c>
      <c r="G33" s="875">
        <f t="shared" si="3"/>
        <v>3.9106700000000001</v>
      </c>
      <c r="H33" s="875">
        <f t="shared" si="3"/>
        <v>4.7864810000000002</v>
      </c>
      <c r="I33" s="875">
        <f t="shared" si="3"/>
        <v>6.4557330000000004</v>
      </c>
      <c r="J33" s="875">
        <f t="shared" si="3"/>
        <v>5.8441289999999997</v>
      </c>
      <c r="K33" s="876">
        <f t="shared" si="4"/>
        <v>5.2392454824675125E-2</v>
      </c>
      <c r="L33" s="875">
        <f t="shared" si="5"/>
        <v>2.7663939780662554</v>
      </c>
    </row>
    <row r="34" spans="1:12" ht="15" customHeight="1" x14ac:dyDescent="0.25">
      <c r="A34" s="869" t="s">
        <v>2281</v>
      </c>
      <c r="B34" s="877">
        <f t="shared" si="2"/>
        <v>0.92564800000000003</v>
      </c>
      <c r="C34" s="877">
        <f t="shared" si="2"/>
        <v>0.74417299999999997</v>
      </c>
      <c r="D34" s="877">
        <f t="shared" si="2"/>
        <v>1.1979599999999999</v>
      </c>
      <c r="E34" s="877">
        <f t="shared" si="2"/>
        <v>1.549083</v>
      </c>
      <c r="F34" s="878">
        <f t="shared" si="6"/>
        <v>3.4271853181141419E-2</v>
      </c>
      <c r="G34" s="877">
        <f t="shared" si="3"/>
        <v>3.4595259999999999</v>
      </c>
      <c r="H34" s="877">
        <f t="shared" si="3"/>
        <v>3.9888499999999998</v>
      </c>
      <c r="I34" s="877">
        <f t="shared" si="3"/>
        <v>5.4019300000000001</v>
      </c>
      <c r="J34" s="877">
        <f t="shared" si="3"/>
        <v>4.5100059999999997</v>
      </c>
      <c r="K34" s="878">
        <f t="shared" si="4"/>
        <v>4.0432079034192048E-2</v>
      </c>
      <c r="L34" s="877">
        <f t="shared" si="5"/>
        <v>2.9114037143264757</v>
      </c>
    </row>
    <row r="35" spans="1:12" ht="15" customHeight="1" x14ac:dyDescent="0.25">
      <c r="A35" s="869" t="s">
        <v>2282</v>
      </c>
      <c r="B35" s="879"/>
      <c r="C35" s="877">
        <f t="shared" si="2"/>
        <v>0.2</v>
      </c>
      <c r="D35" s="877">
        <f t="shared" si="2"/>
        <v>0.27361999999999997</v>
      </c>
      <c r="E35" s="877">
        <f t="shared" si="2"/>
        <v>0.30660999999999999</v>
      </c>
      <c r="F35" s="878">
        <f t="shared" si="6"/>
        <v>6.7834279401876923E-3</v>
      </c>
      <c r="G35" s="879">
        <f t="shared" si="3"/>
        <v>0.16689899999999999</v>
      </c>
      <c r="H35" s="877">
        <f t="shared" si="3"/>
        <v>0.24152199999999999</v>
      </c>
      <c r="I35" s="877">
        <f t="shared" si="3"/>
        <v>0.30965599999999999</v>
      </c>
      <c r="J35" s="877">
        <f t="shared" si="3"/>
        <v>0.41737000000000002</v>
      </c>
      <c r="K35" s="878">
        <f t="shared" si="4"/>
        <v>3.7417105047090264E-3</v>
      </c>
      <c r="L35" s="877">
        <f t="shared" si="5"/>
        <v>1.3612406640357457</v>
      </c>
    </row>
    <row r="36" spans="1:12" ht="15" customHeight="1" x14ac:dyDescent="0.25">
      <c r="A36" s="869" t="s">
        <v>2283</v>
      </c>
      <c r="B36" s="877">
        <f t="shared" si="2"/>
        <v>0.17180000000000001</v>
      </c>
      <c r="C36" s="877">
        <f t="shared" si="2"/>
        <v>8.9249999999999996E-2</v>
      </c>
      <c r="D36" s="877">
        <f t="shared" si="2"/>
        <v>0.1045</v>
      </c>
      <c r="E36" s="877">
        <f t="shared" si="2"/>
        <v>0.1045</v>
      </c>
      <c r="F36" s="878">
        <f t="shared" si="6"/>
        <v>2.3119540124249497E-3</v>
      </c>
      <c r="G36" s="877">
        <f t="shared" si="3"/>
        <v>0.13864499999999999</v>
      </c>
      <c r="H36" s="877">
        <f t="shared" si="3"/>
        <v>0.34848899999999999</v>
      </c>
      <c r="I36" s="877">
        <f t="shared" si="3"/>
        <v>0.55232400000000004</v>
      </c>
      <c r="J36" s="877">
        <f t="shared" si="3"/>
        <v>0.57579599999999997</v>
      </c>
      <c r="K36" s="878">
        <f t="shared" si="4"/>
        <v>5.1619952123282426E-3</v>
      </c>
      <c r="L36" s="877">
        <f t="shared" si="5"/>
        <v>5.5100095693779902</v>
      </c>
    </row>
    <row r="37" spans="1:12" ht="15" customHeight="1" x14ac:dyDescent="0.25">
      <c r="A37" s="869" t="s">
        <v>2284</v>
      </c>
      <c r="B37" s="879"/>
      <c r="C37" s="877">
        <f t="shared" si="2"/>
        <v>6.6000000000000003E-2</v>
      </c>
      <c r="D37" s="877">
        <f t="shared" si="2"/>
        <v>8.4850999999999996E-2</v>
      </c>
      <c r="E37" s="877">
        <f t="shared" si="2"/>
        <v>0.15235099999999999</v>
      </c>
      <c r="F37" s="878">
        <f t="shared" si="6"/>
        <v>3.3706077104971627E-3</v>
      </c>
      <c r="G37" s="879">
        <f t="shared" si="3"/>
        <v>0.14560000000000001</v>
      </c>
      <c r="H37" s="877">
        <f t="shared" si="3"/>
        <v>0.20762</v>
      </c>
      <c r="I37" s="877">
        <f t="shared" si="3"/>
        <v>0.19182299999999999</v>
      </c>
      <c r="J37" s="877">
        <f t="shared" si="3"/>
        <v>0.34095700000000001</v>
      </c>
      <c r="K37" s="878">
        <f t="shared" si="4"/>
        <v>3.0566700734458046E-3</v>
      </c>
      <c r="L37" s="877">
        <f t="shared" si="5"/>
        <v>2.2379702135200952</v>
      </c>
    </row>
    <row r="38" spans="1:12" ht="15" customHeight="1" x14ac:dyDescent="0.25">
      <c r="A38" s="874" t="s">
        <v>1028</v>
      </c>
      <c r="B38" s="875">
        <f t="shared" si="2"/>
        <v>2.4197120000000001</v>
      </c>
      <c r="C38" s="875">
        <f t="shared" si="2"/>
        <v>2.5719349999999999</v>
      </c>
      <c r="D38" s="875">
        <f t="shared" si="2"/>
        <v>2.794883</v>
      </c>
      <c r="E38" s="875">
        <f t="shared" si="2"/>
        <v>3.3962979999999998</v>
      </c>
      <c r="F38" s="876">
        <f t="shared" si="6"/>
        <v>7.5139567353979253E-2</v>
      </c>
      <c r="G38" s="875">
        <f t="shared" si="3"/>
        <v>15.025611</v>
      </c>
      <c r="H38" s="875">
        <f t="shared" si="3"/>
        <v>13.603040999999999</v>
      </c>
      <c r="I38" s="875">
        <f t="shared" si="3"/>
        <v>15.510486999999999</v>
      </c>
      <c r="J38" s="875">
        <f t="shared" si="3"/>
        <v>14.868447</v>
      </c>
      <c r="K38" s="876">
        <f t="shared" si="4"/>
        <v>0.13329521606394665</v>
      </c>
      <c r="L38" s="875">
        <f t="shared" si="5"/>
        <v>4.377839341541879</v>
      </c>
    </row>
    <row r="39" spans="1:12" ht="15" customHeight="1" x14ac:dyDescent="0.25">
      <c r="A39" s="869" t="s">
        <v>2285</v>
      </c>
      <c r="B39" s="877">
        <f t="shared" si="2"/>
        <v>0.384349</v>
      </c>
      <c r="C39" s="877">
        <f t="shared" si="2"/>
        <v>0.15676899999999999</v>
      </c>
      <c r="D39" s="877">
        <f t="shared" si="2"/>
        <v>0.40808499999999998</v>
      </c>
      <c r="E39" s="877">
        <f t="shared" si="2"/>
        <v>0.59149399999999996</v>
      </c>
      <c r="F39" s="878">
        <f t="shared" si="6"/>
        <v>1.3086190685409409E-2</v>
      </c>
      <c r="G39" s="877">
        <f t="shared" si="3"/>
        <v>0.47659000000000001</v>
      </c>
      <c r="H39" s="877">
        <f t="shared" si="3"/>
        <v>0.43041600000000002</v>
      </c>
      <c r="I39" s="877">
        <f t="shared" si="3"/>
        <v>0.53119000000000005</v>
      </c>
      <c r="J39" s="877">
        <f t="shared" si="3"/>
        <v>0.81012899999999999</v>
      </c>
      <c r="K39" s="878">
        <f t="shared" si="4"/>
        <v>7.2627840752076548E-3</v>
      </c>
      <c r="L39" s="877">
        <f t="shared" si="5"/>
        <v>1.3696318136785834</v>
      </c>
    </row>
    <row r="40" spans="1:12" ht="15" customHeight="1" x14ac:dyDescent="0.25">
      <c r="A40" s="869" t="s">
        <v>2286</v>
      </c>
      <c r="B40" s="877">
        <f t="shared" si="2"/>
        <v>0.26184000000000002</v>
      </c>
      <c r="C40" s="877">
        <f t="shared" si="2"/>
        <v>0.31588500000000003</v>
      </c>
      <c r="D40" s="877">
        <f t="shared" si="2"/>
        <v>0.34495199999999998</v>
      </c>
      <c r="E40" s="877">
        <f t="shared" si="2"/>
        <v>0.50217100000000003</v>
      </c>
      <c r="F40" s="878">
        <f t="shared" si="6"/>
        <v>1.1110012041851192E-2</v>
      </c>
      <c r="G40" s="877">
        <f t="shared" si="3"/>
        <v>2.434882</v>
      </c>
      <c r="H40" s="877">
        <f t="shared" si="3"/>
        <v>2.677756</v>
      </c>
      <c r="I40" s="877">
        <f t="shared" si="3"/>
        <v>3.0551460000000001</v>
      </c>
      <c r="J40" s="877">
        <f t="shared" si="3"/>
        <v>3.0779779999999999</v>
      </c>
      <c r="K40" s="878">
        <f t="shared" si="4"/>
        <v>2.7593987626957566E-2</v>
      </c>
      <c r="L40" s="877">
        <f t="shared" si="5"/>
        <v>6.1293423953195223</v>
      </c>
    </row>
    <row r="41" spans="1:12" ht="15" customHeight="1" x14ac:dyDescent="0.25">
      <c r="A41" s="869" t="s">
        <v>2287</v>
      </c>
      <c r="B41" s="877">
        <f t="shared" si="2"/>
        <v>0.26950000000000002</v>
      </c>
      <c r="C41" s="877">
        <f t="shared" si="2"/>
        <v>0.226968</v>
      </c>
      <c r="D41" s="877">
        <f t="shared" si="2"/>
        <v>0.13991799999999999</v>
      </c>
      <c r="E41" s="877">
        <f t="shared" si="2"/>
        <v>9.2076000000000005E-2</v>
      </c>
      <c r="F41" s="878">
        <f t="shared" si="6"/>
        <v>2.0370859105075566E-3</v>
      </c>
      <c r="G41" s="877">
        <f t="shared" si="3"/>
        <v>3.0437789999999998</v>
      </c>
      <c r="H41" s="877">
        <f t="shared" si="3"/>
        <v>2.5144500000000001</v>
      </c>
      <c r="I41" s="877">
        <f t="shared" si="3"/>
        <v>3.067717</v>
      </c>
      <c r="J41" s="877">
        <f t="shared" si="3"/>
        <v>2.434993</v>
      </c>
      <c r="K41" s="878">
        <f t="shared" si="4"/>
        <v>2.182964488821177E-2</v>
      </c>
      <c r="L41" s="877">
        <f t="shared" si="5"/>
        <v>26.445468960423995</v>
      </c>
    </row>
    <row r="42" spans="1:12" ht="15" customHeight="1" x14ac:dyDescent="0.25">
      <c r="A42" s="869" t="s">
        <v>2288</v>
      </c>
      <c r="B42" s="879"/>
      <c r="C42" s="877">
        <f t="shared" si="2"/>
        <v>7.9687999999999995E-2</v>
      </c>
      <c r="D42" s="877">
        <f t="shared" si="2"/>
        <v>0.183804</v>
      </c>
      <c r="E42" s="877">
        <f t="shared" si="2"/>
        <v>0.22720799999999999</v>
      </c>
      <c r="F42" s="878">
        <f t="shared" si="6"/>
        <v>5.0267411220578755E-3</v>
      </c>
      <c r="G42" s="879">
        <f t="shared" si="3"/>
        <v>0.99374799999999996</v>
      </c>
      <c r="H42" s="877">
        <f t="shared" si="3"/>
        <v>1.7983119999999999</v>
      </c>
      <c r="I42" s="877">
        <f t="shared" si="3"/>
        <v>2.1228359999999999</v>
      </c>
      <c r="J42" s="877">
        <f t="shared" si="3"/>
        <v>2.0381079999999998</v>
      </c>
      <c r="K42" s="878">
        <f t="shared" si="4"/>
        <v>1.827158184184657E-2</v>
      </c>
      <c r="L42" s="877">
        <f t="shared" si="5"/>
        <v>8.9702299214816374</v>
      </c>
    </row>
    <row r="43" spans="1:12" ht="15" customHeight="1" x14ac:dyDescent="0.25">
      <c r="A43" s="869" t="s">
        <v>2289</v>
      </c>
      <c r="B43" s="877">
        <f t="shared" si="2"/>
        <v>9.4375000000000001E-2</v>
      </c>
      <c r="C43" s="877">
        <f t="shared" si="2"/>
        <v>9.4375000000000001E-2</v>
      </c>
      <c r="D43" s="877">
        <f t="shared" si="2"/>
        <v>0.263125</v>
      </c>
      <c r="E43" s="877">
        <f t="shared" si="2"/>
        <v>0.28722500000000001</v>
      </c>
      <c r="F43" s="878">
        <f t="shared" si="6"/>
        <v>6.3545549398924045E-3</v>
      </c>
      <c r="G43" s="877">
        <f t="shared" si="3"/>
        <v>0.63536099999999995</v>
      </c>
      <c r="H43" s="877">
        <f t="shared" si="3"/>
        <v>0.46139000000000002</v>
      </c>
      <c r="I43" s="877">
        <f t="shared" si="3"/>
        <v>0.50744100000000003</v>
      </c>
      <c r="J43" s="877">
        <f t="shared" si="3"/>
        <v>0.78181699999999998</v>
      </c>
      <c r="K43" s="878">
        <f t="shared" si="4"/>
        <v>7.0089677783743368E-3</v>
      </c>
      <c r="L43" s="877">
        <f t="shared" si="5"/>
        <v>2.7219670989642264</v>
      </c>
    </row>
    <row r="44" spans="1:12" ht="15" customHeight="1" x14ac:dyDescent="0.25">
      <c r="A44" s="869" t="s">
        <v>2290</v>
      </c>
      <c r="B44" s="877">
        <f t="shared" si="2"/>
        <v>4.8750000000000002E-2</v>
      </c>
      <c r="C44" s="877">
        <f t="shared" si="2"/>
        <v>0.11353000000000001</v>
      </c>
      <c r="D44" s="877">
        <f t="shared" si="2"/>
        <v>0.12800900000000001</v>
      </c>
      <c r="E44" s="877">
        <f t="shared" si="2"/>
        <v>0.28591299999999997</v>
      </c>
      <c r="F44" s="878">
        <f t="shared" si="6"/>
        <v>6.3255283019565036E-3</v>
      </c>
      <c r="G44" s="877">
        <f t="shared" si="3"/>
        <v>0.58879199999999998</v>
      </c>
      <c r="H44" s="877">
        <f t="shared" si="3"/>
        <v>0.76231599999999999</v>
      </c>
      <c r="I44" s="877">
        <f t="shared" si="3"/>
        <v>1.49047</v>
      </c>
      <c r="J44" s="877">
        <f t="shared" si="3"/>
        <v>1.2173879999999999</v>
      </c>
      <c r="K44" s="878">
        <f t="shared" si="4"/>
        <v>1.0913849744607211E-2</v>
      </c>
      <c r="L44" s="877">
        <f t="shared" si="5"/>
        <v>4.257896632891824</v>
      </c>
    </row>
    <row r="45" spans="1:12" ht="15" customHeight="1" x14ac:dyDescent="0.25">
      <c r="A45" s="869" t="s">
        <v>2291</v>
      </c>
      <c r="B45" s="879"/>
      <c r="C45" s="877">
        <f t="shared" si="2"/>
        <v>0.185</v>
      </c>
      <c r="D45" s="877">
        <f t="shared" si="2"/>
        <v>0.237875</v>
      </c>
      <c r="E45" s="877">
        <f t="shared" si="2"/>
        <v>0.237875</v>
      </c>
      <c r="F45" s="878">
        <f t="shared" si="6"/>
        <v>5.2627374230199515E-3</v>
      </c>
      <c r="G45" s="879">
        <f t="shared" si="3"/>
        <v>0.12178</v>
      </c>
      <c r="H45" s="877">
        <f t="shared" si="3"/>
        <v>0.34905900000000001</v>
      </c>
      <c r="I45" s="877">
        <f t="shared" si="3"/>
        <v>0.787941</v>
      </c>
      <c r="J45" s="877">
        <f t="shared" si="3"/>
        <v>0.75461</v>
      </c>
      <c r="K45" s="878">
        <f t="shared" si="4"/>
        <v>6.7650577759745031E-3</v>
      </c>
      <c r="L45" s="877">
        <f t="shared" si="5"/>
        <v>3.172296374146085</v>
      </c>
    </row>
    <row r="46" spans="1:12" ht="15" customHeight="1" x14ac:dyDescent="0.25">
      <c r="A46" s="869" t="s">
        <v>2292</v>
      </c>
      <c r="B46" s="879"/>
      <c r="C46" s="877">
        <f t="shared" si="2"/>
        <v>1.4885000000000001E-2</v>
      </c>
      <c r="D46" s="877">
        <f t="shared" si="2"/>
        <v>4.4655E-2</v>
      </c>
      <c r="E46" s="877">
        <f t="shared" si="2"/>
        <v>0.125357</v>
      </c>
      <c r="F46" s="878">
        <f t="shared" si="6"/>
        <v>2.7733934845507601E-3</v>
      </c>
      <c r="G46" s="879">
        <f t="shared" si="3"/>
        <v>0.183893</v>
      </c>
      <c r="H46" s="877">
        <f t="shared" si="3"/>
        <v>0.91684399999999999</v>
      </c>
      <c r="I46" s="877">
        <f t="shared" si="3"/>
        <v>0.94411999999999996</v>
      </c>
      <c r="J46" s="877">
        <f t="shared" si="3"/>
        <v>0.619699</v>
      </c>
      <c r="K46" s="878">
        <f t="shared" si="4"/>
        <v>5.5555843928832421E-3</v>
      </c>
      <c r="L46" s="877">
        <f t="shared" si="5"/>
        <v>4.9434734398557723</v>
      </c>
    </row>
    <row r="47" spans="1:12" ht="15" customHeight="1" x14ac:dyDescent="0.25">
      <c r="A47" s="869" t="s">
        <v>2293</v>
      </c>
      <c r="B47" s="877">
        <f t="shared" si="2"/>
        <v>1.3608990000000001</v>
      </c>
      <c r="C47" s="877">
        <f t="shared" si="2"/>
        <v>1.3848370000000001</v>
      </c>
      <c r="D47" s="877">
        <f t="shared" si="2"/>
        <v>1.0444599999999999</v>
      </c>
      <c r="E47" s="877">
        <f t="shared" si="2"/>
        <v>1.0469790000000001</v>
      </c>
      <c r="F47" s="878">
        <f t="shared" si="6"/>
        <v>2.3163323444733604E-2</v>
      </c>
      <c r="G47" s="877">
        <f t="shared" si="3"/>
        <v>6.5467849999999999</v>
      </c>
      <c r="H47" s="877">
        <f t="shared" si="3"/>
        <v>3.6924980000000001</v>
      </c>
      <c r="I47" s="877">
        <f t="shared" si="3"/>
        <v>3.0036260000000001</v>
      </c>
      <c r="J47" s="877">
        <f t="shared" si="3"/>
        <v>3.1337259999999998</v>
      </c>
      <c r="K47" s="878">
        <f t="shared" si="4"/>
        <v>2.8093766904856116E-2</v>
      </c>
      <c r="L47" s="877">
        <f t="shared" si="5"/>
        <v>2.9931125648174408</v>
      </c>
    </row>
    <row r="48" spans="1:12" ht="15" customHeight="1" x14ac:dyDescent="0.25">
      <c r="A48" s="874" t="s">
        <v>1759</v>
      </c>
      <c r="B48" s="875">
        <f t="shared" si="2"/>
        <v>3.6035840000000001</v>
      </c>
      <c r="C48" s="875">
        <f t="shared" si="2"/>
        <v>3.746524</v>
      </c>
      <c r="D48" s="875">
        <f t="shared" si="2"/>
        <v>4.0037240000000001</v>
      </c>
      <c r="E48" s="875">
        <f t="shared" si="2"/>
        <v>4.7575710000000004</v>
      </c>
      <c r="F48" s="876">
        <f t="shared" si="6"/>
        <v>0.10525631926168978</v>
      </c>
      <c r="G48" s="875">
        <f t="shared" si="3"/>
        <v>4.0914130000000002</v>
      </c>
      <c r="H48" s="875">
        <f t="shared" si="3"/>
        <v>4.9469519999999996</v>
      </c>
      <c r="I48" s="875">
        <f t="shared" si="3"/>
        <v>5.8640480000000004</v>
      </c>
      <c r="J48" s="875">
        <f t="shared" si="3"/>
        <v>5.3766730000000003</v>
      </c>
      <c r="K48" s="876">
        <f t="shared" si="4"/>
        <v>4.8201724715445281E-2</v>
      </c>
      <c r="L48" s="875">
        <f t="shared" si="5"/>
        <v>1.1301298498750727</v>
      </c>
    </row>
    <row r="49" spans="1:12" ht="15" customHeight="1" x14ac:dyDescent="0.25">
      <c r="A49" s="869" t="s">
        <v>2294</v>
      </c>
      <c r="B49" s="877">
        <f t="shared" si="2"/>
        <v>0.73929</v>
      </c>
      <c r="C49" s="877">
        <f t="shared" si="2"/>
        <v>0.93798999999999999</v>
      </c>
      <c r="D49" s="877">
        <f t="shared" si="2"/>
        <v>0.98617699999999997</v>
      </c>
      <c r="E49" s="877">
        <f t="shared" si="2"/>
        <v>1.452269</v>
      </c>
      <c r="F49" s="878">
        <f t="shared" si="6"/>
        <v>3.2129943939429376E-2</v>
      </c>
      <c r="G49" s="877">
        <f t="shared" si="3"/>
        <v>0.51897599999999999</v>
      </c>
      <c r="H49" s="877">
        <f t="shared" si="3"/>
        <v>0.66897499999999999</v>
      </c>
      <c r="I49" s="877">
        <f t="shared" si="3"/>
        <v>0.88045600000000002</v>
      </c>
      <c r="J49" s="877">
        <f t="shared" si="3"/>
        <v>1.0704359999999999</v>
      </c>
      <c r="K49" s="878">
        <f t="shared" si="4"/>
        <v>9.5964291295941515E-3</v>
      </c>
      <c r="L49" s="877">
        <f t="shared" si="5"/>
        <v>0.73707832364389791</v>
      </c>
    </row>
    <row r="50" spans="1:12" ht="15" customHeight="1" x14ac:dyDescent="0.25">
      <c r="A50" s="869" t="s">
        <v>2295</v>
      </c>
      <c r="B50" s="877">
        <f t="shared" si="2"/>
        <v>1.371429</v>
      </c>
      <c r="C50" s="877">
        <f t="shared" si="2"/>
        <v>1.3561669999999999</v>
      </c>
      <c r="D50" s="877">
        <f t="shared" si="2"/>
        <v>1.2442260000000001</v>
      </c>
      <c r="E50" s="877">
        <f t="shared" si="2"/>
        <v>1.358865</v>
      </c>
      <c r="F50" s="878">
        <f t="shared" si="6"/>
        <v>3.0063477407596455E-2</v>
      </c>
      <c r="G50" s="877">
        <f t="shared" si="3"/>
        <v>1.5857840000000001</v>
      </c>
      <c r="H50" s="877">
        <f t="shared" si="3"/>
        <v>1.499123</v>
      </c>
      <c r="I50" s="877">
        <f t="shared" si="3"/>
        <v>2.0258829999999999</v>
      </c>
      <c r="J50" s="877">
        <f t="shared" si="3"/>
        <v>1.601432</v>
      </c>
      <c r="K50" s="878">
        <f t="shared" si="4"/>
        <v>1.4356793581180213E-2</v>
      </c>
      <c r="L50" s="877">
        <f t="shared" si="5"/>
        <v>1.1785070628796828</v>
      </c>
    </row>
    <row r="51" spans="1:12" ht="15" customHeight="1" x14ac:dyDescent="0.25">
      <c r="A51" s="869" t="s">
        <v>2296</v>
      </c>
      <c r="B51" s="879"/>
      <c r="C51" s="877">
        <f t="shared" si="2"/>
        <v>0.18375</v>
      </c>
      <c r="D51" s="877">
        <f t="shared" si="2"/>
        <v>0.489375</v>
      </c>
      <c r="E51" s="877">
        <f t="shared" si="2"/>
        <v>0.61345000000000005</v>
      </c>
      <c r="F51" s="878">
        <f t="shared" si="6"/>
        <v>1.3571944391598905E-2</v>
      </c>
      <c r="G51" s="879">
        <f t="shared" si="3"/>
        <v>0.18440799999999999</v>
      </c>
      <c r="H51" s="877">
        <f t="shared" si="3"/>
        <v>0.31445400000000001</v>
      </c>
      <c r="I51" s="877">
        <f t="shared" si="3"/>
        <v>0.32257799999999998</v>
      </c>
      <c r="J51" s="877">
        <f t="shared" si="3"/>
        <v>0.36103400000000002</v>
      </c>
      <c r="K51" s="878">
        <f t="shared" si="4"/>
        <v>3.2366598230757332E-3</v>
      </c>
      <c r="L51" s="877">
        <f t="shared" si="5"/>
        <v>0.58853044257885723</v>
      </c>
    </row>
    <row r="52" spans="1:12" ht="29.25" customHeight="1" x14ac:dyDescent="0.25">
      <c r="A52" s="869" t="s">
        <v>2297</v>
      </c>
      <c r="B52" s="879"/>
      <c r="C52" s="879"/>
      <c r="D52" s="877">
        <f t="shared" si="2"/>
        <v>0.215313</v>
      </c>
      <c r="E52" s="877">
        <f t="shared" si="2"/>
        <v>0.215313</v>
      </c>
      <c r="F52" s="878">
        <f t="shared" si="6"/>
        <v>4.7635765959545759E-3</v>
      </c>
      <c r="G52" s="879">
        <f t="shared" si="3"/>
        <v>0.14341899999999999</v>
      </c>
      <c r="H52" s="879">
        <f t="shared" si="3"/>
        <v>0.21415699999999999</v>
      </c>
      <c r="I52" s="877">
        <f t="shared" si="3"/>
        <v>0.34920800000000002</v>
      </c>
      <c r="J52" s="877">
        <f t="shared" si="3"/>
        <v>0.38522400000000001</v>
      </c>
      <c r="K52" s="878">
        <f t="shared" si="4"/>
        <v>3.4535225039318352E-3</v>
      </c>
      <c r="L52" s="877">
        <f t="shared" si="5"/>
        <v>1.7891348873500439</v>
      </c>
    </row>
    <row r="53" spans="1:12" ht="15" customHeight="1" x14ac:dyDescent="0.25">
      <c r="A53" s="869" t="s">
        <v>2298</v>
      </c>
      <c r="B53" s="877">
        <f t="shared" si="2"/>
        <v>1.4928650000000001</v>
      </c>
      <c r="C53" s="877">
        <f t="shared" si="2"/>
        <v>1.2686170000000001</v>
      </c>
      <c r="D53" s="877">
        <f t="shared" si="2"/>
        <v>1.0686340000000001</v>
      </c>
      <c r="E53" s="877">
        <f t="shared" si="2"/>
        <v>1.117675</v>
      </c>
      <c r="F53" s="878">
        <f t="shared" si="6"/>
        <v>2.4727399051072303E-2</v>
      </c>
      <c r="G53" s="877">
        <f t="shared" si="3"/>
        <v>1.6588259999999999</v>
      </c>
      <c r="H53" s="877">
        <f t="shared" si="3"/>
        <v>2.2502439999999999</v>
      </c>
      <c r="I53" s="877">
        <f t="shared" si="3"/>
        <v>2.2859219999999998</v>
      </c>
      <c r="J53" s="877">
        <f t="shared" si="3"/>
        <v>1.958548</v>
      </c>
      <c r="K53" s="878">
        <f t="shared" si="4"/>
        <v>1.7558328642635682E-2</v>
      </c>
      <c r="L53" s="877">
        <f t="shared" si="5"/>
        <v>1.7523412441004764</v>
      </c>
    </row>
    <row r="54" spans="1:12" ht="15" customHeight="1" x14ac:dyDescent="0.25">
      <c r="A54" s="874" t="s">
        <v>105</v>
      </c>
      <c r="B54" s="875">
        <f t="shared" si="2"/>
        <v>35.425545999999997</v>
      </c>
      <c r="C54" s="875">
        <f t="shared" si="2"/>
        <v>35.886662999999999</v>
      </c>
      <c r="D54" s="875">
        <f t="shared" si="2"/>
        <v>41.927104999999997</v>
      </c>
      <c r="E54" s="875">
        <f t="shared" si="2"/>
        <v>45.199860999999999</v>
      </c>
      <c r="F54" s="881">
        <f t="shared" si="6"/>
        <v>1</v>
      </c>
      <c r="G54" s="875">
        <f t="shared" si="3"/>
        <v>89.037047999999999</v>
      </c>
      <c r="H54" s="875">
        <f t="shared" si="3"/>
        <v>103.365612</v>
      </c>
      <c r="I54" s="875">
        <f t="shared" si="3"/>
        <v>116.904455</v>
      </c>
      <c r="J54" s="875">
        <f t="shared" si="3"/>
        <v>111.545241</v>
      </c>
      <c r="K54" s="881">
        <f t="shared" si="4"/>
        <v>1</v>
      </c>
      <c r="L54" s="875">
        <f t="shared" si="5"/>
        <v>2.4678226554723257</v>
      </c>
    </row>
    <row r="55" spans="1:12" ht="15" customHeight="1" x14ac:dyDescent="0.25"/>
    <row r="70" spans="1:12" x14ac:dyDescent="0.25">
      <c r="A70" s="612"/>
      <c r="B70" s="1060" t="s">
        <v>1382</v>
      </c>
      <c r="C70" s="1060"/>
      <c r="D70" s="1060"/>
      <c r="E70" s="1060"/>
      <c r="F70" s="612"/>
      <c r="G70" s="1060" t="s">
        <v>1383</v>
      </c>
      <c r="H70" s="1060"/>
      <c r="I70" s="1060"/>
      <c r="J70" s="1060"/>
      <c r="K70" s="612"/>
      <c r="L70" s="612"/>
    </row>
    <row r="71" spans="1:12" ht="24" x14ac:dyDescent="0.25">
      <c r="A71" s="612"/>
      <c r="B71" s="632">
        <v>2018</v>
      </c>
      <c r="C71" s="632">
        <v>2019</v>
      </c>
      <c r="D71" s="632">
        <v>2020</v>
      </c>
      <c r="E71" s="632">
        <v>2021</v>
      </c>
      <c r="F71" s="632" t="s">
        <v>1384</v>
      </c>
      <c r="G71" s="632">
        <v>2018</v>
      </c>
      <c r="H71" s="632">
        <v>2019</v>
      </c>
      <c r="I71" s="632">
        <v>2020</v>
      </c>
      <c r="J71" s="632">
        <v>2021</v>
      </c>
      <c r="K71" s="632" t="s">
        <v>1384</v>
      </c>
      <c r="L71" s="632" t="s">
        <v>1385</v>
      </c>
    </row>
    <row r="72" spans="1:12" x14ac:dyDescent="0.25">
      <c r="A72" s="629" t="s">
        <v>1347</v>
      </c>
      <c r="B72" s="620">
        <v>18469975</v>
      </c>
      <c r="C72" s="620">
        <v>18414264</v>
      </c>
      <c r="D72" s="620">
        <v>21241653</v>
      </c>
      <c r="E72" s="620">
        <v>21891958</v>
      </c>
      <c r="F72" s="621" t="s">
        <v>1386</v>
      </c>
      <c r="G72" s="620">
        <v>38164342</v>
      </c>
      <c r="H72" s="620">
        <v>48569107</v>
      </c>
      <c r="I72" s="620">
        <v>50275162</v>
      </c>
      <c r="J72" s="620">
        <v>50633718</v>
      </c>
      <c r="K72" s="621" t="s">
        <v>1387</v>
      </c>
      <c r="L72" s="622">
        <v>44257</v>
      </c>
    </row>
    <row r="73" spans="1:12" x14ac:dyDescent="0.25">
      <c r="A73" s="630" t="s">
        <v>1388</v>
      </c>
      <c r="B73" s="623">
        <v>594965</v>
      </c>
      <c r="C73" s="623">
        <v>511678</v>
      </c>
      <c r="D73" s="623">
        <v>1080740</v>
      </c>
      <c r="E73" s="623">
        <v>1153007</v>
      </c>
      <c r="F73" s="614" t="s">
        <v>1389</v>
      </c>
      <c r="G73" s="623">
        <v>33950</v>
      </c>
      <c r="H73" s="623">
        <v>43327</v>
      </c>
      <c r="I73" s="623">
        <v>449442</v>
      </c>
      <c r="J73" s="623">
        <v>484898</v>
      </c>
      <c r="K73" s="613" t="s">
        <v>1390</v>
      </c>
      <c r="L73" s="614" t="s">
        <v>1391</v>
      </c>
    </row>
    <row r="74" spans="1:12" x14ac:dyDescent="0.25">
      <c r="A74" s="630" t="s">
        <v>1392</v>
      </c>
      <c r="B74" s="623">
        <v>1558371</v>
      </c>
      <c r="C74" s="623">
        <v>1320446</v>
      </c>
      <c r="D74" s="623">
        <v>1625308</v>
      </c>
      <c r="E74" s="623">
        <v>1784262</v>
      </c>
      <c r="F74" s="614" t="s">
        <v>1393</v>
      </c>
      <c r="G74" s="623">
        <v>7402866</v>
      </c>
      <c r="H74" s="623">
        <v>12037463</v>
      </c>
      <c r="I74" s="623">
        <v>14244735</v>
      </c>
      <c r="J74" s="623">
        <v>12653475</v>
      </c>
      <c r="K74" s="613" t="s">
        <v>1394</v>
      </c>
      <c r="L74" s="624">
        <v>44203</v>
      </c>
    </row>
    <row r="75" spans="1:12" x14ac:dyDescent="0.25">
      <c r="A75" s="630" t="s">
        <v>1395</v>
      </c>
      <c r="B75" s="623">
        <v>3437437</v>
      </c>
      <c r="C75" s="623">
        <v>2908027</v>
      </c>
      <c r="D75" s="623">
        <v>4082487</v>
      </c>
      <c r="E75" s="623">
        <v>4002782</v>
      </c>
      <c r="F75" s="614" t="s">
        <v>1396</v>
      </c>
      <c r="G75" s="623">
        <v>3689298</v>
      </c>
      <c r="H75" s="623">
        <v>4003653</v>
      </c>
      <c r="I75" s="623">
        <v>4172239</v>
      </c>
      <c r="J75" s="623">
        <v>4722971</v>
      </c>
      <c r="K75" s="613" t="s">
        <v>1397</v>
      </c>
      <c r="L75" s="624">
        <v>44228</v>
      </c>
    </row>
    <row r="76" spans="1:12" x14ac:dyDescent="0.25">
      <c r="A76" s="630" t="s">
        <v>1398</v>
      </c>
      <c r="B76" s="623">
        <v>2384652</v>
      </c>
      <c r="C76" s="623">
        <v>3062091</v>
      </c>
      <c r="D76" s="623">
        <v>3362888</v>
      </c>
      <c r="E76" s="623">
        <v>2891244</v>
      </c>
      <c r="F76" s="614" t="s">
        <v>1399</v>
      </c>
      <c r="G76" s="623">
        <v>5483550</v>
      </c>
      <c r="H76" s="623">
        <v>4801636</v>
      </c>
      <c r="I76" s="623">
        <v>4607162</v>
      </c>
      <c r="J76" s="623">
        <v>5798232</v>
      </c>
      <c r="K76" s="613" t="s">
        <v>1400</v>
      </c>
      <c r="L76" s="614" t="s">
        <v>1401</v>
      </c>
    </row>
    <row r="77" spans="1:12" ht="24" x14ac:dyDescent="0.25">
      <c r="A77" s="630" t="s">
        <v>1402</v>
      </c>
      <c r="B77" s="623">
        <v>2327404</v>
      </c>
      <c r="C77" s="623">
        <v>2299784</v>
      </c>
      <c r="D77" s="623">
        <v>2479973</v>
      </c>
      <c r="E77" s="623">
        <v>1853274</v>
      </c>
      <c r="F77" s="614" t="s">
        <v>1403</v>
      </c>
      <c r="G77" s="623">
        <v>5485867</v>
      </c>
      <c r="H77" s="623">
        <v>8289543</v>
      </c>
      <c r="I77" s="623">
        <v>8882583</v>
      </c>
      <c r="J77" s="623">
        <v>8375022</v>
      </c>
      <c r="K77" s="613" t="s">
        <v>1404</v>
      </c>
      <c r="L77" s="624">
        <v>44320</v>
      </c>
    </row>
    <row r="78" spans="1:12" x14ac:dyDescent="0.25">
      <c r="A78" s="630" t="s">
        <v>1405</v>
      </c>
      <c r="B78" s="623">
        <v>8167147</v>
      </c>
      <c r="C78" s="623">
        <v>8312239</v>
      </c>
      <c r="D78" s="623">
        <v>8610257</v>
      </c>
      <c r="E78" s="623">
        <v>10207389</v>
      </c>
      <c r="F78" s="614" t="s">
        <v>1406</v>
      </c>
      <c r="G78" s="623">
        <v>16068812</v>
      </c>
      <c r="H78" s="623">
        <v>19393485</v>
      </c>
      <c r="I78" s="623">
        <v>17919002</v>
      </c>
      <c r="J78" s="623">
        <v>18599119</v>
      </c>
      <c r="K78" s="613" t="s">
        <v>1407</v>
      </c>
      <c r="L78" s="624">
        <v>44409</v>
      </c>
    </row>
    <row r="79" spans="1:12" x14ac:dyDescent="0.25">
      <c r="A79" s="629" t="s">
        <v>1408</v>
      </c>
      <c r="B79" s="620">
        <v>4670283</v>
      </c>
      <c r="C79" s="620">
        <v>4895728</v>
      </c>
      <c r="D79" s="620">
        <v>6192567</v>
      </c>
      <c r="E79" s="620">
        <v>6364956</v>
      </c>
      <c r="F79" s="621" t="s">
        <v>1409</v>
      </c>
      <c r="G79" s="620">
        <v>18998007</v>
      </c>
      <c r="H79" s="620">
        <v>22549650</v>
      </c>
      <c r="I79" s="620">
        <v>25800298</v>
      </c>
      <c r="J79" s="620">
        <v>23458578</v>
      </c>
      <c r="K79" s="621" t="s">
        <v>1410</v>
      </c>
      <c r="L79" s="622">
        <v>44380</v>
      </c>
    </row>
    <row r="80" spans="1:12" x14ac:dyDescent="0.25">
      <c r="A80" s="630" t="s">
        <v>1411</v>
      </c>
      <c r="B80" s="623">
        <v>398970</v>
      </c>
      <c r="C80" s="623">
        <v>284766</v>
      </c>
      <c r="D80" s="623">
        <v>457900</v>
      </c>
      <c r="E80" s="623">
        <v>550625</v>
      </c>
      <c r="F80" s="614" t="s">
        <v>1412</v>
      </c>
      <c r="G80" s="623">
        <v>2948517</v>
      </c>
      <c r="H80" s="623">
        <v>3134631</v>
      </c>
      <c r="I80" s="623">
        <v>4849942</v>
      </c>
      <c r="J80" s="623">
        <v>4501694</v>
      </c>
      <c r="K80" s="613" t="s">
        <v>1413</v>
      </c>
      <c r="L80" s="624">
        <v>44235</v>
      </c>
    </row>
    <row r="81" spans="1:16" ht="24" x14ac:dyDescent="0.25">
      <c r="A81" s="630" t="s">
        <v>1414</v>
      </c>
      <c r="B81" s="623">
        <v>1175573</v>
      </c>
      <c r="C81" s="623">
        <v>1402513</v>
      </c>
      <c r="D81" s="623">
        <v>1416063</v>
      </c>
      <c r="E81" s="623">
        <v>1597234</v>
      </c>
      <c r="F81" s="614" t="s">
        <v>1415</v>
      </c>
      <c r="G81" s="623">
        <v>7775686</v>
      </c>
      <c r="H81" s="623">
        <v>8827926</v>
      </c>
      <c r="I81" s="623">
        <v>7948599</v>
      </c>
      <c r="J81" s="623">
        <v>6131815</v>
      </c>
      <c r="K81" s="613" t="s">
        <v>1416</v>
      </c>
      <c r="L81" s="624">
        <v>44411</v>
      </c>
    </row>
    <row r="82" spans="1:16" x14ac:dyDescent="0.25">
      <c r="A82" s="630" t="s">
        <v>1417</v>
      </c>
      <c r="B82" s="612"/>
      <c r="C82" s="612"/>
      <c r="D82" s="623">
        <v>191288</v>
      </c>
      <c r="E82" s="623">
        <v>211800</v>
      </c>
      <c r="F82" s="614" t="s">
        <v>1418</v>
      </c>
      <c r="G82" s="623">
        <v>408930</v>
      </c>
      <c r="H82" s="623">
        <v>291264</v>
      </c>
      <c r="I82" s="623">
        <v>534102</v>
      </c>
      <c r="J82" s="623">
        <v>652949</v>
      </c>
      <c r="K82" s="613" t="s">
        <v>1419</v>
      </c>
      <c r="L82" s="624">
        <v>44199</v>
      </c>
    </row>
    <row r="83" spans="1:16" x14ac:dyDescent="0.25">
      <c r="A83" s="630" t="s">
        <v>1420</v>
      </c>
      <c r="B83" s="623">
        <v>24375</v>
      </c>
      <c r="C83" s="623">
        <v>78542</v>
      </c>
      <c r="D83" s="623">
        <v>408600</v>
      </c>
      <c r="E83" s="623">
        <v>157175</v>
      </c>
      <c r="F83" s="614" t="s">
        <v>1421</v>
      </c>
      <c r="G83" s="623">
        <v>352628</v>
      </c>
      <c r="H83" s="623">
        <v>826027</v>
      </c>
      <c r="I83" s="623">
        <v>1271035</v>
      </c>
      <c r="J83" s="623">
        <v>897779</v>
      </c>
      <c r="K83" s="613" t="s">
        <v>1422</v>
      </c>
      <c r="L83" s="624">
        <v>44382</v>
      </c>
    </row>
    <row r="84" spans="1:16" x14ac:dyDescent="0.25">
      <c r="A84" s="630" t="s">
        <v>1423</v>
      </c>
      <c r="B84" s="623">
        <v>126083</v>
      </c>
      <c r="C84" s="623">
        <v>476272</v>
      </c>
      <c r="D84" s="623">
        <v>2221214</v>
      </c>
      <c r="E84" s="623">
        <v>2282093</v>
      </c>
      <c r="F84" s="614" t="s">
        <v>1424</v>
      </c>
      <c r="G84" s="623">
        <v>1250299</v>
      </c>
      <c r="H84" s="623">
        <v>1661692</v>
      </c>
      <c r="I84" s="623">
        <v>2885779</v>
      </c>
      <c r="J84" s="623">
        <v>3167023</v>
      </c>
      <c r="K84" s="613" t="s">
        <v>1425</v>
      </c>
      <c r="L84" s="624">
        <v>44287</v>
      </c>
    </row>
    <row r="85" spans="1:16" x14ac:dyDescent="0.25">
      <c r="A85" s="630" t="s">
        <v>1426</v>
      </c>
      <c r="B85" s="623">
        <v>39275</v>
      </c>
      <c r="C85" s="623">
        <v>43416</v>
      </c>
      <c r="D85" s="623">
        <v>101118</v>
      </c>
      <c r="E85" s="623">
        <v>93005</v>
      </c>
      <c r="F85" s="614" t="s">
        <v>1427</v>
      </c>
      <c r="G85" s="623">
        <v>96074</v>
      </c>
      <c r="H85" s="623">
        <v>163566</v>
      </c>
      <c r="I85" s="623">
        <v>214031</v>
      </c>
      <c r="J85" s="623">
        <v>49938</v>
      </c>
      <c r="K85" s="613" t="s">
        <v>1428</v>
      </c>
      <c r="L85" s="614" t="s">
        <v>1429</v>
      </c>
    </row>
    <row r="86" spans="1:16" x14ac:dyDescent="0.25">
      <c r="A86" s="630" t="s">
        <v>1430</v>
      </c>
      <c r="B86" s="612"/>
      <c r="C86" s="623">
        <v>40000</v>
      </c>
      <c r="D86" s="623">
        <v>51425</v>
      </c>
      <c r="E86" s="623">
        <v>154275</v>
      </c>
      <c r="F86" s="614" t="s">
        <v>1431</v>
      </c>
      <c r="G86" s="623">
        <v>801582</v>
      </c>
      <c r="H86" s="623">
        <v>1424756</v>
      </c>
      <c r="I86" s="623">
        <v>1682392</v>
      </c>
      <c r="J86" s="623">
        <v>1330547</v>
      </c>
      <c r="K86" s="613" t="s">
        <v>1432</v>
      </c>
      <c r="L86" s="624">
        <v>44355</v>
      </c>
      <c r="N86">
        <v>801582</v>
      </c>
      <c r="O86">
        <v>801582</v>
      </c>
      <c r="P86">
        <f>O86/1000000</f>
        <v>0.80158200000000002</v>
      </c>
    </row>
    <row r="87" spans="1:16" x14ac:dyDescent="0.25">
      <c r="A87" s="630" t="s">
        <v>1433</v>
      </c>
      <c r="B87" s="612"/>
      <c r="C87" s="623">
        <v>150000</v>
      </c>
      <c r="D87" s="623">
        <v>192844</v>
      </c>
      <c r="E87" s="623">
        <v>517678</v>
      </c>
      <c r="F87" s="614" t="s">
        <v>1434</v>
      </c>
      <c r="G87" s="623">
        <v>531260</v>
      </c>
      <c r="H87" s="623">
        <v>611400</v>
      </c>
      <c r="I87" s="623">
        <v>597751</v>
      </c>
      <c r="J87" s="623">
        <v>823409</v>
      </c>
      <c r="K87" s="613" t="s">
        <v>1435</v>
      </c>
      <c r="L87" s="624">
        <v>44348</v>
      </c>
    </row>
    <row r="88" spans="1:16" x14ac:dyDescent="0.25">
      <c r="A88" s="630" t="s">
        <v>1436</v>
      </c>
      <c r="B88" s="623">
        <v>80000</v>
      </c>
      <c r="C88" s="623">
        <v>144688</v>
      </c>
      <c r="D88" s="623">
        <v>319081</v>
      </c>
      <c r="E88" s="623">
        <v>338982</v>
      </c>
      <c r="F88" s="614" t="s">
        <v>1437</v>
      </c>
      <c r="G88" s="623">
        <v>40796</v>
      </c>
      <c r="H88" s="623">
        <v>323736</v>
      </c>
      <c r="I88" s="623">
        <v>614617</v>
      </c>
      <c r="J88" s="623">
        <v>812704</v>
      </c>
      <c r="K88" s="613" t="s">
        <v>1438</v>
      </c>
      <c r="L88" s="624">
        <v>44288</v>
      </c>
    </row>
    <row r="89" spans="1:16" ht="24" x14ac:dyDescent="0.25">
      <c r="A89" s="630" t="s">
        <v>1439</v>
      </c>
      <c r="B89" s="623">
        <v>2826008</v>
      </c>
      <c r="C89" s="623">
        <v>2275532</v>
      </c>
      <c r="D89" s="623">
        <v>833035</v>
      </c>
      <c r="E89" s="623">
        <v>462087</v>
      </c>
      <c r="F89" s="614" t="s">
        <v>1440</v>
      </c>
      <c r="G89" s="623">
        <v>4792235</v>
      </c>
      <c r="H89" s="623">
        <v>5284652</v>
      </c>
      <c r="I89" s="623">
        <v>5202051</v>
      </c>
      <c r="J89" s="623">
        <v>5090719</v>
      </c>
      <c r="K89" s="613" t="s">
        <v>1441</v>
      </c>
      <c r="L89" s="614" t="s">
        <v>1442</v>
      </c>
    </row>
    <row r="90" spans="1:16" x14ac:dyDescent="0.25">
      <c r="A90" s="629" t="s">
        <v>1443</v>
      </c>
      <c r="B90" s="620">
        <v>5164543</v>
      </c>
      <c r="C90" s="620">
        <v>5158789</v>
      </c>
      <c r="D90" s="620">
        <v>6033347</v>
      </c>
      <c r="E90" s="620">
        <v>6676535</v>
      </c>
      <c r="F90" s="621" t="s">
        <v>1444</v>
      </c>
      <c r="G90" s="620">
        <v>8800197</v>
      </c>
      <c r="H90" s="620">
        <v>8776543</v>
      </c>
      <c r="I90" s="620">
        <v>12824373</v>
      </c>
      <c r="J90" s="620">
        <v>11082866</v>
      </c>
      <c r="K90" s="621" t="s">
        <v>1445</v>
      </c>
      <c r="L90" s="622">
        <v>44378</v>
      </c>
    </row>
    <row r="91" spans="1:16" x14ac:dyDescent="0.25">
      <c r="A91" s="630" t="s">
        <v>1446</v>
      </c>
      <c r="B91" s="623">
        <v>3519042</v>
      </c>
      <c r="C91" s="623">
        <v>3640596</v>
      </c>
      <c r="D91" s="623">
        <v>3760884</v>
      </c>
      <c r="E91" s="623">
        <v>3882305</v>
      </c>
      <c r="F91" s="614" t="s">
        <v>1447</v>
      </c>
      <c r="G91" s="623">
        <v>4323617</v>
      </c>
      <c r="H91" s="623">
        <v>4581946</v>
      </c>
      <c r="I91" s="623">
        <v>4847029</v>
      </c>
      <c r="J91" s="623">
        <v>4916834</v>
      </c>
      <c r="K91" s="613" t="s">
        <v>1448</v>
      </c>
      <c r="L91" s="624">
        <v>44256</v>
      </c>
    </row>
    <row r="92" spans="1:16" x14ac:dyDescent="0.25">
      <c r="A92" s="630" t="s">
        <v>1449</v>
      </c>
      <c r="B92" s="623">
        <v>1126063</v>
      </c>
      <c r="C92" s="623">
        <v>1150105</v>
      </c>
      <c r="D92" s="623">
        <v>1646839</v>
      </c>
      <c r="E92" s="623">
        <v>2149792</v>
      </c>
      <c r="F92" s="614" t="s">
        <v>1450</v>
      </c>
      <c r="G92" s="623">
        <v>1733660</v>
      </c>
      <c r="H92" s="623">
        <v>1459507</v>
      </c>
      <c r="I92" s="623">
        <v>2678252</v>
      </c>
      <c r="J92" s="623">
        <v>1887125</v>
      </c>
      <c r="K92" s="613" t="s">
        <v>1451</v>
      </c>
      <c r="L92" s="614" t="s">
        <v>1452</v>
      </c>
    </row>
    <row r="93" spans="1:16" x14ac:dyDescent="0.25">
      <c r="A93" s="630" t="s">
        <v>1453</v>
      </c>
      <c r="B93" s="623">
        <v>519438</v>
      </c>
      <c r="C93" s="623">
        <v>368088</v>
      </c>
      <c r="D93" s="623">
        <v>456923</v>
      </c>
      <c r="E93" s="623">
        <v>276425</v>
      </c>
      <c r="F93" s="614" t="s">
        <v>1454</v>
      </c>
      <c r="G93" s="623">
        <v>2141698</v>
      </c>
      <c r="H93" s="623">
        <v>2090881</v>
      </c>
      <c r="I93" s="623">
        <v>4813771</v>
      </c>
      <c r="J93" s="623">
        <v>4187785</v>
      </c>
      <c r="K93" s="613" t="s">
        <v>1455</v>
      </c>
      <c r="L93" s="624">
        <v>44211</v>
      </c>
    </row>
    <row r="94" spans="1:16" x14ac:dyDescent="0.25">
      <c r="A94" s="630" t="s">
        <v>1456</v>
      </c>
      <c r="B94" s="612"/>
      <c r="C94" s="612"/>
      <c r="D94" s="623">
        <v>168701</v>
      </c>
      <c r="E94" s="623">
        <v>368014</v>
      </c>
      <c r="F94" s="614" t="s">
        <v>1457</v>
      </c>
      <c r="G94" s="623">
        <v>601222</v>
      </c>
      <c r="H94" s="623">
        <v>644210</v>
      </c>
      <c r="I94" s="623">
        <v>485322</v>
      </c>
      <c r="J94" s="623">
        <v>91122</v>
      </c>
      <c r="K94" s="613" t="s">
        <v>1458</v>
      </c>
      <c r="L94" s="614" t="s">
        <v>1459</v>
      </c>
    </row>
    <row r="95" spans="1:16" x14ac:dyDescent="0.25">
      <c r="A95" s="629" t="s">
        <v>1460</v>
      </c>
      <c r="B95" s="625">
        <v>1097448</v>
      </c>
      <c r="C95" s="625">
        <v>1099423</v>
      </c>
      <c r="D95" s="625">
        <v>1660931</v>
      </c>
      <c r="E95" s="625">
        <v>2112544</v>
      </c>
      <c r="F95" s="621" t="s">
        <v>1461</v>
      </c>
      <c r="G95" s="625">
        <v>3910670</v>
      </c>
      <c r="H95" s="625">
        <v>4786481</v>
      </c>
      <c r="I95" s="625">
        <v>6455733</v>
      </c>
      <c r="J95" s="625">
        <v>5844129</v>
      </c>
      <c r="K95" s="621" t="s">
        <v>1462</v>
      </c>
      <c r="L95" s="622">
        <v>44410</v>
      </c>
    </row>
    <row r="96" spans="1:16" ht="24" x14ac:dyDescent="0.25">
      <c r="A96" s="630" t="s">
        <v>1463</v>
      </c>
      <c r="B96" s="623">
        <v>925648</v>
      </c>
      <c r="C96" s="623">
        <v>744173</v>
      </c>
      <c r="D96" s="623">
        <v>1197960</v>
      </c>
      <c r="E96" s="623">
        <v>1549083</v>
      </c>
      <c r="F96" s="614" t="s">
        <v>1464</v>
      </c>
      <c r="G96" s="623">
        <v>3459526</v>
      </c>
      <c r="H96" s="623">
        <v>3988850</v>
      </c>
      <c r="I96" s="623">
        <v>5401930</v>
      </c>
      <c r="J96" s="623">
        <v>4510006</v>
      </c>
      <c r="K96" s="613" t="s">
        <v>1413</v>
      </c>
      <c r="L96" s="624">
        <v>44441</v>
      </c>
    </row>
    <row r="97" spans="1:12" x14ac:dyDescent="0.25">
      <c r="A97" s="630" t="s">
        <v>1465</v>
      </c>
      <c r="B97" s="612"/>
      <c r="C97" s="623">
        <v>200000</v>
      </c>
      <c r="D97" s="623">
        <v>273620</v>
      </c>
      <c r="E97" s="623">
        <v>306610</v>
      </c>
      <c r="F97" s="614" t="s">
        <v>1466</v>
      </c>
      <c r="G97" s="623">
        <v>166899</v>
      </c>
      <c r="H97" s="623">
        <v>241522</v>
      </c>
      <c r="I97" s="623">
        <v>309656</v>
      </c>
      <c r="J97" s="623">
        <v>417370</v>
      </c>
      <c r="K97" s="613" t="s">
        <v>1467</v>
      </c>
      <c r="L97" s="624">
        <v>44287</v>
      </c>
    </row>
    <row r="98" spans="1:12" x14ac:dyDescent="0.25">
      <c r="A98" s="630" t="s">
        <v>1468</v>
      </c>
      <c r="B98" s="623">
        <v>171800</v>
      </c>
      <c r="C98" s="623">
        <v>89250</v>
      </c>
      <c r="D98" s="623">
        <v>104500</v>
      </c>
      <c r="E98" s="623">
        <v>104500</v>
      </c>
      <c r="F98" s="614" t="s">
        <v>1469</v>
      </c>
      <c r="G98" s="623">
        <v>138645</v>
      </c>
      <c r="H98" s="623">
        <v>348489</v>
      </c>
      <c r="I98" s="623">
        <v>552324</v>
      </c>
      <c r="J98" s="623">
        <v>575796</v>
      </c>
      <c r="K98" s="613" t="s">
        <v>1470</v>
      </c>
      <c r="L98" s="624">
        <v>44321</v>
      </c>
    </row>
    <row r="99" spans="1:12" x14ac:dyDescent="0.25">
      <c r="A99" s="630" t="s">
        <v>1471</v>
      </c>
      <c r="B99" s="612"/>
      <c r="C99" s="623">
        <v>66000</v>
      </c>
      <c r="D99" s="623">
        <v>84851</v>
      </c>
      <c r="E99" s="623">
        <v>152351</v>
      </c>
      <c r="F99" s="614" t="s">
        <v>1431</v>
      </c>
      <c r="G99" s="623">
        <v>145600</v>
      </c>
      <c r="H99" s="623">
        <v>207620</v>
      </c>
      <c r="I99" s="623">
        <v>191823</v>
      </c>
      <c r="J99" s="623">
        <v>340957</v>
      </c>
      <c r="K99" s="613" t="s">
        <v>1472</v>
      </c>
      <c r="L99" s="624">
        <v>44229</v>
      </c>
    </row>
    <row r="100" spans="1:12" x14ac:dyDescent="0.25">
      <c r="A100" s="629" t="s">
        <v>1473</v>
      </c>
      <c r="B100" s="620">
        <v>2419712</v>
      </c>
      <c r="C100" s="620">
        <v>2571935</v>
      </c>
      <c r="D100" s="620">
        <v>2794883</v>
      </c>
      <c r="E100" s="620">
        <v>3396298</v>
      </c>
      <c r="F100" s="621" t="s">
        <v>1404</v>
      </c>
      <c r="G100" s="620">
        <v>15025611</v>
      </c>
      <c r="H100" s="620">
        <v>13603041</v>
      </c>
      <c r="I100" s="620">
        <v>15510487</v>
      </c>
      <c r="J100" s="620">
        <v>14868447</v>
      </c>
      <c r="K100" s="621" t="s">
        <v>1474</v>
      </c>
      <c r="L100" s="622">
        <v>44290</v>
      </c>
    </row>
    <row r="101" spans="1:12" x14ac:dyDescent="0.25">
      <c r="A101" s="630" t="s">
        <v>1475</v>
      </c>
      <c r="B101" s="623">
        <v>384349</v>
      </c>
      <c r="C101" s="623">
        <v>156769</v>
      </c>
      <c r="D101" s="623">
        <v>408085</v>
      </c>
      <c r="E101" s="623">
        <v>591494</v>
      </c>
      <c r="F101" s="614" t="s">
        <v>1476</v>
      </c>
      <c r="G101" s="623">
        <v>476590</v>
      </c>
      <c r="H101" s="623">
        <v>430416</v>
      </c>
      <c r="I101" s="623">
        <v>531190</v>
      </c>
      <c r="J101" s="623">
        <v>810129</v>
      </c>
      <c r="K101" s="613" t="s">
        <v>1438</v>
      </c>
      <c r="L101" s="624">
        <v>44287</v>
      </c>
    </row>
    <row r="102" spans="1:12" x14ac:dyDescent="0.25">
      <c r="A102" s="630" t="s">
        <v>1477</v>
      </c>
      <c r="B102" s="623">
        <v>261840</v>
      </c>
      <c r="C102" s="623">
        <v>315885</v>
      </c>
      <c r="D102" s="623">
        <v>344952</v>
      </c>
      <c r="E102" s="623">
        <v>502171</v>
      </c>
      <c r="F102" s="614" t="s">
        <v>1478</v>
      </c>
      <c r="G102" s="623">
        <v>2434882</v>
      </c>
      <c r="H102" s="623">
        <v>2677756</v>
      </c>
      <c r="I102" s="623">
        <v>3055146</v>
      </c>
      <c r="J102" s="623">
        <v>3077978</v>
      </c>
      <c r="K102" s="613" t="s">
        <v>1479</v>
      </c>
      <c r="L102" s="624">
        <v>44202</v>
      </c>
    </row>
    <row r="103" spans="1:12" x14ac:dyDescent="0.25">
      <c r="A103" s="630" t="s">
        <v>1480</v>
      </c>
      <c r="B103" s="623">
        <v>269500</v>
      </c>
      <c r="C103" s="623">
        <v>226968</v>
      </c>
      <c r="D103" s="623">
        <v>139918</v>
      </c>
      <c r="E103" s="623">
        <v>92076</v>
      </c>
      <c r="F103" s="614" t="s">
        <v>1481</v>
      </c>
      <c r="G103" s="623">
        <v>3043779</v>
      </c>
      <c r="H103" s="623">
        <v>2514450</v>
      </c>
      <c r="I103" s="623">
        <v>3067717</v>
      </c>
      <c r="J103" s="623">
        <v>2434993</v>
      </c>
      <c r="K103" s="613" t="s">
        <v>1482</v>
      </c>
      <c r="L103" s="624">
        <v>44312</v>
      </c>
    </row>
    <row r="104" spans="1:12" x14ac:dyDescent="0.25">
      <c r="A104" s="630" t="s">
        <v>1483</v>
      </c>
      <c r="B104" s="612"/>
      <c r="C104" s="623">
        <v>79688</v>
      </c>
      <c r="D104" s="623">
        <v>183804</v>
      </c>
      <c r="E104" s="623">
        <v>227208</v>
      </c>
      <c r="F104" s="614" t="s">
        <v>1484</v>
      </c>
      <c r="G104" s="623">
        <v>993748</v>
      </c>
      <c r="H104" s="623">
        <v>1798312</v>
      </c>
      <c r="I104" s="623">
        <v>2122836</v>
      </c>
      <c r="J104" s="623">
        <v>2038108</v>
      </c>
      <c r="K104" s="613" t="s">
        <v>1485</v>
      </c>
      <c r="L104" s="614" t="s">
        <v>1486</v>
      </c>
    </row>
    <row r="105" spans="1:12" x14ac:dyDescent="0.25">
      <c r="A105" s="630" t="s">
        <v>1487</v>
      </c>
      <c r="B105" s="623">
        <v>94375</v>
      </c>
      <c r="C105" s="623">
        <v>94375</v>
      </c>
      <c r="D105" s="623">
        <v>263125</v>
      </c>
      <c r="E105" s="623">
        <v>287225</v>
      </c>
      <c r="F105" s="614" t="s">
        <v>1488</v>
      </c>
      <c r="G105" s="623">
        <v>635361</v>
      </c>
      <c r="H105" s="623">
        <v>461390</v>
      </c>
      <c r="I105" s="623">
        <v>507441</v>
      </c>
      <c r="J105" s="623">
        <v>781817</v>
      </c>
      <c r="K105" s="613" t="s">
        <v>1489</v>
      </c>
      <c r="L105" s="624">
        <v>44379</v>
      </c>
    </row>
    <row r="106" spans="1:12" x14ac:dyDescent="0.25">
      <c r="A106" s="630" t="s">
        <v>1490</v>
      </c>
      <c r="B106" s="623">
        <v>48750</v>
      </c>
      <c r="C106" s="623">
        <v>113530</v>
      </c>
      <c r="D106" s="623">
        <v>128009</v>
      </c>
      <c r="E106" s="623">
        <v>285913</v>
      </c>
      <c r="F106" s="614" t="s">
        <v>1491</v>
      </c>
      <c r="G106" s="623">
        <v>588792</v>
      </c>
      <c r="H106" s="623">
        <v>762316</v>
      </c>
      <c r="I106" s="623">
        <v>1490470</v>
      </c>
      <c r="J106" s="623">
        <v>1217388</v>
      </c>
      <c r="K106" s="613" t="s">
        <v>1492</v>
      </c>
      <c r="L106" s="624">
        <v>44259</v>
      </c>
    </row>
    <row r="107" spans="1:12" x14ac:dyDescent="0.25">
      <c r="A107" s="630" t="s">
        <v>1493</v>
      </c>
      <c r="B107" s="612"/>
      <c r="C107" s="623">
        <v>185000</v>
      </c>
      <c r="D107" s="623">
        <v>237875</v>
      </c>
      <c r="E107" s="623">
        <v>237875</v>
      </c>
      <c r="F107" s="614" t="s">
        <v>1494</v>
      </c>
      <c r="G107" s="623">
        <v>121780</v>
      </c>
      <c r="H107" s="623">
        <v>349059</v>
      </c>
      <c r="I107" s="623">
        <v>787941</v>
      </c>
      <c r="J107" s="623">
        <v>754610</v>
      </c>
      <c r="K107" s="613" t="s">
        <v>1466</v>
      </c>
      <c r="L107" s="624">
        <v>44230</v>
      </c>
    </row>
    <row r="108" spans="1:12" x14ac:dyDescent="0.25">
      <c r="A108" s="630" t="s">
        <v>1495</v>
      </c>
      <c r="B108" s="612"/>
      <c r="C108" s="623">
        <v>14885</v>
      </c>
      <c r="D108" s="623">
        <v>44655</v>
      </c>
      <c r="E108" s="623">
        <v>125357</v>
      </c>
      <c r="F108" s="614" t="s">
        <v>1496</v>
      </c>
      <c r="G108" s="623">
        <v>183893</v>
      </c>
      <c r="H108" s="623">
        <v>916844</v>
      </c>
      <c r="I108" s="623">
        <v>944120</v>
      </c>
      <c r="J108" s="623">
        <v>619699</v>
      </c>
      <c r="K108" s="613" t="s">
        <v>1497</v>
      </c>
      <c r="L108" s="624">
        <v>44443</v>
      </c>
    </row>
    <row r="109" spans="1:12" x14ac:dyDescent="0.25">
      <c r="A109" s="630" t="s">
        <v>1498</v>
      </c>
      <c r="B109" s="623">
        <v>1360899</v>
      </c>
      <c r="C109" s="623">
        <v>1384837</v>
      </c>
      <c r="D109" s="623">
        <v>1044460</v>
      </c>
      <c r="E109" s="623">
        <v>1046979</v>
      </c>
      <c r="F109" s="614" t="s">
        <v>1499</v>
      </c>
      <c r="G109" s="623">
        <v>6546785</v>
      </c>
      <c r="H109" s="623">
        <v>3692498</v>
      </c>
      <c r="I109" s="623">
        <v>3003626</v>
      </c>
      <c r="J109" s="623">
        <v>3133726</v>
      </c>
      <c r="K109" s="613" t="s">
        <v>1500</v>
      </c>
      <c r="L109" s="614" t="s">
        <v>1381</v>
      </c>
    </row>
    <row r="110" spans="1:12" x14ac:dyDescent="0.25">
      <c r="A110" s="629" t="s">
        <v>1501</v>
      </c>
      <c r="B110" s="620">
        <v>3603584</v>
      </c>
      <c r="C110" s="620">
        <v>3746524</v>
      </c>
      <c r="D110" s="620">
        <v>4003724</v>
      </c>
      <c r="E110" s="620">
        <v>4757571</v>
      </c>
      <c r="F110" s="621" t="s">
        <v>1502</v>
      </c>
      <c r="G110" s="620">
        <v>4091413</v>
      </c>
      <c r="H110" s="620">
        <v>4946952</v>
      </c>
      <c r="I110" s="620">
        <v>5864048</v>
      </c>
      <c r="J110" s="620">
        <v>5376673</v>
      </c>
      <c r="K110" s="621" t="s">
        <v>1503</v>
      </c>
      <c r="L110" s="622">
        <v>44197</v>
      </c>
    </row>
    <row r="111" spans="1:12" x14ac:dyDescent="0.25">
      <c r="A111" s="630" t="s">
        <v>1504</v>
      </c>
      <c r="B111" s="623">
        <v>739290</v>
      </c>
      <c r="C111" s="623">
        <v>937990</v>
      </c>
      <c r="D111" s="623">
        <v>986177</v>
      </c>
      <c r="E111" s="623">
        <v>1452269</v>
      </c>
      <c r="F111" s="614" t="s">
        <v>1505</v>
      </c>
      <c r="G111" s="623">
        <v>518976</v>
      </c>
      <c r="H111" s="623">
        <v>668975</v>
      </c>
      <c r="I111" s="623">
        <v>880456</v>
      </c>
      <c r="J111" s="623">
        <v>1070436</v>
      </c>
      <c r="K111" s="613" t="s">
        <v>1506</v>
      </c>
      <c r="L111" s="614" t="s">
        <v>1507</v>
      </c>
    </row>
    <row r="112" spans="1:12" x14ac:dyDescent="0.25">
      <c r="A112" s="630" t="s">
        <v>1508</v>
      </c>
      <c r="B112" s="623">
        <v>1371429</v>
      </c>
      <c r="C112" s="623">
        <v>1356167</v>
      </c>
      <c r="D112" s="623">
        <v>1244226</v>
      </c>
      <c r="E112" s="623">
        <v>1358865</v>
      </c>
      <c r="F112" s="614" t="s">
        <v>1509</v>
      </c>
      <c r="G112" s="623">
        <v>1585784</v>
      </c>
      <c r="H112" s="623">
        <v>1499123</v>
      </c>
      <c r="I112" s="623">
        <v>2025883</v>
      </c>
      <c r="J112" s="623">
        <v>1601432</v>
      </c>
      <c r="K112" s="613" t="s">
        <v>1510</v>
      </c>
      <c r="L112" s="624">
        <v>44228</v>
      </c>
    </row>
    <row r="113" spans="1:12" x14ac:dyDescent="0.25">
      <c r="A113" s="630" t="s">
        <v>1511</v>
      </c>
      <c r="B113" s="612"/>
      <c r="C113" s="623">
        <v>183750</v>
      </c>
      <c r="D113" s="623">
        <v>489375</v>
      </c>
      <c r="E113" s="623">
        <v>613450</v>
      </c>
      <c r="F113" s="614" t="s">
        <v>1512</v>
      </c>
      <c r="G113" s="623">
        <v>184408</v>
      </c>
      <c r="H113" s="623">
        <v>314454</v>
      </c>
      <c r="I113" s="623">
        <v>322578</v>
      </c>
      <c r="J113" s="623">
        <v>361034</v>
      </c>
      <c r="K113" s="613" t="s">
        <v>1513</v>
      </c>
      <c r="L113" s="614" t="s">
        <v>1514</v>
      </c>
    </row>
    <row r="114" spans="1:12" x14ac:dyDescent="0.25">
      <c r="A114" s="630" t="s">
        <v>1515</v>
      </c>
      <c r="B114" s="612"/>
      <c r="C114" s="612"/>
      <c r="D114" s="623">
        <v>215313</v>
      </c>
      <c r="E114" s="623">
        <v>215313</v>
      </c>
      <c r="F114" s="614" t="s">
        <v>1516</v>
      </c>
      <c r="G114" s="623">
        <v>143419</v>
      </c>
      <c r="H114" s="623">
        <v>214157</v>
      </c>
      <c r="I114" s="623">
        <v>349208</v>
      </c>
      <c r="J114" s="623">
        <v>385224</v>
      </c>
      <c r="K114" s="613" t="s">
        <v>1421</v>
      </c>
      <c r="L114" s="624">
        <v>44409</v>
      </c>
    </row>
    <row r="115" spans="1:12" x14ac:dyDescent="0.25">
      <c r="A115" s="630" t="s">
        <v>1517</v>
      </c>
      <c r="B115" s="623">
        <v>1492865</v>
      </c>
      <c r="C115" s="623">
        <v>1268617</v>
      </c>
      <c r="D115" s="623">
        <v>1068634</v>
      </c>
      <c r="E115" s="623">
        <v>1117675</v>
      </c>
      <c r="F115" s="614" t="s">
        <v>1518</v>
      </c>
      <c r="G115" s="623">
        <v>1658826</v>
      </c>
      <c r="H115" s="623">
        <v>2250244</v>
      </c>
      <c r="I115" s="623">
        <v>2285922</v>
      </c>
      <c r="J115" s="623">
        <v>1958548</v>
      </c>
      <c r="K115" s="613" t="s">
        <v>1519</v>
      </c>
      <c r="L115" s="624">
        <v>44409</v>
      </c>
    </row>
    <row r="116" spans="1:12" ht="24.75" x14ac:dyDescent="0.25">
      <c r="A116" s="631" t="s">
        <v>605</v>
      </c>
      <c r="B116" s="626">
        <v>35425546</v>
      </c>
      <c r="C116" s="626">
        <v>35886663</v>
      </c>
      <c r="D116" s="626">
        <v>41927105</v>
      </c>
      <c r="E116" s="626">
        <v>45199861</v>
      </c>
      <c r="F116" s="627" t="s">
        <v>1520</v>
      </c>
      <c r="G116" s="626">
        <v>89037048</v>
      </c>
      <c r="H116" s="626">
        <v>103365612</v>
      </c>
      <c r="I116" s="626">
        <v>116904455</v>
      </c>
      <c r="J116" s="626">
        <v>111545241</v>
      </c>
      <c r="K116" s="627" t="s">
        <v>1520</v>
      </c>
      <c r="L116" s="628">
        <v>44318</v>
      </c>
    </row>
  </sheetData>
  <mergeCells count="6">
    <mergeCell ref="A8:A9"/>
    <mergeCell ref="L8:L9"/>
    <mergeCell ref="B70:E70"/>
    <mergeCell ref="G70:J70"/>
    <mergeCell ref="B8:F8"/>
    <mergeCell ref="G8:K8"/>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A62F3-03F6-432C-AC60-A0ACED3F285E}">
  <dimension ref="A1:M63"/>
  <sheetViews>
    <sheetView workbookViewId="0">
      <selection activeCell="M29" sqref="M29"/>
    </sheetView>
  </sheetViews>
  <sheetFormatPr defaultRowHeight="15" x14ac:dyDescent="0.25"/>
  <cols>
    <col min="1" max="1" width="45.140625" customWidth="1"/>
    <col min="2" max="2" width="10.42578125" customWidth="1"/>
  </cols>
  <sheetData>
    <row r="1" spans="1:13" x14ac:dyDescent="0.25">
      <c r="A1" s="387" t="s">
        <v>2078</v>
      </c>
    </row>
    <row r="2" spans="1:13" x14ac:dyDescent="0.25">
      <c r="A2" s="387" t="s">
        <v>2079</v>
      </c>
    </row>
    <row r="3" spans="1:13" x14ac:dyDescent="0.25">
      <c r="B3" t="s">
        <v>2304</v>
      </c>
      <c r="H3" t="s">
        <v>2305</v>
      </c>
    </row>
    <row r="4" spans="1:13" s="437" customFormat="1" x14ac:dyDescent="0.25">
      <c r="A4" s="729"/>
      <c r="B4" s="729" t="s">
        <v>15</v>
      </c>
      <c r="C4" s="729" t="s">
        <v>16</v>
      </c>
      <c r="D4" s="729" t="s">
        <v>17</v>
      </c>
      <c r="E4" s="729" t="s">
        <v>18</v>
      </c>
      <c r="F4" s="729" t="s">
        <v>19</v>
      </c>
      <c r="G4" s="729" t="s">
        <v>20</v>
      </c>
      <c r="H4" s="750" t="s">
        <v>15</v>
      </c>
      <c r="I4" s="750" t="s">
        <v>16</v>
      </c>
      <c r="J4" s="750" t="s">
        <v>17</v>
      </c>
      <c r="K4" s="750" t="s">
        <v>18</v>
      </c>
      <c r="L4" s="750" t="s">
        <v>19</v>
      </c>
      <c r="M4" s="750" t="s">
        <v>20</v>
      </c>
    </row>
    <row r="5" spans="1:13" s="437" customFormat="1" x14ac:dyDescent="0.25">
      <c r="A5" s="376" t="s">
        <v>2299</v>
      </c>
      <c r="B5" s="378">
        <v>1</v>
      </c>
      <c r="C5" s="378">
        <v>1</v>
      </c>
      <c r="D5" s="378">
        <v>1</v>
      </c>
      <c r="E5" s="378">
        <v>1</v>
      </c>
      <c r="F5" s="378">
        <v>1</v>
      </c>
      <c r="G5" s="378">
        <v>1</v>
      </c>
      <c r="H5" s="117">
        <v>153698.79999999999</v>
      </c>
      <c r="I5" s="117">
        <v>162389.29999999999</v>
      </c>
      <c r="J5" s="117">
        <v>166357.29999999999</v>
      </c>
      <c r="K5" s="117">
        <v>173442.6</v>
      </c>
      <c r="L5" s="117">
        <v>264984.89999999997</v>
      </c>
      <c r="M5" s="117">
        <v>286902</v>
      </c>
    </row>
    <row r="6" spans="1:13" s="437" customFormat="1" x14ac:dyDescent="0.25">
      <c r="A6" s="376" t="s">
        <v>2300</v>
      </c>
      <c r="B6" s="378">
        <f t="shared" ref="B6:G6" si="0">H6/H5</f>
        <v>0.38229185914268693</v>
      </c>
      <c r="C6" s="378">
        <f t="shared" si="0"/>
        <v>0.44820748657700976</v>
      </c>
      <c r="D6" s="378">
        <f t="shared" si="0"/>
        <v>0.38507357356725558</v>
      </c>
      <c r="E6" s="378">
        <f t="shared" si="0"/>
        <v>0.44411061642295491</v>
      </c>
      <c r="F6" s="378">
        <f t="shared" si="0"/>
        <v>0.4177317273550305</v>
      </c>
      <c r="G6" s="378">
        <f t="shared" si="0"/>
        <v>0.42477919289513494</v>
      </c>
      <c r="H6" s="117">
        <v>58757.8</v>
      </c>
      <c r="I6" s="117">
        <v>72784.100000000006</v>
      </c>
      <c r="J6" s="117">
        <v>64059.8</v>
      </c>
      <c r="K6" s="117">
        <v>77027.7</v>
      </c>
      <c r="L6" s="117">
        <v>110692.6</v>
      </c>
      <c r="M6" s="117">
        <v>121870</v>
      </c>
    </row>
    <row r="7" spans="1:13" x14ac:dyDescent="0.25">
      <c r="A7" s="376" t="s">
        <v>2301</v>
      </c>
      <c r="B7" s="378">
        <f t="shared" ref="B7:G7" si="1">H7/H5</f>
        <v>9.2908337605758798E-2</v>
      </c>
      <c r="C7" s="378">
        <f t="shared" si="1"/>
        <v>7.7115302547643233E-2</v>
      </c>
      <c r="D7" s="378">
        <f t="shared" si="1"/>
        <v>0.10713446299020241</v>
      </c>
      <c r="E7" s="378">
        <f t="shared" si="1"/>
        <v>0.11123564798959425</v>
      </c>
      <c r="F7" s="378">
        <f t="shared" si="1"/>
        <v>8.6546440948144607E-2</v>
      </c>
      <c r="G7" s="378">
        <f t="shared" si="1"/>
        <v>6.1396574440052698E-2</v>
      </c>
      <c r="H7" s="117">
        <v>14279.9</v>
      </c>
      <c r="I7" s="117">
        <v>12522.7</v>
      </c>
      <c r="J7" s="117">
        <v>17822.599999999999</v>
      </c>
      <c r="K7" s="117">
        <v>19293</v>
      </c>
      <c r="L7" s="117">
        <v>22933.5</v>
      </c>
      <c r="M7" s="117">
        <v>17614.8</v>
      </c>
    </row>
    <row r="8" spans="1:13" x14ac:dyDescent="0.25">
      <c r="A8" s="376" t="s">
        <v>2302</v>
      </c>
      <c r="B8" s="378">
        <f>B6+B7</f>
        <v>0.47520019674844571</v>
      </c>
      <c r="C8" s="378">
        <f t="shared" ref="C8:F8" si="2">C6+C7</f>
        <v>0.52532278912465302</v>
      </c>
      <c r="D8" s="378">
        <f t="shared" si="2"/>
        <v>0.49220803655745798</v>
      </c>
      <c r="E8" s="378">
        <f t="shared" si="2"/>
        <v>0.5553462644125492</v>
      </c>
      <c r="F8" s="378">
        <f t="shared" si="2"/>
        <v>0.50427816830317507</v>
      </c>
      <c r="G8" s="378">
        <f>G6+G7</f>
        <v>0.48617576733518764</v>
      </c>
      <c r="H8" s="117">
        <f>H6+H7</f>
        <v>73037.7</v>
      </c>
      <c r="I8" s="117">
        <f t="shared" ref="I8:M8" si="3">I6+I7</f>
        <v>85306.8</v>
      </c>
      <c r="J8" s="117">
        <f t="shared" si="3"/>
        <v>81882.399999999994</v>
      </c>
      <c r="K8" s="117">
        <f>K6+K7</f>
        <v>96320.7</v>
      </c>
      <c r="L8" s="117">
        <f t="shared" si="3"/>
        <v>133626.1</v>
      </c>
      <c r="M8" s="117">
        <f t="shared" si="3"/>
        <v>139484.79999999999</v>
      </c>
    </row>
    <row r="9" spans="1:13" x14ac:dyDescent="0.25">
      <c r="A9" s="363" t="s">
        <v>2303</v>
      </c>
      <c r="B9" s="378">
        <f t="shared" ref="B9:G9" si="4">B5-B8</f>
        <v>0.52479980325155429</v>
      </c>
      <c r="C9" s="378">
        <f t="shared" si="4"/>
        <v>0.47467721087534698</v>
      </c>
      <c r="D9" s="378">
        <f t="shared" si="4"/>
        <v>0.50779196344254207</v>
      </c>
      <c r="E9" s="378">
        <f t="shared" si="4"/>
        <v>0.4446537355874508</v>
      </c>
      <c r="F9" s="378">
        <f t="shared" si="4"/>
        <v>0.49572183169682493</v>
      </c>
      <c r="G9" s="378">
        <f t="shared" si="4"/>
        <v>0.51382423266481236</v>
      </c>
      <c r="H9" s="117">
        <f>H5-H8</f>
        <v>80661.099999999991</v>
      </c>
      <c r="I9" s="117">
        <f t="shared" ref="I9:M9" si="5">I5-I8</f>
        <v>77082.499999999985</v>
      </c>
      <c r="J9" s="117">
        <f t="shared" si="5"/>
        <v>84474.9</v>
      </c>
      <c r="K9" s="117">
        <f t="shared" si="5"/>
        <v>77121.900000000009</v>
      </c>
      <c r="L9" s="117">
        <f t="shared" si="5"/>
        <v>131358.79999999996</v>
      </c>
      <c r="M9" s="117">
        <f t="shared" si="5"/>
        <v>147417.20000000001</v>
      </c>
    </row>
    <row r="60" spans="1:1" x14ac:dyDescent="0.25">
      <c r="A60" t="s">
        <v>1557</v>
      </c>
    </row>
    <row r="62" spans="1:1" x14ac:dyDescent="0.25">
      <c r="A62" t="s">
        <v>1558</v>
      </c>
    </row>
    <row r="63" spans="1:1" x14ac:dyDescent="0.25">
      <c r="A63" t="s">
        <v>986</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25E6C-FEE9-4710-9AB2-0912330A71E0}">
  <dimension ref="A2:C23"/>
  <sheetViews>
    <sheetView workbookViewId="0">
      <selection activeCell="D14" sqref="D14"/>
    </sheetView>
  </sheetViews>
  <sheetFormatPr defaultRowHeight="15" x14ac:dyDescent="0.25"/>
  <cols>
    <col min="1" max="1" width="85.28515625" customWidth="1"/>
    <col min="2" max="2" width="80.5703125" customWidth="1"/>
    <col min="3" max="3" width="31" customWidth="1"/>
  </cols>
  <sheetData>
    <row r="2" spans="1:3" x14ac:dyDescent="0.25">
      <c r="A2" t="s">
        <v>1592</v>
      </c>
    </row>
    <row r="3" spans="1:3" x14ac:dyDescent="0.25">
      <c r="B3" t="s">
        <v>1589</v>
      </c>
    </row>
    <row r="4" spans="1:3" ht="45" x14ac:dyDescent="0.25">
      <c r="A4" s="119" t="s">
        <v>1587</v>
      </c>
      <c r="B4" s="196" t="s">
        <v>1588</v>
      </c>
    </row>
    <row r="5" spans="1:3" ht="30" x14ac:dyDescent="0.25">
      <c r="A5" s="656" t="s">
        <v>1559</v>
      </c>
      <c r="B5" s="655" t="s">
        <v>1575</v>
      </c>
    </row>
    <row r="6" spans="1:3" ht="30" x14ac:dyDescent="0.25">
      <c r="A6" s="656" t="s">
        <v>1560</v>
      </c>
      <c r="B6" s="655" t="s">
        <v>1573</v>
      </c>
    </row>
    <row r="7" spans="1:3" ht="30" x14ac:dyDescent="0.25">
      <c r="A7" s="656" t="s">
        <v>1561</v>
      </c>
      <c r="B7" s="655" t="s">
        <v>1576</v>
      </c>
    </row>
    <row r="8" spans="1:3" ht="30" x14ac:dyDescent="0.25">
      <c r="A8" s="656" t="s">
        <v>1562</v>
      </c>
      <c r="B8" s="655" t="s">
        <v>1586</v>
      </c>
    </row>
    <row r="9" spans="1:3" x14ac:dyDescent="0.25">
      <c r="A9" s="656" t="s">
        <v>1563</v>
      </c>
      <c r="B9" s="655" t="s">
        <v>1574</v>
      </c>
    </row>
    <row r="10" spans="1:3" ht="30" x14ac:dyDescent="0.25">
      <c r="A10" s="656" t="s">
        <v>1564</v>
      </c>
      <c r="B10" s="376"/>
      <c r="C10" t="s">
        <v>1591</v>
      </c>
    </row>
    <row r="11" spans="1:3" ht="30" x14ac:dyDescent="0.25">
      <c r="A11" s="656" t="s">
        <v>1565</v>
      </c>
      <c r="B11" s="376"/>
    </row>
    <row r="12" spans="1:3" ht="30" x14ac:dyDescent="0.25">
      <c r="A12" s="656" t="s">
        <v>1566</v>
      </c>
      <c r="B12" s="376"/>
    </row>
    <row r="13" spans="1:3" x14ac:dyDescent="0.25">
      <c r="A13" s="656" t="s">
        <v>1567</v>
      </c>
      <c r="B13" s="376"/>
    </row>
    <row r="14" spans="1:3" x14ac:dyDescent="0.25">
      <c r="A14" s="656" t="s">
        <v>1568</v>
      </c>
      <c r="B14" s="655" t="s">
        <v>1584</v>
      </c>
    </row>
    <row r="15" spans="1:3" x14ac:dyDescent="0.25">
      <c r="A15" s="656" t="s">
        <v>1569</v>
      </c>
      <c r="B15" s="655" t="s">
        <v>1577</v>
      </c>
    </row>
    <row r="16" spans="1:3" x14ac:dyDescent="0.25">
      <c r="A16" s="656" t="s">
        <v>1570</v>
      </c>
      <c r="B16" s="655" t="s">
        <v>1579</v>
      </c>
    </row>
    <row r="17" spans="1:3" x14ac:dyDescent="0.25">
      <c r="A17" s="656" t="s">
        <v>1571</v>
      </c>
      <c r="B17" s="655" t="s">
        <v>1580</v>
      </c>
    </row>
    <row r="18" spans="1:3" ht="30" x14ac:dyDescent="0.25">
      <c r="A18" s="656" t="s">
        <v>1572</v>
      </c>
      <c r="B18" s="655" t="s">
        <v>1581</v>
      </c>
    </row>
    <row r="19" spans="1:3" x14ac:dyDescent="0.25">
      <c r="A19" s="376"/>
      <c r="B19" s="376"/>
    </row>
    <row r="20" spans="1:3" x14ac:dyDescent="0.25">
      <c r="A20" s="376"/>
      <c r="B20" s="657" t="s">
        <v>1578</v>
      </c>
      <c r="C20" t="s">
        <v>1590</v>
      </c>
    </row>
    <row r="21" spans="1:3" x14ac:dyDescent="0.25">
      <c r="A21" s="376"/>
      <c r="B21" s="657" t="s">
        <v>1582</v>
      </c>
    </row>
    <row r="22" spans="1:3" x14ac:dyDescent="0.25">
      <c r="A22" s="376"/>
      <c r="B22" s="657" t="s">
        <v>1583</v>
      </c>
    </row>
    <row r="23" spans="1:3" x14ac:dyDescent="0.25">
      <c r="A23" s="376"/>
      <c r="B23" s="657" t="s">
        <v>1585</v>
      </c>
    </row>
  </sheetData>
  <hyperlinks>
    <hyperlink ref="B6" r:id="rId1" display="http://www.clarin.eu/" xr:uid="{DDC818E0-ED4D-4FB9-AF27-4A61C66B8B61}"/>
    <hyperlink ref="B9" r:id="rId2" display="http://www.europeansocialsurvey.org/" xr:uid="{45966E7D-A3D9-4242-8AFE-95684F3A60C1}"/>
    <hyperlink ref="B5" r:id="rId3" display="http://www.bbmri-eric.eu/" xr:uid="{2677AF8A-0C02-426A-B2CC-397E00AE503E}"/>
    <hyperlink ref="B7" r:id="rId4" display="https://www.elixir-europe.org/" xr:uid="{7D3FDD98-D9E0-4B42-A68B-61CC63360BF9}"/>
    <hyperlink ref="B15" r:id="rId5" display="https://europeanspallationsource.se/" xr:uid="{7F838341-2718-41C4-BE4A-0904862ABF8C}"/>
    <hyperlink ref="B20" r:id="rId6" display="http://www.share-project.org/" xr:uid="{4F7FEC34-D4BB-4743-A043-DF71705C69CC}"/>
    <hyperlink ref="B16" r:id="rId7" display="http://www.esa.int/ESA" xr:uid="{A0CC0A48-8FCE-48FE-89ED-360E6B22EC6E}"/>
    <hyperlink ref="B17" r:id="rId8" display="http://www.cern.ch/" xr:uid="{AEDFC094-081F-48D8-AFF9-AFDF88BEE69A}"/>
    <hyperlink ref="B18" r:id="rId9" display="https://www.embl.org/" xr:uid="{2826EE71-8D10-4E09-9CB2-1C2FC4CD4F4E}"/>
    <hyperlink ref="B21" r:id="rId10" display="http://www.geant.org/" xr:uid="{AC99D590-0E18-477A-A98C-0E10C65ECFAB}"/>
    <hyperlink ref="B22" r:id="rId11" display="https://www.egi.eu/" xr:uid="{6B6942E7-A6D1-40BE-95BC-A34ADF702B5A}"/>
    <hyperlink ref="B14" r:id="rId12" display="https://www.maxiv.lu.se/" xr:uid="{A3A6F141-D690-421C-9222-7594C9B7CB0B}"/>
    <hyperlink ref="B23" r:id="rId13" display="https://www.atm.helsinki.fi/SMEAR/" xr:uid="{74ACC61F-ECBA-4CB1-9B4D-B4B5C34D4CF1}"/>
    <hyperlink ref="B8" r:id="rId14" display="https://neic.no/" xr:uid="{E329593F-B864-49F9-9579-4DB09ED117A0}"/>
    <hyperlink ref="A5" r:id="rId15" display="http://www.bbmri-eric.eu/" xr:uid="{61E7F126-5959-4404-83C6-741C54422A9D}"/>
    <hyperlink ref="A6" r:id="rId16" display="https://www.clarin.eu/" xr:uid="{E6380BCD-24F1-4C2D-9D39-5122F0CE9337}"/>
    <hyperlink ref="A7" r:id="rId17" display="https://www.elixir-europe.org/" xr:uid="{5FD40B44-71EA-470A-94C4-F41F76E89ACA}"/>
    <hyperlink ref="A8" r:id="rId18" display="https://neic.no/" xr:uid="{7FCE3413-660D-42BF-AC50-C98AEE404BB3}"/>
    <hyperlink ref="A9" r:id="rId19" display="http://www.europeansocialsurvey.org/" xr:uid="{B5ABE742-0935-4695-9A94-D7BE32D9A34A}"/>
    <hyperlink ref="A10" r:id="rId20" display="https://www.icos-ri.eu/" xr:uid="{11608DEF-34AD-4395-B4AD-6FCA5699C3CC}"/>
    <hyperlink ref="A11" r:id="rId21" display="https://www.anaee.com/" xr:uid="{894C4C3F-48CA-4409-A15A-2D95E0043AF5}"/>
    <hyperlink ref="A12" r:id="rId22" display="https://dissco.eu/" xr:uid="{348FCDCD-9838-4963-8EA1-ED0174FE67A9}"/>
    <hyperlink ref="A13" r:id="rId23" display="https://www.ggp-i.org/about/ggp2020/" xr:uid="{7CD50C7C-A379-48BC-A9FD-378E02151F18}"/>
    <hyperlink ref="A14" r:id="rId24" display="http://www.finestbeams.eu/" xr:uid="{078FE348-622F-4994-80B6-92418F60BFE8}"/>
    <hyperlink ref="A15" r:id="rId25" display="https://europeanspallationsource.se/" xr:uid="{249FE154-A205-4EC6-BAA6-6803B663825D}"/>
    <hyperlink ref="A16" r:id="rId26" display="http://www.esa.int/ESA" xr:uid="{977FCD58-C547-4978-8164-D4CD50279AF5}"/>
    <hyperlink ref="A17" r:id="rId27" display="http://home.cern/" xr:uid="{6B0E8136-BF92-4874-9024-64DEEF55B6E4}"/>
    <hyperlink ref="A18" r:id="rId28" display="https://www.embl.org/" xr:uid="{57353116-3167-4594-A5DC-EE0E4F8427B6}"/>
  </hyperlinks>
  <pageMargins left="0.7" right="0.7" top="0.75" bottom="0.75" header="0.3" footer="0.3"/>
  <pageSetup paperSize="9" orientation="portrait" r:id="rId29"/>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12EB-1680-41FF-92E7-F1B7BD9EC3F6}">
  <dimension ref="A1:E14"/>
  <sheetViews>
    <sheetView zoomScaleNormal="100" workbookViewId="0">
      <selection activeCell="C5" sqref="C5:E14"/>
    </sheetView>
  </sheetViews>
  <sheetFormatPr defaultRowHeight="15" x14ac:dyDescent="0.25"/>
  <cols>
    <col min="1" max="1" width="2.7109375" customWidth="1"/>
    <col min="2" max="2" width="20.28515625" customWidth="1"/>
    <col min="3" max="3" width="31" customWidth="1"/>
    <col min="4" max="4" width="26.85546875" customWidth="1"/>
    <col min="5" max="5" width="22.7109375" customWidth="1"/>
  </cols>
  <sheetData>
    <row r="1" spans="1:5" x14ac:dyDescent="0.25">
      <c r="A1" s="387" t="s">
        <v>2080</v>
      </c>
    </row>
    <row r="2" spans="1:5" s="437" customFormat="1" x14ac:dyDescent="0.25">
      <c r="A2" s="387" t="s">
        <v>2081</v>
      </c>
    </row>
    <row r="4" spans="1:5" x14ac:dyDescent="0.25">
      <c r="A4" s="727"/>
      <c r="B4" s="727" t="s">
        <v>2306</v>
      </c>
      <c r="C4" s="727" t="s">
        <v>2307</v>
      </c>
      <c r="D4" s="727" t="s">
        <v>2308</v>
      </c>
      <c r="E4" s="727" t="s">
        <v>2309</v>
      </c>
    </row>
    <row r="5" spans="1:5" x14ac:dyDescent="0.25">
      <c r="A5" s="777">
        <v>1</v>
      </c>
      <c r="B5" s="777" t="s">
        <v>1313</v>
      </c>
      <c r="C5" s="777" t="s">
        <v>2310</v>
      </c>
      <c r="D5" s="777" t="s">
        <v>1827</v>
      </c>
      <c r="E5" s="777"/>
    </row>
    <row r="6" spans="1:5" x14ac:dyDescent="0.25">
      <c r="A6" s="777">
        <v>2</v>
      </c>
      <c r="B6" s="777" t="s">
        <v>1314</v>
      </c>
      <c r="C6" s="777" t="s">
        <v>2311</v>
      </c>
      <c r="D6" s="777" t="s">
        <v>1827</v>
      </c>
      <c r="E6" s="777"/>
    </row>
    <row r="7" spans="1:5" x14ac:dyDescent="0.25">
      <c r="A7" s="777">
        <v>3</v>
      </c>
      <c r="B7" s="777" t="s">
        <v>1315</v>
      </c>
      <c r="C7" s="777" t="s">
        <v>2310</v>
      </c>
      <c r="D7" s="777" t="s">
        <v>1323</v>
      </c>
      <c r="E7" s="777" t="s">
        <v>1827</v>
      </c>
    </row>
    <row r="8" spans="1:5" x14ac:dyDescent="0.25">
      <c r="A8" s="777">
        <v>4</v>
      </c>
      <c r="B8" s="777" t="s">
        <v>1316</v>
      </c>
      <c r="C8" s="777" t="s">
        <v>2310</v>
      </c>
      <c r="D8" s="777" t="s">
        <v>1827</v>
      </c>
      <c r="E8" s="777"/>
    </row>
    <row r="9" spans="1:5" x14ac:dyDescent="0.25">
      <c r="A9" s="777">
        <v>5</v>
      </c>
      <c r="B9" s="777" t="s">
        <v>1317</v>
      </c>
      <c r="C9" s="777" t="s">
        <v>2311</v>
      </c>
      <c r="D9" s="777" t="s">
        <v>1827</v>
      </c>
      <c r="E9" s="777"/>
    </row>
    <row r="10" spans="1:5" x14ac:dyDescent="0.25">
      <c r="A10" s="777">
        <v>6</v>
      </c>
      <c r="B10" s="777" t="s">
        <v>1318</v>
      </c>
      <c r="C10" s="777" t="s">
        <v>2311</v>
      </c>
      <c r="D10" s="777" t="s">
        <v>1325</v>
      </c>
      <c r="E10" s="777" t="s">
        <v>1827</v>
      </c>
    </row>
    <row r="11" spans="1:5" x14ac:dyDescent="0.25">
      <c r="A11" s="777">
        <v>7</v>
      </c>
      <c r="B11" s="777" t="s">
        <v>1319</v>
      </c>
      <c r="C11" s="777" t="s">
        <v>2310</v>
      </c>
      <c r="D11" s="777" t="s">
        <v>1325</v>
      </c>
      <c r="E11" s="777" t="s">
        <v>1827</v>
      </c>
    </row>
    <row r="12" spans="1:5" x14ac:dyDescent="0.25">
      <c r="A12" s="777">
        <v>8</v>
      </c>
      <c r="B12" s="777" t="s">
        <v>1320</v>
      </c>
      <c r="C12" s="777" t="s">
        <v>2311</v>
      </c>
      <c r="D12" s="777" t="s">
        <v>1822</v>
      </c>
      <c r="E12" s="777"/>
    </row>
    <row r="13" spans="1:5" x14ac:dyDescent="0.25">
      <c r="A13" s="777">
        <v>9</v>
      </c>
      <c r="B13" s="777" t="s">
        <v>1321</v>
      </c>
      <c r="C13" s="777" t="s">
        <v>2312</v>
      </c>
      <c r="D13" s="777" t="s">
        <v>1827</v>
      </c>
      <c r="E13" s="777" t="s">
        <v>2313</v>
      </c>
    </row>
    <row r="14" spans="1:5" x14ac:dyDescent="0.25">
      <c r="A14" s="777">
        <v>10</v>
      </c>
      <c r="B14" s="777" t="s">
        <v>1322</v>
      </c>
      <c r="C14" s="777" t="s">
        <v>2314</v>
      </c>
      <c r="D14" s="777" t="s">
        <v>1324</v>
      </c>
      <c r="E14" s="777" t="s">
        <v>1833</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41348-1A89-45CF-BFC8-577977887473}">
  <dimension ref="A1:F16"/>
  <sheetViews>
    <sheetView workbookViewId="0">
      <selection activeCell="A4" sqref="A4:F16"/>
    </sheetView>
  </sheetViews>
  <sheetFormatPr defaultRowHeight="15" x14ac:dyDescent="0.25"/>
  <cols>
    <col min="1" max="1" width="26.28515625" customWidth="1"/>
    <col min="2" max="2" width="28.5703125" customWidth="1"/>
    <col min="3" max="3" width="25.42578125" customWidth="1"/>
    <col min="4" max="4" width="9.28515625" style="437" customWidth="1"/>
    <col min="5" max="5" width="13.28515625" customWidth="1"/>
    <col min="6" max="6" width="45.85546875" customWidth="1"/>
    <col min="7" max="7" width="24.5703125" customWidth="1"/>
  </cols>
  <sheetData>
    <row r="1" spans="1:6" x14ac:dyDescent="0.25">
      <c r="A1" s="387" t="s">
        <v>2082</v>
      </c>
    </row>
    <row r="2" spans="1:6" s="437" customFormat="1" x14ac:dyDescent="0.25">
      <c r="A2" s="387" t="s">
        <v>2083</v>
      </c>
    </row>
    <row r="4" spans="1:6" ht="45" x14ac:dyDescent="0.25">
      <c r="A4" s="729" t="s">
        <v>2315</v>
      </c>
      <c r="B4" s="729" t="s">
        <v>2316</v>
      </c>
      <c r="C4" s="729" t="s">
        <v>2317</v>
      </c>
      <c r="D4" s="726" t="s">
        <v>1811</v>
      </c>
      <c r="E4" s="729" t="s">
        <v>2318</v>
      </c>
      <c r="F4" s="729" t="s">
        <v>2319</v>
      </c>
    </row>
    <row r="5" spans="1:6" x14ac:dyDescent="0.25">
      <c r="A5" s="883" t="s">
        <v>1326</v>
      </c>
      <c r="B5" s="385" t="s">
        <v>1827</v>
      </c>
      <c r="C5" s="385" t="s">
        <v>2320</v>
      </c>
      <c r="D5" s="873">
        <v>0.5</v>
      </c>
      <c r="E5" s="870" t="s">
        <v>1534</v>
      </c>
      <c r="F5" s="884" t="s">
        <v>1327</v>
      </c>
    </row>
    <row r="6" spans="1:6" x14ac:dyDescent="0.25">
      <c r="A6" s="883" t="s">
        <v>1328</v>
      </c>
      <c r="B6" s="385" t="s">
        <v>1833</v>
      </c>
      <c r="C6" s="385" t="s">
        <v>2321</v>
      </c>
      <c r="D6" s="873">
        <v>1.8</v>
      </c>
      <c r="E6" s="870" t="s">
        <v>1535</v>
      </c>
      <c r="F6" s="884" t="s">
        <v>1329</v>
      </c>
    </row>
    <row r="7" spans="1:6" x14ac:dyDescent="0.25">
      <c r="A7" s="883" t="s">
        <v>1522</v>
      </c>
      <c r="B7" s="385" t="s">
        <v>1827</v>
      </c>
      <c r="C7" s="385" t="s">
        <v>2320</v>
      </c>
      <c r="D7" s="873">
        <v>1.4999309999999999</v>
      </c>
      <c r="E7" s="870" t="s">
        <v>1536</v>
      </c>
      <c r="F7" s="884" t="s">
        <v>1330</v>
      </c>
    </row>
    <row r="8" spans="1:6" x14ac:dyDescent="0.25">
      <c r="A8" s="883" t="s">
        <v>1320</v>
      </c>
      <c r="B8" s="385" t="s">
        <v>1822</v>
      </c>
      <c r="C8" s="385" t="s">
        <v>2321</v>
      </c>
      <c r="D8" s="873">
        <v>2.259366</v>
      </c>
      <c r="E8" s="870" t="s">
        <v>1537</v>
      </c>
      <c r="F8" s="884" t="s">
        <v>1331</v>
      </c>
    </row>
    <row r="9" spans="1:6" x14ac:dyDescent="0.25">
      <c r="A9" s="883" t="s">
        <v>1523</v>
      </c>
      <c r="B9" s="385" t="s">
        <v>1827</v>
      </c>
      <c r="C9" s="385" t="s">
        <v>2322</v>
      </c>
      <c r="D9" s="873">
        <v>1.999288</v>
      </c>
      <c r="E9" s="870" t="s">
        <v>1538</v>
      </c>
      <c r="F9" s="884" t="s">
        <v>1332</v>
      </c>
    </row>
    <row r="10" spans="1:6" x14ac:dyDescent="0.25">
      <c r="A10" s="883" t="s">
        <v>1522</v>
      </c>
      <c r="B10" s="385" t="s">
        <v>1827</v>
      </c>
      <c r="C10" s="385" t="s">
        <v>2323</v>
      </c>
      <c r="D10" s="873">
        <v>0.15</v>
      </c>
      <c r="E10" s="870" t="s">
        <v>1530</v>
      </c>
      <c r="F10" s="884" t="s">
        <v>1333</v>
      </c>
    </row>
    <row r="11" spans="1:6" x14ac:dyDescent="0.25">
      <c r="A11" s="883" t="s">
        <v>1524</v>
      </c>
      <c r="B11" s="385" t="s">
        <v>2059</v>
      </c>
      <c r="C11" s="385" t="s">
        <v>2320</v>
      </c>
      <c r="D11" s="873">
        <v>1.425</v>
      </c>
      <c r="E11" s="870" t="s">
        <v>1531</v>
      </c>
      <c r="F11" s="884" t="s">
        <v>1334</v>
      </c>
    </row>
    <row r="12" spans="1:6" x14ac:dyDescent="0.25">
      <c r="A12" s="883" t="s">
        <v>1525</v>
      </c>
      <c r="B12" s="385" t="s">
        <v>1827</v>
      </c>
      <c r="C12" s="385" t="s">
        <v>2322</v>
      </c>
      <c r="D12" s="873">
        <v>1.716475</v>
      </c>
      <c r="E12" s="870" t="s">
        <v>1532</v>
      </c>
      <c r="F12" s="884" t="s">
        <v>1335</v>
      </c>
    </row>
    <row r="13" spans="1:6" x14ac:dyDescent="0.25">
      <c r="A13" s="883" t="s">
        <v>1526</v>
      </c>
      <c r="B13" s="385" t="s">
        <v>1827</v>
      </c>
      <c r="C13" s="385" t="s">
        <v>2321</v>
      </c>
      <c r="D13" s="873">
        <v>2.3499650000000001</v>
      </c>
      <c r="E13" s="870" t="s">
        <v>1533</v>
      </c>
      <c r="F13" s="884" t="s">
        <v>1335</v>
      </c>
    </row>
    <row r="14" spans="1:6" x14ac:dyDescent="0.25">
      <c r="A14" s="883" t="s">
        <v>1527</v>
      </c>
      <c r="B14" s="385" t="s">
        <v>1833</v>
      </c>
      <c r="C14" s="385" t="s">
        <v>2320</v>
      </c>
      <c r="D14" s="873">
        <v>1.0172749999999999</v>
      </c>
      <c r="E14" s="870" t="s">
        <v>1539</v>
      </c>
      <c r="F14" s="884" t="s">
        <v>1327</v>
      </c>
    </row>
    <row r="15" spans="1:6" ht="30" x14ac:dyDescent="0.25">
      <c r="A15" s="883" t="s">
        <v>1528</v>
      </c>
      <c r="B15" s="756" t="s">
        <v>1256</v>
      </c>
      <c r="C15" s="885" t="s">
        <v>2321</v>
      </c>
      <c r="D15" s="873">
        <v>2.489976</v>
      </c>
      <c r="E15" s="870" t="s">
        <v>1540</v>
      </c>
      <c r="F15" s="884" t="s">
        <v>1336</v>
      </c>
    </row>
    <row r="16" spans="1:6" x14ac:dyDescent="0.25">
      <c r="A16" s="883" t="s">
        <v>1529</v>
      </c>
      <c r="B16" s="385" t="s">
        <v>2059</v>
      </c>
      <c r="C16" s="385" t="s">
        <v>2320</v>
      </c>
      <c r="D16" s="873">
        <v>1.5</v>
      </c>
      <c r="E16" s="870" t="s">
        <v>1541</v>
      </c>
      <c r="F16" s="884" t="s">
        <v>1337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0133-5A7D-4E86-A79C-22F0A2B5F1C5}">
  <dimension ref="A1:D44"/>
  <sheetViews>
    <sheetView workbookViewId="0">
      <selection activeCell="A2" sqref="A2"/>
    </sheetView>
  </sheetViews>
  <sheetFormatPr defaultRowHeight="15" x14ac:dyDescent="0.25"/>
  <cols>
    <col min="1" max="1" width="30.28515625" customWidth="1"/>
    <col min="2" max="2" width="10.42578125" customWidth="1"/>
    <col min="3" max="3" width="10.28515625" customWidth="1"/>
    <col min="4" max="4" width="11.140625" customWidth="1"/>
    <col min="7" max="7" width="13.140625" customWidth="1"/>
    <col min="9" max="9" width="12.5703125" bestFit="1" customWidth="1"/>
    <col min="10" max="10" width="11.5703125" bestFit="1" customWidth="1"/>
    <col min="25" max="25" width="11.140625" bestFit="1" customWidth="1"/>
    <col min="26" max="26" width="10.140625" bestFit="1" customWidth="1"/>
  </cols>
  <sheetData>
    <row r="1" spans="1:4" x14ac:dyDescent="0.25">
      <c r="A1" s="387" t="s">
        <v>1847</v>
      </c>
    </row>
    <row r="2" spans="1:4" x14ac:dyDescent="0.25">
      <c r="A2" s="387" t="s">
        <v>1848</v>
      </c>
    </row>
    <row r="3" spans="1:4" s="437" customFormat="1" x14ac:dyDescent="0.25"/>
    <row r="4" spans="1:4" s="437" customFormat="1" ht="120" x14ac:dyDescent="0.25">
      <c r="A4" s="726" t="s">
        <v>198</v>
      </c>
      <c r="B4" s="726" t="s">
        <v>1733</v>
      </c>
      <c r="C4" s="726" t="s">
        <v>1734</v>
      </c>
      <c r="D4" s="726" t="s">
        <v>1735</v>
      </c>
    </row>
    <row r="5" spans="1:4" s="437" customFormat="1" x14ac:dyDescent="0.25">
      <c r="A5" s="376" t="s">
        <v>32</v>
      </c>
      <c r="B5" s="117">
        <v>3372.444</v>
      </c>
      <c r="C5" s="117">
        <v>602.59100000000001</v>
      </c>
      <c r="D5" s="181">
        <v>0.1786808024091727</v>
      </c>
    </row>
    <row r="6" spans="1:4" s="437" customFormat="1" x14ac:dyDescent="0.25">
      <c r="A6" s="376" t="s">
        <v>1731</v>
      </c>
      <c r="B6" s="117">
        <v>12659.998</v>
      </c>
      <c r="C6" s="117">
        <v>2088.9570000000003</v>
      </c>
      <c r="D6" s="181">
        <v>0.16500452843673438</v>
      </c>
    </row>
    <row r="7" spans="1:4" s="437" customFormat="1" x14ac:dyDescent="0.25">
      <c r="A7" s="376" t="s">
        <v>89</v>
      </c>
      <c r="B7" s="117">
        <v>6094.451</v>
      </c>
      <c r="C7" s="117">
        <v>964.40499999999997</v>
      </c>
      <c r="D7" s="181">
        <v>0.15824312969289603</v>
      </c>
    </row>
    <row r="8" spans="1:4" s="437" customFormat="1" x14ac:dyDescent="0.25">
      <c r="A8" s="376" t="s">
        <v>55</v>
      </c>
      <c r="B8" s="117">
        <v>4552.7950000000001</v>
      </c>
      <c r="C8" s="117">
        <v>675.97699999999998</v>
      </c>
      <c r="D8" s="181">
        <v>0.14847516745208161</v>
      </c>
    </row>
    <row r="9" spans="1:4" s="437" customFormat="1" x14ac:dyDescent="0.25">
      <c r="A9" s="376" t="s">
        <v>47</v>
      </c>
      <c r="B9" s="117">
        <v>5914</v>
      </c>
      <c r="C9" s="117">
        <v>829</v>
      </c>
      <c r="D9" s="181">
        <v>0.1401758539059858</v>
      </c>
    </row>
    <row r="10" spans="1:4" s="437" customFormat="1" x14ac:dyDescent="0.25">
      <c r="A10" s="376" t="s">
        <v>167</v>
      </c>
      <c r="B10" s="117">
        <v>34195.01</v>
      </c>
      <c r="C10" s="117">
        <v>4346.87</v>
      </c>
      <c r="D10" s="181">
        <v>0.12712000961543804</v>
      </c>
    </row>
    <row r="11" spans="1:4" s="437" customFormat="1" x14ac:dyDescent="0.25">
      <c r="A11" s="376" t="s">
        <v>29</v>
      </c>
      <c r="B11" s="117">
        <v>3852.8919999999998</v>
      </c>
      <c r="C11" s="117">
        <v>430.10799999999995</v>
      </c>
      <c r="D11" s="181">
        <v>0.1116325087752265</v>
      </c>
    </row>
    <row r="12" spans="1:4" s="437" customFormat="1" x14ac:dyDescent="0.25">
      <c r="A12" s="376" t="s">
        <v>30</v>
      </c>
      <c r="B12" s="117">
        <v>165.00300000000001</v>
      </c>
      <c r="C12" s="117">
        <v>17.548999999999999</v>
      </c>
      <c r="D12" s="181">
        <v>0.10635564201862995</v>
      </c>
    </row>
    <row r="13" spans="1:4" s="437" customFormat="1" x14ac:dyDescent="0.25">
      <c r="A13" s="376" t="s">
        <v>59</v>
      </c>
      <c r="B13" s="117">
        <v>6130.9850000000006</v>
      </c>
      <c r="C13" s="117">
        <v>644.41199999999992</v>
      </c>
      <c r="D13" s="181">
        <v>0.10510741748674966</v>
      </c>
    </row>
    <row r="14" spans="1:4" s="437" customFormat="1" x14ac:dyDescent="0.25">
      <c r="A14" s="376" t="s">
        <v>51</v>
      </c>
      <c r="B14" s="117">
        <v>448.25299999999999</v>
      </c>
      <c r="C14" s="117">
        <v>47.067</v>
      </c>
      <c r="D14" s="181">
        <v>0.10500097043410753</v>
      </c>
    </row>
    <row r="15" spans="1:4" s="437" customFormat="1" x14ac:dyDescent="0.25">
      <c r="A15" s="376" t="s">
        <v>1732</v>
      </c>
      <c r="B15" s="117">
        <v>102175.00700000001</v>
      </c>
      <c r="C15" s="117">
        <v>10044.816999999999</v>
      </c>
      <c r="D15" s="181">
        <v>9.8309922308104147E-2</v>
      </c>
    </row>
    <row r="16" spans="1:4" s="437" customFormat="1" x14ac:dyDescent="0.25">
      <c r="A16" s="376" t="s">
        <v>1730</v>
      </c>
      <c r="B16" s="117">
        <v>88549.440999999992</v>
      </c>
      <c r="C16" s="117">
        <v>8492.398000000001</v>
      </c>
      <c r="D16" s="181">
        <v>9.5905721189137733E-2</v>
      </c>
    </row>
    <row r="17" spans="1:4" s="437" customFormat="1" x14ac:dyDescent="0.25">
      <c r="A17" s="376" t="s">
        <v>93</v>
      </c>
      <c r="B17" s="117">
        <v>12464.198</v>
      </c>
      <c r="C17" s="117">
        <v>1117.8249999999998</v>
      </c>
      <c r="D17" s="181">
        <v>8.9682866077705106E-2</v>
      </c>
    </row>
    <row r="18" spans="1:4" s="437" customFormat="1" x14ac:dyDescent="0.25">
      <c r="A18" s="376" t="s">
        <v>1631</v>
      </c>
      <c r="B18" s="117">
        <v>114412.363</v>
      </c>
      <c r="C18" s="117">
        <v>9607.9599999999991</v>
      </c>
      <c r="D18" s="181">
        <v>8.3976589138360855E-2</v>
      </c>
    </row>
    <row r="19" spans="1:4" s="437" customFormat="1" x14ac:dyDescent="0.25">
      <c r="A19" s="376" t="s">
        <v>54</v>
      </c>
      <c r="B19" s="117">
        <v>2247.6999999999998</v>
      </c>
      <c r="C19" s="117">
        <v>180.60000000000002</v>
      </c>
      <c r="D19" s="181">
        <v>8.0348800996574293E-2</v>
      </c>
    </row>
    <row r="20" spans="1:4" s="437" customFormat="1" x14ac:dyDescent="0.25">
      <c r="A20" s="376" t="s">
        <v>37</v>
      </c>
      <c r="B20" s="117">
        <v>6789</v>
      </c>
      <c r="C20" s="117">
        <v>515</v>
      </c>
      <c r="D20" s="181">
        <v>7.5858005597289738E-2</v>
      </c>
    </row>
    <row r="21" spans="1:4" s="437" customFormat="1" x14ac:dyDescent="0.25">
      <c r="A21" s="376" t="s">
        <v>40</v>
      </c>
      <c r="B21" s="117">
        <v>9204.2489999999998</v>
      </c>
      <c r="C21" s="117">
        <v>697.19700000000012</v>
      </c>
      <c r="D21" s="181">
        <v>7.574729888337442E-2</v>
      </c>
    </row>
    <row r="22" spans="1:4" x14ac:dyDescent="0.25">
      <c r="A22" s="376" t="s">
        <v>43</v>
      </c>
      <c r="B22" s="117">
        <v>275.81799999999998</v>
      </c>
      <c r="C22" s="117">
        <v>20.673000000000002</v>
      </c>
      <c r="D22" s="181">
        <v>7.4951598517863247E-2</v>
      </c>
    </row>
    <row r="23" spans="1:4" x14ac:dyDescent="0.25">
      <c r="A23" s="376" t="s">
        <v>52</v>
      </c>
      <c r="B23" s="117">
        <v>253.37400000000002</v>
      </c>
      <c r="C23" s="117">
        <v>18.177</v>
      </c>
      <c r="D23" s="181">
        <v>7.1739799663738182E-2</v>
      </c>
    </row>
    <row r="24" spans="1:4" x14ac:dyDescent="0.25">
      <c r="A24" s="267" t="s">
        <v>34</v>
      </c>
      <c r="B24" s="190">
        <v>206.21</v>
      </c>
      <c r="C24" s="190">
        <v>14.22</v>
      </c>
      <c r="D24" s="192">
        <v>6.8958828378837114E-2</v>
      </c>
    </row>
    <row r="25" spans="1:4" x14ac:dyDescent="0.25">
      <c r="A25" s="376" t="s">
        <v>66</v>
      </c>
      <c r="B25" s="117">
        <v>21.620999999999999</v>
      </c>
      <c r="C25" s="117">
        <v>1.4239999999999999</v>
      </c>
      <c r="D25" s="181">
        <v>6.586189352943897E-2</v>
      </c>
    </row>
    <row r="26" spans="1:4" x14ac:dyDescent="0.25">
      <c r="A26" s="376" t="s">
        <v>48</v>
      </c>
      <c r="B26" s="117">
        <v>3624.7049999999999</v>
      </c>
      <c r="C26" s="117">
        <v>234.01300000000001</v>
      </c>
      <c r="D26" s="181">
        <v>6.4560564239020832E-2</v>
      </c>
    </row>
    <row r="27" spans="1:4" x14ac:dyDescent="0.25">
      <c r="A27" s="376" t="s">
        <v>42</v>
      </c>
      <c r="B27" s="117">
        <v>143.9</v>
      </c>
      <c r="C27" s="117">
        <v>9.1999999999999993</v>
      </c>
      <c r="D27" s="181">
        <v>6.3933287004864475E-2</v>
      </c>
    </row>
    <row r="28" spans="1:4" x14ac:dyDescent="0.25">
      <c r="A28" s="376" t="s">
        <v>36</v>
      </c>
      <c r="B28" s="117">
        <v>1240.0100000000002</v>
      </c>
      <c r="C28" s="117">
        <v>76.75</v>
      </c>
      <c r="D28" s="181">
        <v>6.1894662139821442E-2</v>
      </c>
    </row>
    <row r="29" spans="1:4" x14ac:dyDescent="0.25">
      <c r="A29" s="376" t="s">
        <v>58</v>
      </c>
      <c r="B29" s="117">
        <v>3666.1390000000001</v>
      </c>
      <c r="C29" s="117">
        <v>216.38299999999998</v>
      </c>
      <c r="D29" s="181">
        <v>5.902203926255932E-2</v>
      </c>
    </row>
    <row r="30" spans="1:4" x14ac:dyDescent="0.25">
      <c r="A30" s="376" t="s">
        <v>38</v>
      </c>
      <c r="B30" s="117">
        <v>17328.13</v>
      </c>
      <c r="C30" s="117">
        <v>987.08999999999992</v>
      </c>
      <c r="D30" s="181">
        <v>5.6964600334831278E-2</v>
      </c>
    </row>
    <row r="31" spans="1:4" x14ac:dyDescent="0.25">
      <c r="A31" s="376" t="s">
        <v>35</v>
      </c>
      <c r="B31" s="117">
        <v>1117.05</v>
      </c>
      <c r="C31" s="117">
        <v>63.358000000000004</v>
      </c>
      <c r="D31" s="181">
        <v>5.6719036748578852E-2</v>
      </c>
    </row>
    <row r="32" spans="1:4" x14ac:dyDescent="0.25">
      <c r="A32" s="376" t="s">
        <v>45</v>
      </c>
      <c r="B32" s="117">
        <v>522.31999999999994</v>
      </c>
      <c r="C32" s="117">
        <v>25.423999999999999</v>
      </c>
      <c r="D32" s="181">
        <v>4.867514167560117E-2</v>
      </c>
    </row>
    <row r="33" spans="1:4" x14ac:dyDescent="0.25">
      <c r="A33" s="376" t="s">
        <v>49</v>
      </c>
      <c r="B33" s="117">
        <v>2597.6469999999999</v>
      </c>
      <c r="C33" s="117">
        <v>112.14100000000001</v>
      </c>
      <c r="D33" s="181">
        <v>4.3170222897876427E-2</v>
      </c>
    </row>
    <row r="34" spans="1:4" x14ac:dyDescent="0.25">
      <c r="A34" s="376" t="s">
        <v>92</v>
      </c>
      <c r="B34" s="117">
        <v>28701.401999999998</v>
      </c>
      <c r="C34" s="117">
        <v>1123.221</v>
      </c>
      <c r="D34" s="181">
        <v>3.9134708471732498E-2</v>
      </c>
    </row>
    <row r="35" spans="1:4" x14ac:dyDescent="0.25">
      <c r="A35" s="376" t="s">
        <v>31</v>
      </c>
      <c r="B35" s="117">
        <v>1655.509</v>
      </c>
      <c r="C35" s="117">
        <v>64.096000000000004</v>
      </c>
      <c r="D35" s="181">
        <v>3.8716793445399571E-2</v>
      </c>
    </row>
    <row r="36" spans="1:4" x14ac:dyDescent="0.25">
      <c r="A36" s="376" t="s">
        <v>44</v>
      </c>
      <c r="B36" s="117">
        <v>337</v>
      </c>
      <c r="C36" s="117">
        <v>10.7</v>
      </c>
      <c r="D36" s="181">
        <v>3.1750741839762613E-2</v>
      </c>
    </row>
    <row r="37" spans="1:4" ht="15.75" customHeight="1" x14ac:dyDescent="0.25">
      <c r="A37" s="376" t="s">
        <v>50</v>
      </c>
      <c r="B37" s="117">
        <v>1364.222</v>
      </c>
      <c r="C37" s="117">
        <v>40.027000000000001</v>
      </c>
      <c r="D37" s="181">
        <v>2.9340532552619737E-2</v>
      </c>
    </row>
    <row r="38" spans="1:4" s="437" customFormat="1" x14ac:dyDescent="0.25">
      <c r="A38" s="376" t="s">
        <v>53</v>
      </c>
      <c r="B38" s="117">
        <v>350.536</v>
      </c>
      <c r="C38" s="117">
        <v>9.5449999999999999</v>
      </c>
      <c r="D38" s="181">
        <v>2.7229728187689709E-2</v>
      </c>
    </row>
    <row r="39" spans="1:4" s="437" customFormat="1" x14ac:dyDescent="0.25">
      <c r="A39" s="376" t="s">
        <v>46</v>
      </c>
      <c r="B39" s="117">
        <v>30.45</v>
      </c>
      <c r="C39" s="117">
        <v>0.749</v>
      </c>
      <c r="D39" s="181">
        <v>2.4597701149425288E-2</v>
      </c>
    </row>
    <row r="40" spans="1:4" s="437" customFormat="1" x14ac:dyDescent="0.25">
      <c r="A40" s="376" t="s">
        <v>41</v>
      </c>
      <c r="B40" s="117">
        <v>75.182000000000002</v>
      </c>
      <c r="C40" s="117">
        <v>1.6870000000000001</v>
      </c>
      <c r="D40" s="181">
        <v>2.2438881647202789E-2</v>
      </c>
    </row>
    <row r="41" spans="1:4" s="437" customFormat="1" x14ac:dyDescent="0.25">
      <c r="A41" s="376" t="s">
        <v>56</v>
      </c>
      <c r="B41" s="117">
        <v>161.33499999999998</v>
      </c>
      <c r="C41" s="117">
        <v>3.49</v>
      </c>
      <c r="D41" s="181">
        <v>2.1632007933802339E-2</v>
      </c>
    </row>
    <row r="42" spans="1:4" s="437" customFormat="1" x14ac:dyDescent="0.25">
      <c r="A42" s="376" t="s">
        <v>65</v>
      </c>
      <c r="B42" s="117">
        <v>2587.8410000000003</v>
      </c>
      <c r="C42" s="117">
        <v>49.214000000000006</v>
      </c>
      <c r="D42" s="181">
        <v>1.9017397127566955E-2</v>
      </c>
    </row>
    <row r="43" spans="1:4" x14ac:dyDescent="0.25">
      <c r="A43" s="376" t="s">
        <v>39</v>
      </c>
      <c r="B43" s="117">
        <v>306.56100000000004</v>
      </c>
      <c r="C43" s="117">
        <v>4.7</v>
      </c>
      <c r="D43" s="181">
        <v>1.5331369613225426E-2</v>
      </c>
    </row>
    <row r="44" spans="1:4" x14ac:dyDescent="0.25">
      <c r="A44" s="376" t="s">
        <v>64</v>
      </c>
      <c r="B44" s="117">
        <v>246.64500000000001</v>
      </c>
      <c r="C44" s="117">
        <v>3.29</v>
      </c>
      <c r="D44" s="181">
        <v>1.3339009507591882E-2</v>
      </c>
    </row>
  </sheetData>
  <autoFilter ref="A4:D4" xr:uid="{418EE098-D76C-4739-92D8-7D37A43356A2}">
    <sortState xmlns:xlrd2="http://schemas.microsoft.com/office/spreadsheetml/2017/richdata2" ref="A5:D44">
      <sortCondition descending="1" ref="D4"/>
    </sortState>
  </autoFilter>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D584-6FF6-4491-942B-563A6872FC1B}">
  <dimension ref="A1:M20"/>
  <sheetViews>
    <sheetView zoomScale="110" zoomScaleNormal="110" workbookViewId="0">
      <selection activeCell="A7" sqref="A7:A18"/>
    </sheetView>
  </sheetViews>
  <sheetFormatPr defaultRowHeight="15" x14ac:dyDescent="0.25"/>
  <cols>
    <col min="1" max="1" width="26.85546875" customWidth="1"/>
    <col min="2" max="13" width="5.5703125" customWidth="1"/>
  </cols>
  <sheetData>
    <row r="1" spans="1:13" s="380" customFormat="1" x14ac:dyDescent="0.25">
      <c r="A1" s="236" t="s">
        <v>2084</v>
      </c>
    </row>
    <row r="2" spans="1:13" x14ac:dyDescent="0.25">
      <c r="A2" s="387" t="s">
        <v>2085</v>
      </c>
      <c r="B2" s="437"/>
      <c r="C2" s="437"/>
      <c r="D2" s="437"/>
      <c r="E2" s="437"/>
      <c r="F2" s="437"/>
      <c r="G2" s="437"/>
      <c r="H2" s="437"/>
      <c r="I2" s="437"/>
    </row>
    <row r="4" spans="1:13" x14ac:dyDescent="0.25">
      <c r="A4" s="725"/>
      <c r="B4" s="725" t="s">
        <v>82</v>
      </c>
      <c r="C4" s="725" t="s">
        <v>83</v>
      </c>
      <c r="D4" s="725" t="s">
        <v>10</v>
      </c>
      <c r="E4" s="725" t="s">
        <v>12</v>
      </c>
      <c r="F4" s="725" t="s">
        <v>13</v>
      </c>
      <c r="G4" s="725" t="s">
        <v>14</v>
      </c>
      <c r="H4" s="725" t="s">
        <v>15</v>
      </c>
      <c r="I4" s="725" t="s">
        <v>16</v>
      </c>
      <c r="J4" s="725" t="s">
        <v>17</v>
      </c>
      <c r="K4" s="725" t="s">
        <v>18</v>
      </c>
      <c r="L4" s="725" t="s">
        <v>19</v>
      </c>
      <c r="M4" s="725" t="s">
        <v>20</v>
      </c>
    </row>
    <row r="5" spans="1:13" x14ac:dyDescent="0.25">
      <c r="A5" s="376" t="s">
        <v>22</v>
      </c>
      <c r="B5" s="514">
        <v>100</v>
      </c>
      <c r="C5" s="514">
        <v>100</v>
      </c>
      <c r="D5" s="514">
        <v>100</v>
      </c>
      <c r="E5" s="514">
        <v>100</v>
      </c>
      <c r="F5" s="514">
        <v>100</v>
      </c>
      <c r="G5" s="514">
        <v>100</v>
      </c>
      <c r="H5" s="514">
        <v>100</v>
      </c>
      <c r="I5" s="514">
        <v>100</v>
      </c>
      <c r="J5" s="514">
        <v>100</v>
      </c>
      <c r="K5" s="514">
        <v>100</v>
      </c>
      <c r="L5" s="514">
        <v>100</v>
      </c>
      <c r="M5" s="514">
        <v>100</v>
      </c>
    </row>
    <row r="6" spans="1:13" x14ac:dyDescent="0.25">
      <c r="A6" s="376" t="s">
        <v>23</v>
      </c>
      <c r="B6" s="514">
        <v>101</v>
      </c>
      <c r="C6" s="514">
        <v>101</v>
      </c>
      <c r="D6" s="514">
        <v>101</v>
      </c>
      <c r="E6" s="514">
        <v>101</v>
      </c>
      <c r="F6" s="514">
        <v>101</v>
      </c>
      <c r="G6" s="514">
        <v>101</v>
      </c>
      <c r="H6" s="514">
        <v>101</v>
      </c>
      <c r="I6" s="514">
        <v>101</v>
      </c>
      <c r="J6" s="514">
        <v>101</v>
      </c>
      <c r="K6" s="514">
        <v>101</v>
      </c>
      <c r="L6" s="514">
        <v>101</v>
      </c>
      <c r="M6" s="514" t="s">
        <v>24</v>
      </c>
    </row>
    <row r="7" spans="1:13" x14ac:dyDescent="0.25">
      <c r="A7" s="376" t="s">
        <v>31</v>
      </c>
      <c r="B7" s="514">
        <v>87</v>
      </c>
      <c r="C7" s="514">
        <v>84</v>
      </c>
      <c r="D7" s="514">
        <v>84</v>
      </c>
      <c r="E7" s="514">
        <v>84</v>
      </c>
      <c r="F7" s="514">
        <v>86</v>
      </c>
      <c r="G7" s="514">
        <v>88</v>
      </c>
      <c r="H7" s="514">
        <v>89</v>
      </c>
      <c r="I7" s="514">
        <v>89</v>
      </c>
      <c r="J7" s="514">
        <v>91</v>
      </c>
      <c r="K7" s="514">
        <v>92</v>
      </c>
      <c r="L7" s="514">
        <v>92</v>
      </c>
      <c r="M7" s="514">
        <v>94</v>
      </c>
    </row>
    <row r="8" spans="1:13" x14ac:dyDescent="0.25">
      <c r="A8" s="376" t="s">
        <v>32</v>
      </c>
      <c r="B8" s="514">
        <v>127</v>
      </c>
      <c r="C8" s="514">
        <v>131</v>
      </c>
      <c r="D8" s="514">
        <v>129</v>
      </c>
      <c r="E8" s="514">
        <v>129</v>
      </c>
      <c r="F8" s="514">
        <v>130</v>
      </c>
      <c r="G8" s="514">
        <v>129</v>
      </c>
      <c r="H8" s="514">
        <v>128</v>
      </c>
      <c r="I8" s="514">
        <v>128</v>
      </c>
      <c r="J8" s="514">
        <v>130</v>
      </c>
      <c r="K8" s="514">
        <v>129</v>
      </c>
      <c r="L8" s="514">
        <v>130</v>
      </c>
      <c r="M8" s="514">
        <v>136</v>
      </c>
    </row>
    <row r="9" spans="1:13" x14ac:dyDescent="0.25">
      <c r="A9" s="376" t="s">
        <v>33</v>
      </c>
      <c r="B9" s="514">
        <v>118</v>
      </c>
      <c r="C9" s="514">
        <v>121</v>
      </c>
      <c r="D9" s="514">
        <v>124</v>
      </c>
      <c r="E9" s="514">
        <v>124</v>
      </c>
      <c r="F9" s="514">
        <v>125</v>
      </c>
      <c r="G9" s="514">
        <v>127</v>
      </c>
      <c r="H9" s="514">
        <v>125</v>
      </c>
      <c r="I9" s="514">
        <v>125</v>
      </c>
      <c r="J9" s="514">
        <v>124</v>
      </c>
      <c r="K9" s="514">
        <v>123</v>
      </c>
      <c r="L9" s="514">
        <v>120</v>
      </c>
      <c r="M9" s="514">
        <v>121</v>
      </c>
    </row>
    <row r="10" spans="1:13" x14ac:dyDescent="0.25">
      <c r="A10" s="267" t="s">
        <v>34</v>
      </c>
      <c r="B10" s="882">
        <v>65</v>
      </c>
      <c r="C10" s="882">
        <v>66</v>
      </c>
      <c r="D10" s="882">
        <v>72</v>
      </c>
      <c r="E10" s="882">
        <v>75</v>
      </c>
      <c r="F10" s="882">
        <v>77</v>
      </c>
      <c r="G10" s="882">
        <v>79</v>
      </c>
      <c r="H10" s="882">
        <v>77</v>
      </c>
      <c r="I10" s="882">
        <v>78</v>
      </c>
      <c r="J10" s="882">
        <v>80</v>
      </c>
      <c r="K10" s="882">
        <v>82</v>
      </c>
      <c r="L10" s="882">
        <v>84</v>
      </c>
      <c r="M10" s="882">
        <v>86</v>
      </c>
    </row>
    <row r="11" spans="1:13" x14ac:dyDescent="0.25">
      <c r="A11" s="376" t="s">
        <v>35</v>
      </c>
      <c r="B11" s="514">
        <v>130</v>
      </c>
      <c r="C11" s="514">
        <v>132</v>
      </c>
      <c r="D11" s="514">
        <v>131</v>
      </c>
      <c r="E11" s="514">
        <v>133</v>
      </c>
      <c r="F11" s="514">
        <v>133</v>
      </c>
      <c r="G11" s="514">
        <v>138</v>
      </c>
      <c r="H11" s="514">
        <v>181</v>
      </c>
      <c r="I11" s="514">
        <v>177</v>
      </c>
      <c r="J11" s="514">
        <v>185</v>
      </c>
      <c r="K11" s="514">
        <v>190</v>
      </c>
      <c r="L11" s="514">
        <v>193</v>
      </c>
      <c r="M11" s="514">
        <v>211</v>
      </c>
    </row>
    <row r="12" spans="1:13" x14ac:dyDescent="0.25">
      <c r="A12" s="376" t="s">
        <v>42</v>
      </c>
      <c r="B12" s="514">
        <v>53</v>
      </c>
      <c r="C12" s="514">
        <v>54</v>
      </c>
      <c r="D12" s="514">
        <v>58</v>
      </c>
      <c r="E12" s="514">
        <v>61</v>
      </c>
      <c r="F12" s="514">
        <v>63</v>
      </c>
      <c r="G12" s="514">
        <v>64</v>
      </c>
      <c r="H12" s="514">
        <v>65</v>
      </c>
      <c r="I12" s="514">
        <v>66</v>
      </c>
      <c r="J12" s="514">
        <v>67</v>
      </c>
      <c r="K12" s="514">
        <v>69</v>
      </c>
      <c r="L12" s="514">
        <v>69</v>
      </c>
      <c r="M12" s="514">
        <v>72</v>
      </c>
    </row>
    <row r="13" spans="1:13" x14ac:dyDescent="0.25">
      <c r="A13" s="376" t="s">
        <v>43</v>
      </c>
      <c r="B13" s="514">
        <v>57</v>
      </c>
      <c r="C13" s="514">
        <v>61</v>
      </c>
      <c r="D13" s="514">
        <v>67</v>
      </c>
      <c r="E13" s="514">
        <v>71</v>
      </c>
      <c r="F13" s="514">
        <v>74</v>
      </c>
      <c r="G13" s="514">
        <v>76</v>
      </c>
      <c r="H13" s="514">
        <v>75</v>
      </c>
      <c r="I13" s="514">
        <v>76</v>
      </c>
      <c r="J13" s="514">
        <v>79</v>
      </c>
      <c r="K13" s="514">
        <v>81</v>
      </c>
      <c r="L13" s="514">
        <v>83</v>
      </c>
      <c r="M13" s="514">
        <v>87</v>
      </c>
    </row>
    <row r="14" spans="1:13" x14ac:dyDescent="0.25">
      <c r="A14" s="376" t="s">
        <v>49</v>
      </c>
      <c r="B14" s="514">
        <v>60</v>
      </c>
      <c r="C14" s="514">
        <v>63</v>
      </c>
      <c r="D14" s="514">
        <v>66</v>
      </c>
      <c r="E14" s="514">
        <v>67</v>
      </c>
      <c r="F14" s="514">
        <v>67</v>
      </c>
      <c r="G14" s="514">
        <v>68</v>
      </c>
      <c r="H14" s="514">
        <v>69</v>
      </c>
      <c r="I14" s="514">
        <v>69</v>
      </c>
      <c r="J14" s="514">
        <v>70</v>
      </c>
      <c r="K14" s="514">
        <v>71</v>
      </c>
      <c r="L14" s="514">
        <v>73</v>
      </c>
      <c r="M14" s="514">
        <v>76</v>
      </c>
    </row>
    <row r="15" spans="1:13" x14ac:dyDescent="0.25">
      <c r="A15" s="376" t="s">
        <v>52</v>
      </c>
      <c r="B15" s="514">
        <v>86</v>
      </c>
      <c r="C15" s="514">
        <v>85</v>
      </c>
      <c r="D15" s="514">
        <v>84</v>
      </c>
      <c r="E15" s="514">
        <v>83</v>
      </c>
      <c r="F15" s="514">
        <v>83</v>
      </c>
      <c r="G15" s="514">
        <v>83</v>
      </c>
      <c r="H15" s="514">
        <v>83</v>
      </c>
      <c r="I15" s="514">
        <v>84</v>
      </c>
      <c r="J15" s="514">
        <v>86</v>
      </c>
      <c r="K15" s="514">
        <v>87</v>
      </c>
      <c r="L15" s="514">
        <v>89</v>
      </c>
      <c r="M15" s="514">
        <v>89</v>
      </c>
    </row>
    <row r="16" spans="1:13" x14ac:dyDescent="0.25">
      <c r="A16" s="376" t="s">
        <v>53</v>
      </c>
      <c r="B16" s="514">
        <v>72</v>
      </c>
      <c r="C16" s="514">
        <v>76</v>
      </c>
      <c r="D16" s="514">
        <v>76</v>
      </c>
      <c r="E16" s="514">
        <v>77</v>
      </c>
      <c r="F16" s="514">
        <v>78</v>
      </c>
      <c r="G16" s="514">
        <v>78</v>
      </c>
      <c r="H16" s="514">
        <v>78</v>
      </c>
      <c r="I16" s="514">
        <v>73</v>
      </c>
      <c r="J16" s="514">
        <v>71</v>
      </c>
      <c r="K16" s="514">
        <v>71</v>
      </c>
      <c r="L16" s="514">
        <v>70</v>
      </c>
      <c r="M16" s="514">
        <v>71</v>
      </c>
    </row>
    <row r="17" spans="1:13" x14ac:dyDescent="0.25">
      <c r="A17" s="376" t="s">
        <v>54</v>
      </c>
      <c r="B17" s="514">
        <v>119</v>
      </c>
      <c r="C17" s="514">
        <v>118</v>
      </c>
      <c r="D17" s="514">
        <v>119</v>
      </c>
      <c r="E17" s="514">
        <v>117</v>
      </c>
      <c r="F17" s="514">
        <v>115</v>
      </c>
      <c r="G17" s="514">
        <v>113</v>
      </c>
      <c r="H17" s="514">
        <v>111</v>
      </c>
      <c r="I17" s="514">
        <v>111</v>
      </c>
      <c r="J17" s="514">
        <v>112</v>
      </c>
      <c r="K17" s="514">
        <v>111</v>
      </c>
      <c r="L17" s="514">
        <v>111</v>
      </c>
      <c r="M17" s="514">
        <v>115</v>
      </c>
    </row>
    <row r="18" spans="1:13" x14ac:dyDescent="0.25">
      <c r="A18" s="376" t="s">
        <v>55</v>
      </c>
      <c r="B18" s="514">
        <v>126</v>
      </c>
      <c r="C18" s="514">
        <v>128</v>
      </c>
      <c r="D18" s="514">
        <v>130</v>
      </c>
      <c r="E18" s="514">
        <v>130</v>
      </c>
      <c r="F18" s="514">
        <v>129</v>
      </c>
      <c r="G18" s="514">
        <v>127</v>
      </c>
      <c r="H18" s="514">
        <v>129</v>
      </c>
      <c r="I18" s="514">
        <v>124</v>
      </c>
      <c r="J18" s="514">
        <v>122</v>
      </c>
      <c r="K18" s="514">
        <v>120</v>
      </c>
      <c r="L18" s="514">
        <v>119</v>
      </c>
      <c r="M18" s="514">
        <v>123</v>
      </c>
    </row>
    <row r="20" spans="1:13" x14ac:dyDescent="0.25">
      <c r="C20" s="437"/>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997B-C9A8-4982-8646-8EFE47E6284C}">
  <dimension ref="A1:D20"/>
  <sheetViews>
    <sheetView workbookViewId="0">
      <selection activeCell="F6" sqref="F6"/>
    </sheetView>
  </sheetViews>
  <sheetFormatPr defaultRowHeight="15" x14ac:dyDescent="0.25"/>
  <cols>
    <col min="1" max="1" width="8" customWidth="1"/>
    <col min="2" max="2" width="14.42578125" customWidth="1"/>
    <col min="3" max="3" width="14.28515625" customWidth="1"/>
    <col min="4" max="4" width="13.85546875" customWidth="1"/>
  </cols>
  <sheetData>
    <row r="1" spans="1:4" x14ac:dyDescent="0.25">
      <c r="A1" s="54" t="s">
        <v>2086</v>
      </c>
      <c r="B1" s="54"/>
      <c r="C1" s="54"/>
    </row>
    <row r="2" spans="1:4" x14ac:dyDescent="0.25">
      <c r="A2" s="54" t="s">
        <v>2087</v>
      </c>
      <c r="B2" s="54"/>
      <c r="C2" s="54"/>
    </row>
    <row r="4" spans="1:4" ht="48" customHeight="1" x14ac:dyDescent="0.25">
      <c r="A4" s="727"/>
      <c r="B4" s="726" t="s">
        <v>2324</v>
      </c>
      <c r="C4" s="726" t="s">
        <v>2325</v>
      </c>
      <c r="D4" s="726" t="s">
        <v>2326</v>
      </c>
    </row>
    <row r="5" spans="1:4" x14ac:dyDescent="0.25">
      <c r="A5" s="941">
        <v>2004</v>
      </c>
      <c r="B5" s="752">
        <v>153</v>
      </c>
      <c r="C5" s="752">
        <v>59</v>
      </c>
      <c r="D5" s="752">
        <v>29</v>
      </c>
    </row>
    <row r="6" spans="1:4" x14ac:dyDescent="0.25">
      <c r="A6" s="941">
        <v>2005</v>
      </c>
      <c r="B6" s="752">
        <v>198</v>
      </c>
      <c r="C6" s="752">
        <v>75</v>
      </c>
      <c r="D6" s="752">
        <v>37</v>
      </c>
    </row>
    <row r="7" spans="1:4" x14ac:dyDescent="0.25">
      <c r="A7" s="941">
        <v>2006</v>
      </c>
      <c r="B7" s="752">
        <v>185</v>
      </c>
      <c r="C7" s="752">
        <v>59</v>
      </c>
      <c r="D7" s="752">
        <v>25</v>
      </c>
    </row>
    <row r="8" spans="1:4" x14ac:dyDescent="0.25">
      <c r="A8" s="941">
        <v>2007</v>
      </c>
      <c r="B8" s="752">
        <v>241</v>
      </c>
      <c r="C8" s="752">
        <v>75</v>
      </c>
      <c r="D8" s="752">
        <v>34</v>
      </c>
    </row>
    <row r="9" spans="1:4" x14ac:dyDescent="0.25">
      <c r="A9" s="941">
        <v>2008</v>
      </c>
      <c r="B9" s="752">
        <v>240</v>
      </c>
      <c r="C9" s="752">
        <v>77</v>
      </c>
      <c r="D9" s="752">
        <v>34</v>
      </c>
    </row>
    <row r="10" spans="1:4" x14ac:dyDescent="0.25">
      <c r="A10" s="941">
        <v>2009</v>
      </c>
      <c r="B10" s="752">
        <v>303</v>
      </c>
      <c r="C10" s="752">
        <v>108</v>
      </c>
      <c r="D10" s="752">
        <v>51</v>
      </c>
    </row>
    <row r="11" spans="1:4" x14ac:dyDescent="0.25">
      <c r="A11" s="941">
        <v>2010</v>
      </c>
      <c r="B11" s="752">
        <v>287</v>
      </c>
      <c r="C11" s="752">
        <v>104</v>
      </c>
      <c r="D11" s="752">
        <v>48</v>
      </c>
    </row>
    <row r="12" spans="1:4" x14ac:dyDescent="0.25">
      <c r="A12" s="941">
        <v>2011</v>
      </c>
      <c r="B12" s="752">
        <v>277</v>
      </c>
      <c r="C12" s="752">
        <v>95</v>
      </c>
      <c r="D12" s="752">
        <v>43</v>
      </c>
    </row>
    <row r="13" spans="1:4" x14ac:dyDescent="0.25">
      <c r="A13" s="941">
        <v>2012</v>
      </c>
      <c r="B13" s="752">
        <v>258</v>
      </c>
      <c r="C13" s="752">
        <v>71</v>
      </c>
      <c r="D13" s="752">
        <v>27</v>
      </c>
    </row>
    <row r="14" spans="1:4" x14ac:dyDescent="0.25">
      <c r="A14" s="941">
        <v>2013</v>
      </c>
      <c r="B14" s="752">
        <v>232</v>
      </c>
      <c r="C14" s="752">
        <v>68</v>
      </c>
      <c r="D14" s="752">
        <v>28</v>
      </c>
    </row>
    <row r="15" spans="1:4" x14ac:dyDescent="0.25">
      <c r="A15" s="941">
        <v>2014</v>
      </c>
      <c r="B15" s="752">
        <v>226</v>
      </c>
      <c r="C15" s="752">
        <v>81</v>
      </c>
      <c r="D15" s="752">
        <v>38</v>
      </c>
    </row>
    <row r="16" spans="1:4" x14ac:dyDescent="0.25">
      <c r="A16" s="941">
        <v>2015</v>
      </c>
      <c r="B16" s="752">
        <v>225</v>
      </c>
      <c r="C16" s="752">
        <v>68</v>
      </c>
      <c r="D16" s="752">
        <v>33</v>
      </c>
    </row>
    <row r="17" spans="1:4" x14ac:dyDescent="0.25">
      <c r="A17" s="941">
        <v>2016</v>
      </c>
      <c r="B17" s="752">
        <v>257</v>
      </c>
      <c r="C17" s="752">
        <v>71</v>
      </c>
      <c r="D17" s="752">
        <v>33</v>
      </c>
    </row>
    <row r="18" spans="1:4" x14ac:dyDescent="0.25">
      <c r="A18" s="941">
        <v>2017</v>
      </c>
      <c r="B18" s="752">
        <v>241</v>
      </c>
      <c r="C18" s="752">
        <v>77</v>
      </c>
      <c r="D18" s="752">
        <v>35</v>
      </c>
    </row>
    <row r="19" spans="1:4" x14ac:dyDescent="0.25">
      <c r="A19" s="941">
        <v>2018</v>
      </c>
      <c r="B19" s="752">
        <v>240</v>
      </c>
      <c r="C19" s="752">
        <v>65</v>
      </c>
      <c r="D19" s="752">
        <v>27</v>
      </c>
    </row>
    <row r="20" spans="1:4" x14ac:dyDescent="0.25">
      <c r="A20" s="941">
        <v>2019</v>
      </c>
      <c r="B20" s="752">
        <v>286</v>
      </c>
      <c r="C20" s="752">
        <v>72</v>
      </c>
      <c r="D20" s="752">
        <v>26</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DB00-2FAF-4BA1-B307-AFFCC4C36F4E}">
  <dimension ref="A1:V11"/>
  <sheetViews>
    <sheetView zoomScaleNormal="100" workbookViewId="0">
      <selection activeCell="A5" sqref="A5:A10"/>
    </sheetView>
  </sheetViews>
  <sheetFormatPr defaultRowHeight="15" x14ac:dyDescent="0.25"/>
  <cols>
    <col min="1" max="1" width="34.42578125" customWidth="1"/>
    <col min="2" max="22" width="6.85546875" customWidth="1"/>
  </cols>
  <sheetData>
    <row r="1" spans="1:22" x14ac:dyDescent="0.25">
      <c r="A1" s="54" t="s">
        <v>2088</v>
      </c>
    </row>
    <row r="2" spans="1:22" x14ac:dyDescent="0.25">
      <c r="A2" s="387" t="s">
        <v>1684</v>
      </c>
    </row>
    <row r="4" spans="1:22" s="779" customFormat="1" x14ac:dyDescent="0.25">
      <c r="A4" s="725"/>
      <c r="B4" s="725">
        <v>2000</v>
      </c>
      <c r="C4" s="725">
        <v>2001</v>
      </c>
      <c r="D4" s="725">
        <v>2002</v>
      </c>
      <c r="E4" s="725">
        <v>2003</v>
      </c>
      <c r="F4" s="725">
        <v>2004</v>
      </c>
      <c r="G4" s="725">
        <v>2005</v>
      </c>
      <c r="H4" s="725">
        <v>2006</v>
      </c>
      <c r="I4" s="725">
        <v>2007</v>
      </c>
      <c r="J4" s="725">
        <v>2008</v>
      </c>
      <c r="K4" s="725">
        <v>2009</v>
      </c>
      <c r="L4" s="725">
        <v>2010</v>
      </c>
      <c r="M4" s="725">
        <v>2011</v>
      </c>
      <c r="N4" s="725">
        <v>2012</v>
      </c>
      <c r="O4" s="725">
        <v>2013</v>
      </c>
      <c r="P4" s="725">
        <v>2014</v>
      </c>
      <c r="Q4" s="725">
        <v>2015</v>
      </c>
      <c r="R4" s="725">
        <v>2016</v>
      </c>
      <c r="S4" s="725">
        <v>2017</v>
      </c>
      <c r="T4" s="725">
        <v>2018</v>
      </c>
      <c r="U4" s="725">
        <v>2019</v>
      </c>
      <c r="V4" s="725">
        <v>2020</v>
      </c>
    </row>
    <row r="5" spans="1:22" x14ac:dyDescent="0.25">
      <c r="A5" s="113" t="s">
        <v>2327</v>
      </c>
      <c r="B5" s="886">
        <v>0.72029999999999994</v>
      </c>
      <c r="C5" s="886">
        <v>0.85570000000000002</v>
      </c>
      <c r="D5" s="886">
        <v>2.5028999999999999</v>
      </c>
      <c r="E5" s="886">
        <v>2.0724</v>
      </c>
      <c r="F5" s="886">
        <v>1.897</v>
      </c>
      <c r="G5" s="886">
        <v>2.2833999999999999</v>
      </c>
      <c r="H5" s="886">
        <v>2.7439</v>
      </c>
      <c r="I5" s="886">
        <v>4.1488999999999994</v>
      </c>
      <c r="J5" s="886">
        <v>4.3304</v>
      </c>
      <c r="K5" s="886">
        <v>4.2845000000000004</v>
      </c>
      <c r="L5" s="886">
        <v>2.9024999999999999</v>
      </c>
      <c r="M5" s="886">
        <v>3.4975999999999998</v>
      </c>
      <c r="N5" s="886">
        <v>4.0118</v>
      </c>
      <c r="O5" s="886">
        <v>3.444</v>
      </c>
      <c r="P5" s="886">
        <v>3.4243999999999999</v>
      </c>
      <c r="Q5" s="886">
        <v>5.4359999999999999</v>
      </c>
      <c r="R5" s="886">
        <v>4.1701000000000006</v>
      </c>
      <c r="S5" s="886">
        <v>4.2956000000000003</v>
      </c>
      <c r="T5" s="886">
        <v>6.1452999999999998</v>
      </c>
      <c r="U5" s="886">
        <v>5.2542</v>
      </c>
      <c r="V5" s="886">
        <v>7.8662320000000001</v>
      </c>
    </row>
    <row r="6" spans="1:22" x14ac:dyDescent="0.25">
      <c r="A6" s="113" t="s">
        <v>2328</v>
      </c>
      <c r="B6" s="886">
        <v>8.3361000000000001</v>
      </c>
      <c r="C6" s="886">
        <v>16.408999999999999</v>
      </c>
      <c r="D6" s="886">
        <v>17.0748</v>
      </c>
      <c r="E6" s="886">
        <v>22.655900000000003</v>
      </c>
      <c r="F6" s="886">
        <v>32.226799999999997</v>
      </c>
      <c r="G6" s="886">
        <v>46.900599999999997</v>
      </c>
      <c r="H6" s="886">
        <v>67.096100000000007</v>
      </c>
      <c r="I6" s="886">
        <v>81.876800000000003</v>
      </c>
      <c r="J6" s="886">
        <v>89.88</v>
      </c>
      <c r="K6" s="886">
        <v>88.206600000000009</v>
      </c>
      <c r="L6" s="886">
        <v>116.7632</v>
      </c>
      <c r="M6" s="886">
        <v>242.84470000000002</v>
      </c>
      <c r="N6" s="886">
        <v>218.99710000000002</v>
      </c>
      <c r="O6" s="886">
        <v>155.5566</v>
      </c>
      <c r="P6" s="886">
        <v>124.8288</v>
      </c>
      <c r="Q6" s="886">
        <v>139.4503</v>
      </c>
      <c r="R6" s="886">
        <v>139.2114</v>
      </c>
      <c r="S6" s="886">
        <v>143.61879999999999</v>
      </c>
      <c r="T6" s="886">
        <v>154.83949999999999</v>
      </c>
      <c r="U6" s="886">
        <v>241.50729999999999</v>
      </c>
      <c r="V6" s="886">
        <v>264.288386</v>
      </c>
    </row>
    <row r="7" spans="1:22" x14ac:dyDescent="0.25">
      <c r="A7" s="145" t="s">
        <v>2329</v>
      </c>
      <c r="B7" s="887">
        <f>B5+B6</f>
        <v>9.0564</v>
      </c>
      <c r="C7" s="887">
        <f t="shared" ref="C7:V7" si="0">C5+C6</f>
        <v>17.264699999999998</v>
      </c>
      <c r="D7" s="887">
        <f t="shared" si="0"/>
        <v>19.5777</v>
      </c>
      <c r="E7" s="887">
        <f t="shared" si="0"/>
        <v>24.728300000000004</v>
      </c>
      <c r="F7" s="887">
        <f t="shared" si="0"/>
        <v>34.123799999999996</v>
      </c>
      <c r="G7" s="887">
        <f t="shared" si="0"/>
        <v>49.183999999999997</v>
      </c>
      <c r="H7" s="887">
        <f t="shared" si="0"/>
        <v>69.84</v>
      </c>
      <c r="I7" s="887">
        <f t="shared" si="0"/>
        <v>86.025700000000001</v>
      </c>
      <c r="J7" s="887">
        <f t="shared" si="0"/>
        <v>94.210399999999993</v>
      </c>
      <c r="K7" s="887">
        <f t="shared" si="0"/>
        <v>92.491100000000003</v>
      </c>
      <c r="L7" s="887">
        <f t="shared" si="0"/>
        <v>119.6657</v>
      </c>
      <c r="M7" s="887">
        <f t="shared" si="0"/>
        <v>246.34230000000002</v>
      </c>
      <c r="N7" s="887">
        <f t="shared" si="0"/>
        <v>223.00890000000001</v>
      </c>
      <c r="O7" s="887">
        <f t="shared" si="0"/>
        <v>159.00059999999999</v>
      </c>
      <c r="P7" s="887">
        <f t="shared" si="0"/>
        <v>128.25319999999999</v>
      </c>
      <c r="Q7" s="887">
        <f t="shared" si="0"/>
        <v>144.88630000000001</v>
      </c>
      <c r="R7" s="887">
        <f t="shared" si="0"/>
        <v>143.38149999999999</v>
      </c>
      <c r="S7" s="887">
        <f t="shared" si="0"/>
        <v>147.9144</v>
      </c>
      <c r="T7" s="887">
        <f t="shared" si="0"/>
        <v>160.98479999999998</v>
      </c>
      <c r="U7" s="887">
        <f t="shared" si="0"/>
        <v>246.76149999999998</v>
      </c>
      <c r="V7" s="887">
        <f t="shared" si="0"/>
        <v>272.15461800000003</v>
      </c>
    </row>
    <row r="8" spans="1:22" ht="45" x14ac:dyDescent="0.25">
      <c r="A8" s="143" t="s">
        <v>2330</v>
      </c>
      <c r="B8" s="888">
        <v>1.1671203577678396E-2</v>
      </c>
      <c r="C8" s="888">
        <v>1.224685491834953E-2</v>
      </c>
      <c r="D8" s="888">
        <v>3.1995755886789552E-2</v>
      </c>
      <c r="E8" s="888">
        <v>2.3699739261698917E-2</v>
      </c>
      <c r="F8" s="888">
        <v>1.9401687547941703E-2</v>
      </c>
      <c r="G8" s="888">
        <v>2.0129944548764468E-2</v>
      </c>
      <c r="H8" s="888">
        <v>2.0221978200148868E-2</v>
      </c>
      <c r="I8" s="888">
        <v>2.5296165547852911E-2</v>
      </c>
      <c r="J8" s="888">
        <v>2.6058333985232971E-2</v>
      </c>
      <c r="K8" s="888">
        <v>3.0317933186620346E-2</v>
      </c>
      <c r="L8" s="889">
        <v>1.9689846754991146E-2</v>
      </c>
      <c r="M8" s="889">
        <v>2.0972219723816205E-2</v>
      </c>
      <c r="N8" s="888">
        <v>2.2391400202046136E-2</v>
      </c>
      <c r="O8" s="888">
        <v>1.8211815470524778E-2</v>
      </c>
      <c r="P8" s="888">
        <v>1.7080835187198849E-2</v>
      </c>
      <c r="Q8" s="888">
        <v>2.6348187713873029E-2</v>
      </c>
      <c r="R8" s="889">
        <v>1.9174724915968902E-2</v>
      </c>
      <c r="S8" s="889">
        <v>1.8023403933942E-2</v>
      </c>
      <c r="T8" s="889">
        <v>2.3802782587139831E-2</v>
      </c>
      <c r="U8" s="888">
        <v>1.8946257612963945E-2</v>
      </c>
      <c r="V8" s="888">
        <v>2.9313875794220127E-2</v>
      </c>
    </row>
    <row r="9" spans="1:22" ht="30" x14ac:dyDescent="0.25">
      <c r="A9" s="143" t="s">
        <v>2331</v>
      </c>
      <c r="B9" s="889">
        <v>0.13507194244604318</v>
      </c>
      <c r="C9" s="888">
        <v>0.23484707532452662</v>
      </c>
      <c r="D9" s="888">
        <v>0.21827525375194948</v>
      </c>
      <c r="E9" s="888">
        <v>0.25909038927770922</v>
      </c>
      <c r="F9" s="888">
        <v>0.3296016364101253</v>
      </c>
      <c r="G9" s="888">
        <v>0.41346521735297487</v>
      </c>
      <c r="H9" s="888">
        <v>0.49448444604942193</v>
      </c>
      <c r="I9" s="888">
        <v>0.49920920902611382</v>
      </c>
      <c r="J9" s="888">
        <v>0.54085605454293806</v>
      </c>
      <c r="K9" s="888">
        <v>0.62416660180159789</v>
      </c>
      <c r="L9" s="889">
        <v>0.7920928560283832</v>
      </c>
      <c r="M9" s="889">
        <v>1.4561391832011179</v>
      </c>
      <c r="N9" s="889">
        <v>1.2223071212890768</v>
      </c>
      <c r="O9" s="890">
        <v>0.82258074750935983</v>
      </c>
      <c r="P9" s="890">
        <v>0.62264342933530192</v>
      </c>
      <c r="Q9" s="889">
        <v>0.67591244413854623</v>
      </c>
      <c r="R9" s="889">
        <v>0.64011421792448919</v>
      </c>
      <c r="S9" s="889">
        <v>0.60258974724758319</v>
      </c>
      <c r="T9" s="889">
        <v>0.59974154940215429</v>
      </c>
      <c r="U9" s="889">
        <v>0.87085197405191783</v>
      </c>
      <c r="V9" s="890">
        <v>0.98488284111870916</v>
      </c>
    </row>
    <row r="10" spans="1:22" ht="30" x14ac:dyDescent="0.25">
      <c r="A10" s="170" t="s">
        <v>2332</v>
      </c>
      <c r="B10" s="891">
        <f t="shared" ref="B10:V10" si="1">B8+B9</f>
        <v>0.14674314602372157</v>
      </c>
      <c r="C10" s="891">
        <f t="shared" si="1"/>
        <v>0.24709393024287615</v>
      </c>
      <c r="D10" s="891">
        <f t="shared" si="1"/>
        <v>0.25027100963873905</v>
      </c>
      <c r="E10" s="891">
        <f t="shared" si="1"/>
        <v>0.28279012853940816</v>
      </c>
      <c r="F10" s="891">
        <f t="shared" si="1"/>
        <v>0.34900332395806699</v>
      </c>
      <c r="G10" s="891">
        <f t="shared" si="1"/>
        <v>0.43359516190173936</v>
      </c>
      <c r="H10" s="891">
        <f t="shared" si="1"/>
        <v>0.5147064242495708</v>
      </c>
      <c r="I10" s="891">
        <f t="shared" si="1"/>
        <v>0.52450537457396673</v>
      </c>
      <c r="J10" s="891">
        <f t="shared" si="1"/>
        <v>0.566914388528171</v>
      </c>
      <c r="K10" s="891">
        <f t="shared" si="1"/>
        <v>0.65448453498821824</v>
      </c>
      <c r="L10" s="891">
        <f t="shared" si="1"/>
        <v>0.81178270278337439</v>
      </c>
      <c r="M10" s="891">
        <f t="shared" si="1"/>
        <v>1.4771114029249341</v>
      </c>
      <c r="N10" s="891">
        <f t="shared" si="1"/>
        <v>1.244698521491123</v>
      </c>
      <c r="O10" s="891">
        <f t="shared" si="1"/>
        <v>0.84079256297988458</v>
      </c>
      <c r="P10" s="891">
        <f t="shared" si="1"/>
        <v>0.63972426452250075</v>
      </c>
      <c r="Q10" s="891">
        <f t="shared" si="1"/>
        <v>0.70226063185241927</v>
      </c>
      <c r="R10" s="891">
        <f t="shared" si="1"/>
        <v>0.65928894284045814</v>
      </c>
      <c r="S10" s="891">
        <f t="shared" si="1"/>
        <v>0.62061315118152516</v>
      </c>
      <c r="T10" s="891">
        <f t="shared" si="1"/>
        <v>0.62354433198929415</v>
      </c>
      <c r="U10" s="891">
        <f t="shared" si="1"/>
        <v>0.88979823166488181</v>
      </c>
      <c r="V10" s="891">
        <f t="shared" si="1"/>
        <v>1.0141967169129293</v>
      </c>
    </row>
    <row r="11" spans="1:22" x14ac:dyDescent="0.25">
      <c r="B11" s="182"/>
      <c r="C11" s="182"/>
      <c r="D11" s="182"/>
      <c r="E11" s="182"/>
      <c r="F11" s="182"/>
      <c r="G11" s="182"/>
      <c r="H11" s="182"/>
      <c r="I11" s="182"/>
      <c r="J11" s="182"/>
      <c r="K11" s="182"/>
      <c r="L11" s="182"/>
      <c r="M11" s="182"/>
      <c r="N11" s="182"/>
      <c r="O11" s="182"/>
      <c r="P11" s="182"/>
      <c r="Q11" s="182"/>
      <c r="R11" s="182"/>
      <c r="S11" s="182"/>
      <c r="T11" s="182"/>
      <c r="U11" s="182"/>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B1F8-8C06-4735-A209-06DAC374644A}">
  <dimension ref="A1:C35"/>
  <sheetViews>
    <sheetView zoomScaleNormal="100" workbookViewId="0">
      <selection activeCell="L11" sqref="L11"/>
    </sheetView>
  </sheetViews>
  <sheetFormatPr defaultRowHeight="15" x14ac:dyDescent="0.25"/>
  <cols>
    <col min="1" max="1" width="20.5703125" customWidth="1"/>
    <col min="2" max="2" width="11.85546875" customWidth="1"/>
    <col min="3" max="3" width="10.5703125" customWidth="1"/>
  </cols>
  <sheetData>
    <row r="1" spans="1:3" s="437" customFormat="1" x14ac:dyDescent="0.25">
      <c r="A1" s="567" t="s">
        <v>2089</v>
      </c>
    </row>
    <row r="2" spans="1:3" s="437" customFormat="1" x14ac:dyDescent="0.25">
      <c r="A2" s="387" t="s">
        <v>2090</v>
      </c>
    </row>
    <row r="4" spans="1:3" ht="105" x14ac:dyDescent="0.25">
      <c r="A4" s="727"/>
      <c r="B4" s="726" t="s">
        <v>2334</v>
      </c>
      <c r="C4" s="726" t="s">
        <v>2335</v>
      </c>
    </row>
    <row r="5" spans="1:3" x14ac:dyDescent="0.25">
      <c r="A5" s="376" t="s">
        <v>2333</v>
      </c>
      <c r="B5" s="376">
        <v>2.3199999999999998</v>
      </c>
      <c r="C5" s="117">
        <v>29860</v>
      </c>
    </row>
    <row r="6" spans="1:3" x14ac:dyDescent="0.25">
      <c r="A6" s="376" t="s">
        <v>29</v>
      </c>
      <c r="B6" s="376">
        <v>3.52</v>
      </c>
      <c r="C6" s="117">
        <v>39110</v>
      </c>
    </row>
    <row r="7" spans="1:3" x14ac:dyDescent="0.25">
      <c r="A7" s="376" t="s">
        <v>30</v>
      </c>
      <c r="B7" s="376">
        <v>0.86</v>
      </c>
      <c r="C7" s="117">
        <v>8750</v>
      </c>
    </row>
    <row r="8" spans="1:3" x14ac:dyDescent="0.25">
      <c r="A8" s="376" t="s">
        <v>31</v>
      </c>
      <c r="B8" s="376">
        <v>1.99</v>
      </c>
      <c r="C8" s="117">
        <v>20120</v>
      </c>
    </row>
    <row r="9" spans="1:3" x14ac:dyDescent="0.25">
      <c r="A9" s="376" t="s">
        <v>32</v>
      </c>
      <c r="B9" s="376">
        <v>3.03</v>
      </c>
      <c r="C9" s="117">
        <v>53600</v>
      </c>
    </row>
    <row r="10" spans="1:3" x14ac:dyDescent="0.25">
      <c r="A10" s="376" t="s">
        <v>167</v>
      </c>
      <c r="B10" s="376">
        <v>3.14</v>
      </c>
      <c r="C10" s="117">
        <v>40490</v>
      </c>
    </row>
    <row r="11" spans="1:3" x14ac:dyDescent="0.25">
      <c r="A11" s="267" t="s">
        <v>34</v>
      </c>
      <c r="B11" s="267">
        <v>1.79</v>
      </c>
      <c r="C11" s="190">
        <v>20190</v>
      </c>
    </row>
    <row r="12" spans="1:3" x14ac:dyDescent="0.25">
      <c r="A12" s="376" t="s">
        <v>35</v>
      </c>
      <c r="B12" s="376">
        <v>1.23</v>
      </c>
      <c r="C12" s="117">
        <v>74870</v>
      </c>
    </row>
    <row r="13" spans="1:3" x14ac:dyDescent="0.25">
      <c r="A13" s="376" t="s">
        <v>36</v>
      </c>
      <c r="B13" s="376">
        <v>1.49</v>
      </c>
      <c r="C13" s="117">
        <v>15490</v>
      </c>
    </row>
    <row r="14" spans="1:3" x14ac:dyDescent="0.25">
      <c r="A14" s="376" t="s">
        <v>37</v>
      </c>
      <c r="B14" s="376">
        <v>1.41</v>
      </c>
      <c r="C14" s="117">
        <v>23690</v>
      </c>
    </row>
    <row r="15" spans="1:3" x14ac:dyDescent="0.25">
      <c r="A15" s="376" t="s">
        <v>38</v>
      </c>
      <c r="B15" s="376">
        <v>2.35</v>
      </c>
      <c r="C15" s="117">
        <v>33960</v>
      </c>
    </row>
    <row r="16" spans="1:3" x14ac:dyDescent="0.25">
      <c r="A16" s="376" t="s">
        <v>39</v>
      </c>
      <c r="B16" s="376">
        <v>1.27</v>
      </c>
      <c r="C16" s="117">
        <v>12170</v>
      </c>
    </row>
    <row r="17" spans="1:3" x14ac:dyDescent="0.25">
      <c r="A17" s="376" t="s">
        <v>40</v>
      </c>
      <c r="B17" s="376">
        <v>1.54</v>
      </c>
      <c r="C17" s="117">
        <v>27780</v>
      </c>
    </row>
    <row r="18" spans="1:3" x14ac:dyDescent="0.25">
      <c r="A18" s="376" t="s">
        <v>41</v>
      </c>
      <c r="B18" s="376">
        <v>0.85</v>
      </c>
      <c r="C18" s="117">
        <v>23400</v>
      </c>
    </row>
    <row r="19" spans="1:3" x14ac:dyDescent="0.25">
      <c r="A19" s="376" t="s">
        <v>42</v>
      </c>
      <c r="B19" s="376">
        <v>0.7</v>
      </c>
      <c r="C19" s="117">
        <v>15430</v>
      </c>
    </row>
    <row r="20" spans="1:3" x14ac:dyDescent="0.25">
      <c r="A20" s="376" t="s">
        <v>43</v>
      </c>
      <c r="B20" s="376">
        <v>1.17</v>
      </c>
      <c r="C20" s="117">
        <v>17510</v>
      </c>
    </row>
    <row r="21" spans="1:3" x14ac:dyDescent="0.25">
      <c r="A21" s="376" t="s">
        <v>45</v>
      </c>
      <c r="B21" s="376">
        <v>1.62</v>
      </c>
      <c r="C21" s="117">
        <v>13940</v>
      </c>
    </row>
    <row r="22" spans="1:3" x14ac:dyDescent="0.25">
      <c r="A22" s="376" t="s">
        <v>46</v>
      </c>
      <c r="B22" s="376">
        <v>0.66</v>
      </c>
      <c r="C22" s="117">
        <v>25310</v>
      </c>
    </row>
    <row r="23" spans="1:3" x14ac:dyDescent="0.25">
      <c r="A23" s="376" t="s">
        <v>47</v>
      </c>
      <c r="B23" s="376">
        <v>2.29</v>
      </c>
      <c r="C23" s="117">
        <v>45870</v>
      </c>
    </row>
    <row r="24" spans="1:3" x14ac:dyDescent="0.25">
      <c r="A24" s="376" t="s">
        <v>48</v>
      </c>
      <c r="B24" s="376">
        <v>3.22</v>
      </c>
      <c r="C24" s="117">
        <v>42300</v>
      </c>
    </row>
    <row r="25" spans="1:3" x14ac:dyDescent="0.25">
      <c r="A25" s="376" t="s">
        <v>49</v>
      </c>
      <c r="B25" s="376">
        <v>1.39</v>
      </c>
      <c r="C25" s="117">
        <v>13640</v>
      </c>
    </row>
    <row r="26" spans="1:3" x14ac:dyDescent="0.25">
      <c r="A26" s="376" t="s">
        <v>50</v>
      </c>
      <c r="B26" s="376">
        <v>1.58</v>
      </c>
      <c r="C26" s="117">
        <v>19660</v>
      </c>
    </row>
    <row r="27" spans="1:3" x14ac:dyDescent="0.25">
      <c r="A27" s="376" t="s">
        <v>51</v>
      </c>
      <c r="B27" s="376">
        <v>0.47</v>
      </c>
      <c r="C27" s="117">
        <v>11290</v>
      </c>
    </row>
    <row r="28" spans="1:3" x14ac:dyDescent="0.25">
      <c r="A28" s="376" t="s">
        <v>52</v>
      </c>
      <c r="B28" s="376">
        <v>2.15</v>
      </c>
      <c r="C28" s="117">
        <v>22310</v>
      </c>
    </row>
    <row r="29" spans="1:3" x14ac:dyDescent="0.25">
      <c r="A29" s="376" t="s">
        <v>53</v>
      </c>
      <c r="B29" s="376">
        <v>0.92</v>
      </c>
      <c r="C29" s="117">
        <v>16770</v>
      </c>
    </row>
    <row r="30" spans="1:3" x14ac:dyDescent="0.25">
      <c r="A30" s="376" t="s">
        <v>54</v>
      </c>
      <c r="B30" s="376">
        <v>2.94</v>
      </c>
      <c r="C30" s="117">
        <v>42700</v>
      </c>
    </row>
    <row r="31" spans="1:3" x14ac:dyDescent="0.25">
      <c r="A31" s="376" t="s">
        <v>55</v>
      </c>
      <c r="B31" s="376">
        <v>3.51</v>
      </c>
      <c r="C31" s="117">
        <v>45910</v>
      </c>
    </row>
    <row r="32" spans="1:3" x14ac:dyDescent="0.25">
      <c r="A32" s="376" t="s">
        <v>56</v>
      </c>
      <c r="B32" s="376">
        <v>2.35</v>
      </c>
      <c r="C32" s="117">
        <v>51910</v>
      </c>
    </row>
    <row r="33" spans="1:3" x14ac:dyDescent="0.25">
      <c r="A33" s="376" t="s">
        <v>58</v>
      </c>
      <c r="B33" s="376">
        <v>2.2999999999999998</v>
      </c>
      <c r="C33" s="117">
        <v>59180</v>
      </c>
    </row>
    <row r="34" spans="1:3" x14ac:dyDescent="0.25">
      <c r="A34" s="376" t="s">
        <v>60</v>
      </c>
      <c r="B34" s="376">
        <v>1.76</v>
      </c>
      <c r="C34" s="117">
        <v>37830</v>
      </c>
    </row>
    <row r="35" spans="1:3" x14ac:dyDescent="0.25">
      <c r="B35" s="437"/>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3FA53-D6B7-4DDA-B57F-EE1AA3F74DBE}">
  <dimension ref="A1:G31"/>
  <sheetViews>
    <sheetView zoomScaleNormal="100" workbookViewId="0">
      <selection activeCell="F12" sqref="F12"/>
    </sheetView>
  </sheetViews>
  <sheetFormatPr defaultRowHeight="15" x14ac:dyDescent="0.25"/>
  <cols>
    <col min="1" max="1" width="13.85546875" customWidth="1"/>
    <col min="2" max="2" width="13.5703125" customWidth="1"/>
    <col min="4" max="4" width="13.85546875" customWidth="1"/>
    <col min="5" max="5" width="11.42578125" customWidth="1"/>
    <col min="6" max="6" width="12.140625" customWidth="1"/>
    <col min="9" max="9" width="27.5703125" customWidth="1"/>
    <col min="10" max="10" width="10.85546875" customWidth="1"/>
    <col min="17" max="17" width="13.42578125" customWidth="1"/>
    <col min="18" max="18" width="12.28515625" customWidth="1"/>
    <col min="25" max="25" width="13" customWidth="1"/>
    <col min="26" max="26" width="12.85546875" customWidth="1"/>
    <col min="27" max="27" width="17" customWidth="1"/>
  </cols>
  <sheetData>
    <row r="1" spans="1:7" x14ac:dyDescent="0.25">
      <c r="A1" s="54" t="s">
        <v>2091</v>
      </c>
    </row>
    <row r="2" spans="1:7" x14ac:dyDescent="0.25">
      <c r="A2" s="54" t="s">
        <v>2092</v>
      </c>
      <c r="B2" s="54"/>
      <c r="C2" s="54"/>
      <c r="D2" s="54"/>
      <c r="E2" s="54"/>
      <c r="F2" s="54"/>
      <c r="G2" s="54"/>
    </row>
    <row r="4" spans="1:7" ht="79.5" customHeight="1" x14ac:dyDescent="0.25">
      <c r="A4" s="892" t="s">
        <v>198</v>
      </c>
      <c r="B4" s="893" t="s">
        <v>2336</v>
      </c>
      <c r="C4" s="893" t="s">
        <v>2337</v>
      </c>
      <c r="D4" s="893" t="s">
        <v>2338</v>
      </c>
    </row>
    <row r="5" spans="1:7" x14ac:dyDescent="0.25">
      <c r="A5" s="780" t="s">
        <v>32</v>
      </c>
      <c r="B5" s="894">
        <v>160.30000000000001</v>
      </c>
      <c r="C5" s="894">
        <v>171.1</v>
      </c>
      <c r="D5" s="894">
        <v>128.93</v>
      </c>
    </row>
    <row r="6" spans="1:7" x14ac:dyDescent="0.25">
      <c r="A6" s="780" t="s">
        <v>48</v>
      </c>
      <c r="B6" s="894">
        <v>129.51</v>
      </c>
      <c r="C6" s="894">
        <v>137.41999999999999</v>
      </c>
      <c r="D6" s="894">
        <v>142.72</v>
      </c>
    </row>
    <row r="7" spans="1:7" x14ac:dyDescent="0.25">
      <c r="A7" s="780" t="s">
        <v>44</v>
      </c>
      <c r="B7" s="894">
        <v>120.52</v>
      </c>
      <c r="C7" s="894">
        <v>48.48</v>
      </c>
      <c r="D7" s="894">
        <v>202.17</v>
      </c>
    </row>
    <row r="8" spans="1:7" x14ac:dyDescent="0.25">
      <c r="A8" s="780" t="s">
        <v>40</v>
      </c>
      <c r="B8" s="894">
        <v>109.12</v>
      </c>
      <c r="C8" s="894">
        <v>59.1</v>
      </c>
      <c r="D8" s="894">
        <v>114.72</v>
      </c>
    </row>
    <row r="9" spans="1:7" x14ac:dyDescent="0.25">
      <c r="A9" s="780" t="s">
        <v>167</v>
      </c>
      <c r="B9" s="894">
        <v>106.74</v>
      </c>
      <c r="C9" s="894">
        <v>181.01</v>
      </c>
      <c r="D9" s="894">
        <v>115.7</v>
      </c>
    </row>
    <row r="10" spans="1:7" x14ac:dyDescent="0.25">
      <c r="A10" s="780" t="s">
        <v>49</v>
      </c>
      <c r="B10" s="894">
        <v>106.56</v>
      </c>
      <c r="C10" s="894">
        <v>13.13</v>
      </c>
      <c r="D10" s="894">
        <v>93.14</v>
      </c>
    </row>
    <row r="11" spans="1:7" x14ac:dyDescent="0.25">
      <c r="A11" s="780" t="s">
        <v>47</v>
      </c>
      <c r="B11" s="894">
        <v>95.27</v>
      </c>
      <c r="C11" s="894">
        <v>139.96</v>
      </c>
      <c r="D11" s="894">
        <v>119.72</v>
      </c>
    </row>
    <row r="12" spans="1:7" x14ac:dyDescent="0.25">
      <c r="A12" s="780" t="s">
        <v>54</v>
      </c>
      <c r="B12" s="894">
        <v>94.76</v>
      </c>
      <c r="C12" s="894">
        <v>221.19</v>
      </c>
      <c r="D12" s="894">
        <v>127.46</v>
      </c>
    </row>
    <row r="13" spans="1:7" x14ac:dyDescent="0.25">
      <c r="A13" s="267" t="s">
        <v>34</v>
      </c>
      <c r="B13" s="361">
        <v>92.84</v>
      </c>
      <c r="C13" s="361">
        <v>45.59</v>
      </c>
      <c r="D13" s="361">
        <v>196.91</v>
      </c>
    </row>
    <row r="14" spans="1:7" x14ac:dyDescent="0.25">
      <c r="A14" s="780" t="s">
        <v>30</v>
      </c>
      <c r="B14" s="894">
        <v>90.77</v>
      </c>
      <c r="C14" s="894">
        <v>14.81</v>
      </c>
      <c r="D14" s="894">
        <v>117.57</v>
      </c>
    </row>
    <row r="15" spans="1:7" x14ac:dyDescent="0.25">
      <c r="A15" s="780" t="s">
        <v>55</v>
      </c>
      <c r="B15" s="894">
        <v>84.87</v>
      </c>
      <c r="C15" s="894">
        <v>225.24</v>
      </c>
      <c r="D15" s="894">
        <v>131.93</v>
      </c>
    </row>
    <row r="16" spans="1:7" x14ac:dyDescent="0.25">
      <c r="A16" s="780" t="s">
        <v>46</v>
      </c>
      <c r="B16" s="894">
        <v>73.739999999999995</v>
      </c>
      <c r="C16" s="894">
        <v>36.04</v>
      </c>
      <c r="D16" s="894">
        <v>202.17</v>
      </c>
    </row>
    <row r="17" spans="1:4" x14ac:dyDescent="0.25">
      <c r="A17" s="780" t="s">
        <v>50</v>
      </c>
      <c r="B17" s="894">
        <v>57.4</v>
      </c>
      <c r="C17" s="894">
        <v>24.94</v>
      </c>
      <c r="D17" s="894">
        <v>113.04</v>
      </c>
    </row>
    <row r="18" spans="1:4" x14ac:dyDescent="0.25">
      <c r="A18" s="780" t="s">
        <v>29</v>
      </c>
      <c r="B18" s="894">
        <v>52.53</v>
      </c>
      <c r="C18" s="894">
        <v>88.63</v>
      </c>
      <c r="D18" s="894">
        <v>106</v>
      </c>
    </row>
    <row r="19" spans="1:4" x14ac:dyDescent="0.25">
      <c r="A19" s="780" t="s">
        <v>41</v>
      </c>
      <c r="B19" s="894">
        <v>49.68</v>
      </c>
      <c r="C19" s="894">
        <v>15.47</v>
      </c>
      <c r="D19" s="894">
        <v>72.3</v>
      </c>
    </row>
    <row r="20" spans="1:4" x14ac:dyDescent="0.25">
      <c r="A20" s="780" t="s">
        <v>37</v>
      </c>
      <c r="B20" s="894">
        <v>49.55</v>
      </c>
      <c r="C20" s="894">
        <v>37.549999999999997</v>
      </c>
      <c r="D20" s="894">
        <v>117.6</v>
      </c>
    </row>
    <row r="21" spans="1:4" x14ac:dyDescent="0.25">
      <c r="A21" s="780" t="s">
        <v>38</v>
      </c>
      <c r="B21" s="894">
        <v>48.09</v>
      </c>
      <c r="C21" s="894">
        <v>103.8</v>
      </c>
      <c r="D21" s="894">
        <v>67.95</v>
      </c>
    </row>
    <row r="22" spans="1:4" x14ac:dyDescent="0.25">
      <c r="A22" s="780" t="s">
        <v>31</v>
      </c>
      <c r="B22" s="894">
        <v>47.82</v>
      </c>
      <c r="C22" s="894">
        <v>20.83</v>
      </c>
      <c r="D22" s="894">
        <v>83.44</v>
      </c>
    </row>
    <row r="23" spans="1:4" x14ac:dyDescent="0.25">
      <c r="A23" s="780" t="s">
        <v>52</v>
      </c>
      <c r="B23" s="894">
        <v>42.56</v>
      </c>
      <c r="C23" s="894">
        <v>70.13</v>
      </c>
      <c r="D23" s="894">
        <v>124.59</v>
      </c>
    </row>
    <row r="24" spans="1:4" x14ac:dyDescent="0.25">
      <c r="A24" s="780" t="s">
        <v>42</v>
      </c>
      <c r="B24" s="894">
        <v>39.89</v>
      </c>
      <c r="C24" s="894">
        <v>22.54</v>
      </c>
      <c r="D24" s="894">
        <v>109.48</v>
      </c>
    </row>
    <row r="25" spans="1:4" x14ac:dyDescent="0.25">
      <c r="A25" s="780" t="s">
        <v>35</v>
      </c>
      <c r="B25" s="894">
        <v>34.22</v>
      </c>
      <c r="C25" s="894">
        <v>49.35</v>
      </c>
      <c r="D25" s="894">
        <v>78.790000000000006</v>
      </c>
    </row>
    <row r="26" spans="1:4" x14ac:dyDescent="0.25">
      <c r="A26" s="780" t="s">
        <v>43</v>
      </c>
      <c r="B26" s="894">
        <v>29.54</v>
      </c>
      <c r="C26" s="894">
        <v>14.89</v>
      </c>
      <c r="D26" s="894">
        <v>121.45</v>
      </c>
    </row>
    <row r="27" spans="1:4" x14ac:dyDescent="0.25">
      <c r="A27" s="780" t="s">
        <v>53</v>
      </c>
      <c r="B27" s="894">
        <v>27.69</v>
      </c>
      <c r="C27" s="894">
        <v>15.65</v>
      </c>
      <c r="D27" s="894">
        <v>79.680000000000007</v>
      </c>
    </row>
    <row r="28" spans="1:4" x14ac:dyDescent="0.25">
      <c r="A28" s="780" t="s">
        <v>45</v>
      </c>
      <c r="B28" s="894">
        <v>19.14</v>
      </c>
      <c r="C28" s="894">
        <v>32.409999999999997</v>
      </c>
      <c r="D28" s="894">
        <v>73.02</v>
      </c>
    </row>
    <row r="29" spans="1:4" x14ac:dyDescent="0.25">
      <c r="A29" s="780" t="s">
        <v>51</v>
      </c>
      <c r="B29" s="894">
        <v>17.91</v>
      </c>
      <c r="C29" s="894">
        <v>5.47</v>
      </c>
      <c r="D29" s="894">
        <v>59.77</v>
      </c>
    </row>
    <row r="30" spans="1:4" x14ac:dyDescent="0.25">
      <c r="A30" s="780" t="s">
        <v>36</v>
      </c>
      <c r="B30" s="894">
        <v>15.66</v>
      </c>
      <c r="C30" s="894">
        <v>16.489999999999998</v>
      </c>
      <c r="D30" s="894">
        <v>92.25</v>
      </c>
    </row>
    <row r="31" spans="1:4" x14ac:dyDescent="0.25">
      <c r="A31" s="780" t="s">
        <v>39</v>
      </c>
      <c r="B31" s="894">
        <v>13.35</v>
      </c>
      <c r="C31" s="894">
        <v>13.02</v>
      </c>
      <c r="D31" s="894">
        <v>64.81</v>
      </c>
    </row>
  </sheetData>
  <autoFilter ref="A4:D4" xr:uid="{FB4DD9CE-5423-4611-A795-3B12080B605D}">
    <sortState xmlns:xlrd2="http://schemas.microsoft.com/office/spreadsheetml/2017/richdata2" ref="A5:D31">
      <sortCondition descending="1" ref="B4"/>
    </sortState>
  </autoFilter>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FAAD-4935-42CA-A517-AC0749B106E0}">
  <dimension ref="A1:O14"/>
  <sheetViews>
    <sheetView zoomScaleNormal="100" workbookViewId="0">
      <selection activeCell="A10" sqref="A10:A14"/>
    </sheetView>
  </sheetViews>
  <sheetFormatPr defaultRowHeight="15" x14ac:dyDescent="0.25"/>
  <cols>
    <col min="1" max="1" width="22.85546875" customWidth="1"/>
  </cols>
  <sheetData>
    <row r="1" spans="1:15" x14ac:dyDescent="0.25">
      <c r="A1" s="387" t="s">
        <v>2093</v>
      </c>
    </row>
    <row r="2" spans="1:15" x14ac:dyDescent="0.25">
      <c r="A2" s="387" t="s">
        <v>1684</v>
      </c>
    </row>
    <row r="4" spans="1:15" x14ac:dyDescent="0.25">
      <c r="A4" s="725"/>
      <c r="B4" s="725">
        <v>2007</v>
      </c>
      <c r="C4" s="725">
        <v>2008</v>
      </c>
      <c r="D4" s="725">
        <v>2009</v>
      </c>
      <c r="E4" s="725">
        <v>2010</v>
      </c>
      <c r="F4" s="725">
        <v>2011</v>
      </c>
      <c r="G4" s="725">
        <v>2012</v>
      </c>
      <c r="H4" s="725">
        <v>2013</v>
      </c>
      <c r="I4" s="725">
        <v>2014</v>
      </c>
      <c r="J4" s="725">
        <v>2015</v>
      </c>
      <c r="K4" s="725">
        <v>2016</v>
      </c>
      <c r="L4" s="725">
        <v>2017</v>
      </c>
      <c r="M4" s="725">
        <v>2018</v>
      </c>
      <c r="N4" s="725">
        <v>2019</v>
      </c>
      <c r="O4" s="725">
        <v>2020</v>
      </c>
    </row>
    <row r="5" spans="1:15" x14ac:dyDescent="0.25">
      <c r="A5" s="780" t="s">
        <v>128</v>
      </c>
      <c r="B5" s="781">
        <f>B13/B$14</f>
        <v>0.51869714846458448</v>
      </c>
      <c r="C5" s="781">
        <f t="shared" ref="C5:N5" si="0">C13/C$14</f>
        <v>0.51307249862766646</v>
      </c>
      <c r="D5" s="781">
        <f t="shared" si="0"/>
        <v>0.46861231778517964</v>
      </c>
      <c r="E5" s="781">
        <f t="shared" si="0"/>
        <v>0.51820762709679857</v>
      </c>
      <c r="F5" s="781">
        <f t="shared" si="0"/>
        <v>0.64612267246547961</v>
      </c>
      <c r="G5" s="781">
        <f t="shared" si="0"/>
        <v>0.57031132821129371</v>
      </c>
      <c r="H5" s="781">
        <f t="shared" si="0"/>
        <v>0.40857863967732028</v>
      </c>
      <c r="I5" s="781">
        <f t="shared" si="0"/>
        <v>0.43564079850454773</v>
      </c>
      <c r="J5" s="781">
        <f t="shared" si="0"/>
        <v>0.47973520536246789</v>
      </c>
      <c r="K5" s="781">
        <f t="shared" si="0"/>
        <v>0.51691207069707568</v>
      </c>
      <c r="L5" s="781">
        <f t="shared" si="0"/>
        <v>0.51027968038780391</v>
      </c>
      <c r="M5" s="781">
        <f t="shared" si="0"/>
        <v>0.51512677666467022</v>
      </c>
      <c r="N5" s="781">
        <f t="shared" si="0"/>
        <v>0.465855211960991</v>
      </c>
      <c r="O5" s="781">
        <f t="shared" ref="O5" si="1">O13/O$14</f>
        <v>0.50657580217092446</v>
      </c>
    </row>
    <row r="6" spans="1:15" x14ac:dyDescent="0.25">
      <c r="A6" s="780" t="s">
        <v>126</v>
      </c>
      <c r="B6" s="781">
        <f>B11/B$14</f>
        <v>0.25554977114464539</v>
      </c>
      <c r="C6" s="781">
        <f t="shared" ref="C6:N6" si="2">C11/C$14</f>
        <v>0.26640335166636386</v>
      </c>
      <c r="D6" s="781">
        <f t="shared" si="2"/>
        <v>0.27276738560518748</v>
      </c>
      <c r="E6" s="781">
        <f t="shared" si="2"/>
        <v>0.27196386314463505</v>
      </c>
      <c r="F6" s="781">
        <f t="shared" si="2"/>
        <v>0.19169871490571508</v>
      </c>
      <c r="G6" s="781">
        <f t="shared" si="2"/>
        <v>0.21273004326038686</v>
      </c>
      <c r="H6" s="781">
        <f t="shared" si="2"/>
        <v>0.27101529330180801</v>
      </c>
      <c r="I6" s="781">
        <f t="shared" si="2"/>
        <v>0.30324130907873442</v>
      </c>
      <c r="J6" s="781">
        <f t="shared" si="2"/>
        <v>0.26681566813884877</v>
      </c>
      <c r="K6" s="781">
        <f t="shared" si="2"/>
        <v>0.27642327247707948</v>
      </c>
      <c r="L6" s="781">
        <f t="shared" si="2"/>
        <v>0.27145940375684974</v>
      </c>
      <c r="M6" s="781">
        <f t="shared" si="2"/>
        <v>0.26807213593587187</v>
      </c>
      <c r="N6" s="781">
        <f t="shared" si="2"/>
        <v>0.23991897962900616</v>
      </c>
      <c r="O6" s="781">
        <f t="shared" ref="O6" si="3">O11/O$14</f>
        <v>0.19263726421676056</v>
      </c>
    </row>
    <row r="7" spans="1:15" x14ac:dyDescent="0.25">
      <c r="A7" s="780" t="s">
        <v>127</v>
      </c>
      <c r="B7" s="781">
        <f>B12/B$14</f>
        <v>0.22575308039077027</v>
      </c>
      <c r="C7" s="781">
        <f t="shared" ref="C7:N7" si="4">C12/C$14</f>
        <v>0.22052414970596976</v>
      </c>
      <c r="D7" s="781">
        <f t="shared" si="4"/>
        <v>0.25862029660963287</v>
      </c>
      <c r="E7" s="781">
        <f t="shared" si="4"/>
        <v>0.20982893938638833</v>
      </c>
      <c r="F7" s="781">
        <f t="shared" si="4"/>
        <v>0.16217835251458915</v>
      </c>
      <c r="G7" s="781">
        <f t="shared" si="4"/>
        <v>0.21695836585064093</v>
      </c>
      <c r="H7" s="781">
        <f t="shared" si="4"/>
        <v>0.32040606702087165</v>
      </c>
      <c r="I7" s="781">
        <f t="shared" si="4"/>
        <v>0.26111789241671779</v>
      </c>
      <c r="J7" s="781">
        <f t="shared" si="4"/>
        <v>0.25344879626492411</v>
      </c>
      <c r="K7" s="781">
        <f t="shared" si="4"/>
        <v>0.20666428691649111</v>
      </c>
      <c r="L7" s="781">
        <f t="shared" si="4"/>
        <v>0.21826091585534643</v>
      </c>
      <c r="M7" s="781">
        <f t="shared" si="4"/>
        <v>0.21680136089026728</v>
      </c>
      <c r="N7" s="781">
        <f t="shared" si="4"/>
        <v>0.29422602917395646</v>
      </c>
      <c r="O7" s="781">
        <f t="shared" ref="O7" si="5">O12/O$14</f>
        <v>0.30078693361231496</v>
      </c>
    </row>
    <row r="8" spans="1:15" x14ac:dyDescent="0.25">
      <c r="A8" s="780" t="s">
        <v>105</v>
      </c>
      <c r="B8" s="781">
        <f t="shared" ref="B8:N8" si="6">B14/B$14</f>
        <v>1</v>
      </c>
      <c r="C8" s="781">
        <f t="shared" si="6"/>
        <v>1</v>
      </c>
      <c r="D8" s="781">
        <f t="shared" si="6"/>
        <v>1</v>
      </c>
      <c r="E8" s="781">
        <f t="shared" si="6"/>
        <v>1</v>
      </c>
      <c r="F8" s="781">
        <f t="shared" si="6"/>
        <v>1</v>
      </c>
      <c r="G8" s="781">
        <f t="shared" si="6"/>
        <v>1</v>
      </c>
      <c r="H8" s="781">
        <f t="shared" si="6"/>
        <v>1</v>
      </c>
      <c r="I8" s="781">
        <f t="shared" si="6"/>
        <v>1</v>
      </c>
      <c r="J8" s="781">
        <f t="shared" si="6"/>
        <v>1</v>
      </c>
      <c r="K8" s="781">
        <f t="shared" si="6"/>
        <v>1</v>
      </c>
      <c r="L8" s="781">
        <f t="shared" si="6"/>
        <v>1</v>
      </c>
      <c r="M8" s="781">
        <f t="shared" si="6"/>
        <v>1</v>
      </c>
      <c r="N8" s="781">
        <f t="shared" si="6"/>
        <v>1</v>
      </c>
      <c r="O8" s="781">
        <f t="shared" ref="O8" si="7">O14/O$14</f>
        <v>1</v>
      </c>
    </row>
    <row r="9" spans="1:15" s="437" customFormat="1" ht="8.25" customHeight="1" x14ac:dyDescent="0.25">
      <c r="A9" s="896"/>
      <c r="B9" s="897"/>
      <c r="C9" s="897"/>
      <c r="D9" s="897"/>
      <c r="E9" s="897"/>
      <c r="F9" s="897"/>
      <c r="G9" s="897"/>
      <c r="H9" s="897"/>
      <c r="I9" s="897"/>
      <c r="J9" s="897"/>
      <c r="K9" s="897"/>
      <c r="L9" s="897"/>
      <c r="M9" s="897"/>
      <c r="N9" s="897"/>
      <c r="O9" s="897"/>
    </row>
    <row r="10" spans="1:15" x14ac:dyDescent="0.25">
      <c r="A10" s="895" t="s">
        <v>2339</v>
      </c>
      <c r="B10" s="778"/>
      <c r="C10" s="778"/>
      <c r="D10" s="778"/>
      <c r="E10" s="778"/>
      <c r="F10" s="778"/>
      <c r="G10" s="778"/>
      <c r="H10" s="778"/>
      <c r="I10" s="778"/>
      <c r="J10" s="778"/>
      <c r="K10" s="778"/>
      <c r="L10" s="778"/>
      <c r="M10" s="778"/>
      <c r="N10" s="778"/>
      <c r="O10" s="778"/>
    </row>
    <row r="11" spans="1:15" x14ac:dyDescent="0.25">
      <c r="A11" s="290" t="s">
        <v>2340</v>
      </c>
      <c r="B11" s="290">
        <v>44375.4</v>
      </c>
      <c r="C11" s="290">
        <v>55422.5</v>
      </c>
      <c r="D11" s="290">
        <v>53843.6</v>
      </c>
      <c r="E11" s="290">
        <v>63302.2</v>
      </c>
      <c r="F11" s="290">
        <v>73697.899999999994</v>
      </c>
      <c r="G11" s="290">
        <v>80985.2</v>
      </c>
      <c r="H11" s="290">
        <v>88363.1</v>
      </c>
      <c r="I11" s="290">
        <v>86950.2</v>
      </c>
      <c r="J11" s="290">
        <v>80796</v>
      </c>
      <c r="K11" s="290">
        <v>74727.3</v>
      </c>
      <c r="L11" s="290">
        <v>82610.2</v>
      </c>
      <c r="M11" s="290">
        <v>98018.7</v>
      </c>
      <c r="N11" s="290">
        <v>108676.7</v>
      </c>
      <c r="O11" s="290">
        <v>92637.7</v>
      </c>
    </row>
    <row r="12" spans="1:15" x14ac:dyDescent="0.25">
      <c r="A12" s="290" t="s">
        <v>2341</v>
      </c>
      <c r="B12" s="290">
        <v>39201.300000000003</v>
      </c>
      <c r="C12" s="290">
        <v>45877.8</v>
      </c>
      <c r="D12" s="290">
        <v>51051</v>
      </c>
      <c r="E12" s="290">
        <v>48839.7</v>
      </c>
      <c r="F12" s="290">
        <v>62348.9</v>
      </c>
      <c r="G12" s="290">
        <v>82594.899999999994</v>
      </c>
      <c r="H12" s="290">
        <v>104466.7</v>
      </c>
      <c r="I12" s="290">
        <v>74871.899999999994</v>
      </c>
      <c r="J12" s="290">
        <v>76748.3</v>
      </c>
      <c r="K12" s="290">
        <v>55868.9</v>
      </c>
      <c r="L12" s="290">
        <v>66420.899999999994</v>
      </c>
      <c r="M12" s="290">
        <v>79271.899999999994</v>
      </c>
      <c r="N12" s="290">
        <v>133276.29999999999</v>
      </c>
      <c r="O12" s="290">
        <v>144646</v>
      </c>
    </row>
    <row r="13" spans="1:15" x14ac:dyDescent="0.25">
      <c r="A13" s="290" t="s">
        <v>2342</v>
      </c>
      <c r="B13" s="290">
        <v>90070.1</v>
      </c>
      <c r="C13" s="290">
        <v>106739.5</v>
      </c>
      <c r="D13" s="290">
        <v>92502.9</v>
      </c>
      <c r="E13" s="290">
        <v>120617.8</v>
      </c>
      <c r="F13" s="290">
        <v>248399.6</v>
      </c>
      <c r="G13" s="290">
        <v>217114.5</v>
      </c>
      <c r="H13" s="290">
        <v>133214.9</v>
      </c>
      <c r="I13" s="290">
        <v>124913.9</v>
      </c>
      <c r="J13" s="290">
        <v>145271.4</v>
      </c>
      <c r="K13" s="290">
        <v>139740.20000000001</v>
      </c>
      <c r="L13" s="290">
        <v>155287.70000000001</v>
      </c>
      <c r="M13" s="290">
        <v>188352.5</v>
      </c>
      <c r="N13" s="290">
        <v>211019.6</v>
      </c>
      <c r="O13" s="290">
        <v>243608.2</v>
      </c>
    </row>
    <row r="14" spans="1:15" x14ac:dyDescent="0.25">
      <c r="A14" s="290" t="s">
        <v>2343</v>
      </c>
      <c r="B14" s="290">
        <v>173646.8</v>
      </c>
      <c r="C14" s="290">
        <v>208039.8</v>
      </c>
      <c r="D14" s="290">
        <v>197397.5</v>
      </c>
      <c r="E14" s="290">
        <v>232759.6</v>
      </c>
      <c r="F14" s="290">
        <v>384446.5</v>
      </c>
      <c r="G14" s="290">
        <v>380694.7</v>
      </c>
      <c r="H14" s="290">
        <v>326044.7</v>
      </c>
      <c r="I14" s="290">
        <v>286736</v>
      </c>
      <c r="J14" s="290">
        <v>302815.8</v>
      </c>
      <c r="K14" s="290">
        <v>270336.5</v>
      </c>
      <c r="L14" s="290">
        <v>304318.8</v>
      </c>
      <c r="M14" s="290">
        <v>365643</v>
      </c>
      <c r="N14" s="290">
        <v>452972.5</v>
      </c>
      <c r="O14" s="290">
        <v>480891.9</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8BF1F-E150-442B-AD14-B96FBF96EA92}">
  <dimension ref="A1:E24"/>
  <sheetViews>
    <sheetView zoomScaleNormal="100" workbookViewId="0">
      <selection activeCell="I11" sqref="I11"/>
    </sheetView>
  </sheetViews>
  <sheetFormatPr defaultRowHeight="15" x14ac:dyDescent="0.25"/>
  <cols>
    <col min="1" max="1" width="18.28515625" style="437" customWidth="1"/>
    <col min="2" max="2" width="12.7109375" customWidth="1"/>
    <col min="3" max="3" width="10.85546875" style="437" customWidth="1"/>
    <col min="4" max="4" width="14" customWidth="1"/>
    <col min="5" max="5" width="17.5703125" customWidth="1"/>
  </cols>
  <sheetData>
    <row r="1" spans="1:5" s="437" customFormat="1" x14ac:dyDescent="0.25">
      <c r="A1" s="387" t="s">
        <v>2094</v>
      </c>
    </row>
    <row r="2" spans="1:5" s="437" customFormat="1" x14ac:dyDescent="0.25">
      <c r="A2" s="387" t="s">
        <v>1886</v>
      </c>
      <c r="B2" s="387" t="s">
        <v>1663</v>
      </c>
    </row>
    <row r="3" spans="1:5" s="437" customFormat="1" x14ac:dyDescent="0.25">
      <c r="B3" s="387" t="s">
        <v>2112</v>
      </c>
    </row>
    <row r="5" spans="1:5" ht="24" customHeight="1" x14ac:dyDescent="0.25">
      <c r="A5" s="727"/>
      <c r="B5" s="1064" t="s">
        <v>2354</v>
      </c>
      <c r="C5" s="1065"/>
      <c r="D5" s="1065"/>
      <c r="E5" s="1066"/>
    </row>
    <row r="6" spans="1:5" ht="68.25" customHeight="1" x14ac:dyDescent="0.25">
      <c r="A6" s="727"/>
      <c r="B6" s="726" t="s">
        <v>2351</v>
      </c>
      <c r="C6" s="726" t="s">
        <v>2352</v>
      </c>
      <c r="D6" s="726" t="s">
        <v>2353</v>
      </c>
      <c r="E6" s="726" t="s">
        <v>1019</v>
      </c>
    </row>
    <row r="7" spans="1:5" x14ac:dyDescent="0.25">
      <c r="A7" s="740" t="s">
        <v>56</v>
      </c>
      <c r="B7" s="776">
        <v>0.18626446707561589</v>
      </c>
      <c r="C7" s="776">
        <v>0.50056577928652257</v>
      </c>
      <c r="D7" s="776">
        <v>0.31317173882834054</v>
      </c>
      <c r="E7" s="776"/>
    </row>
    <row r="8" spans="1:5" x14ac:dyDescent="0.25">
      <c r="A8" s="740" t="s">
        <v>2344</v>
      </c>
      <c r="B8" s="776">
        <v>0.21193483345769165</v>
      </c>
      <c r="C8" s="776">
        <v>0.48253674158904752</v>
      </c>
      <c r="D8" s="776">
        <v>0.30552947291643962</v>
      </c>
      <c r="E8" s="776"/>
    </row>
    <row r="9" spans="1:5" x14ac:dyDescent="0.25">
      <c r="A9" s="740" t="s">
        <v>1731</v>
      </c>
      <c r="B9" s="776">
        <v>0.18278803940635499</v>
      </c>
      <c r="C9" s="776">
        <v>0.42057461497888288</v>
      </c>
      <c r="D9" s="776">
        <v>0.39665622665568562</v>
      </c>
      <c r="E9" s="776"/>
    </row>
    <row r="10" spans="1:5" x14ac:dyDescent="0.25">
      <c r="A10" s="740" t="s">
        <v>154</v>
      </c>
      <c r="B10" s="776">
        <v>0.26213003687708064</v>
      </c>
      <c r="C10" s="776">
        <v>0.41441435779992558</v>
      </c>
      <c r="D10" s="776">
        <v>0.32345560532299367</v>
      </c>
      <c r="E10" s="776"/>
    </row>
    <row r="11" spans="1:5" x14ac:dyDescent="0.25">
      <c r="A11" s="740" t="s">
        <v>2345</v>
      </c>
      <c r="B11" s="776">
        <v>0.22669097248388673</v>
      </c>
      <c r="C11" s="776">
        <v>0.41266786972553371</v>
      </c>
      <c r="D11" s="776">
        <v>0.36064115779057954</v>
      </c>
      <c r="E11" s="776"/>
    </row>
    <row r="12" spans="1:5" x14ac:dyDescent="0.25">
      <c r="A12" s="740" t="s">
        <v>2346</v>
      </c>
      <c r="B12" s="776">
        <v>0.21049111063360873</v>
      </c>
      <c r="C12" s="776">
        <v>0.41094608809276217</v>
      </c>
      <c r="D12" s="776">
        <v>0.3785628435554218</v>
      </c>
      <c r="E12" s="776"/>
    </row>
    <row r="13" spans="1:5" x14ac:dyDescent="0.25">
      <c r="A13" s="740" t="s">
        <v>2347</v>
      </c>
      <c r="B13" s="776">
        <v>0.21736647052508387</v>
      </c>
      <c r="C13" s="776">
        <v>0.40616373297422642</v>
      </c>
      <c r="D13" s="776">
        <v>0.37646979650068957</v>
      </c>
      <c r="E13" s="776"/>
    </row>
    <row r="14" spans="1:5" x14ac:dyDescent="0.25">
      <c r="A14" s="740" t="s">
        <v>2348</v>
      </c>
      <c r="B14" s="776">
        <v>0.35714135037785899</v>
      </c>
      <c r="C14" s="776">
        <v>0.40547724144477665</v>
      </c>
      <c r="D14" s="776">
        <v>0.23737877133861754</v>
      </c>
      <c r="E14" s="776"/>
    </row>
    <row r="15" spans="1:5" x14ac:dyDescent="0.25">
      <c r="A15" s="740" t="s">
        <v>50</v>
      </c>
      <c r="B15" s="776">
        <v>0.21235331161289348</v>
      </c>
      <c r="C15" s="776">
        <v>0.39719312336908158</v>
      </c>
      <c r="D15" s="776">
        <v>0.39045337647254025</v>
      </c>
      <c r="E15" s="776" t="s">
        <v>202</v>
      </c>
    </row>
    <row r="16" spans="1:5" x14ac:dyDescent="0.25">
      <c r="A16" s="740" t="s">
        <v>2349</v>
      </c>
      <c r="B16" s="776">
        <v>0.19250007638563543</v>
      </c>
      <c r="C16" s="776">
        <v>0.38353991404069826</v>
      </c>
      <c r="D16" s="776">
        <v>0.42396000957366625</v>
      </c>
      <c r="E16" s="776"/>
    </row>
    <row r="17" spans="1:5" x14ac:dyDescent="0.25">
      <c r="A17" s="740" t="s">
        <v>34</v>
      </c>
      <c r="B17" s="776">
        <v>0.23991897962900616</v>
      </c>
      <c r="C17" s="776">
        <v>0.29422602917395646</v>
      </c>
      <c r="D17" s="776">
        <v>0.465855211960991</v>
      </c>
      <c r="E17" s="776"/>
    </row>
    <row r="18" spans="1:5" x14ac:dyDescent="0.25">
      <c r="A18" s="740" t="s">
        <v>173</v>
      </c>
      <c r="B18" s="776">
        <v>0.3993261513340447</v>
      </c>
      <c r="C18" s="776">
        <v>0.23400103092853705</v>
      </c>
      <c r="D18" s="776">
        <v>0.36667281773741833</v>
      </c>
      <c r="E18" s="776" t="s">
        <v>202</v>
      </c>
    </row>
    <row r="19" spans="1:5" x14ac:dyDescent="0.25">
      <c r="A19" s="740" t="s">
        <v>2350</v>
      </c>
      <c r="B19" s="776">
        <v>0.18612261813188449</v>
      </c>
      <c r="C19" s="776">
        <v>0.22688430482119323</v>
      </c>
      <c r="D19" s="776">
        <v>0.57881684542656608</v>
      </c>
      <c r="E19" s="776"/>
    </row>
    <row r="20" spans="1:5" x14ac:dyDescent="0.25">
      <c r="A20" s="740" t="s">
        <v>138</v>
      </c>
      <c r="B20" s="776">
        <v>0.14668983671493177</v>
      </c>
      <c r="C20" s="776">
        <v>0.22505110589650526</v>
      </c>
      <c r="D20" s="776">
        <v>0.62825905738856302</v>
      </c>
      <c r="E20" s="776" t="s">
        <v>202</v>
      </c>
    </row>
    <row r="21" spans="1:5" x14ac:dyDescent="0.25">
      <c r="A21" s="740" t="s">
        <v>90</v>
      </c>
      <c r="B21" s="776">
        <v>0.16402239531286361</v>
      </c>
      <c r="C21" s="776">
        <v>0.18989625208568139</v>
      </c>
      <c r="D21" s="776">
        <v>0.64392152210251896</v>
      </c>
      <c r="E21" s="776">
        <v>2.1598304989360554E-3</v>
      </c>
    </row>
    <row r="22" spans="1:5" x14ac:dyDescent="0.25">
      <c r="A22" s="740" t="s">
        <v>92</v>
      </c>
      <c r="B22" s="776">
        <v>0.124964870721311</v>
      </c>
      <c r="C22" s="776">
        <v>0.18565122124995997</v>
      </c>
      <c r="D22" s="776">
        <v>0.64794384278843398</v>
      </c>
      <c r="E22" s="776">
        <v>4.1440065240295122E-2</v>
      </c>
    </row>
    <row r="23" spans="1:5" x14ac:dyDescent="0.25">
      <c r="A23" s="740" t="s">
        <v>1763</v>
      </c>
      <c r="B23" s="776">
        <v>0.32542866597396952</v>
      </c>
      <c r="C23" s="776">
        <v>0.13239550383501475</v>
      </c>
      <c r="D23" s="776">
        <v>0.54217583019101578</v>
      </c>
      <c r="E23" s="776"/>
    </row>
    <row r="24" spans="1:5" x14ac:dyDescent="0.25">
      <c r="A24" s="740" t="s">
        <v>162</v>
      </c>
      <c r="B24" s="776">
        <v>9.9972114088276345E-2</v>
      </c>
      <c r="C24" s="776">
        <v>0.10139725172760854</v>
      </c>
      <c r="D24" s="776">
        <v>0.79863063418411506</v>
      </c>
      <c r="E24" s="776"/>
    </row>
  </sheetData>
  <autoFilter ref="A6:E6" xr:uid="{49228480-4AD9-4A5A-9F25-67A361704D39}"/>
  <mergeCells count="1">
    <mergeCell ref="B5:E5"/>
  </mergeCell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0D6D3-9ACD-417F-BBF5-6EC8E70D4021}">
  <dimension ref="A1:C21"/>
  <sheetViews>
    <sheetView zoomScaleNormal="100" workbookViewId="0">
      <selection activeCell="F24" sqref="F24"/>
    </sheetView>
  </sheetViews>
  <sheetFormatPr defaultRowHeight="15" x14ac:dyDescent="0.25"/>
  <cols>
    <col min="1" max="1" width="43.140625" customWidth="1"/>
    <col min="2" max="2" width="18.85546875" customWidth="1"/>
    <col min="3" max="3" width="10.5703125" customWidth="1"/>
    <col min="4" max="4" width="14.7109375" customWidth="1"/>
    <col min="5" max="5" width="10" customWidth="1"/>
    <col min="6" max="6" width="14.85546875" customWidth="1"/>
  </cols>
  <sheetData>
    <row r="1" spans="1:3" s="380" customFormat="1" x14ac:dyDescent="0.25">
      <c r="A1" s="236" t="s">
        <v>2095</v>
      </c>
    </row>
    <row r="2" spans="1:3" x14ac:dyDescent="0.25">
      <c r="A2" s="54" t="s">
        <v>1858</v>
      </c>
    </row>
    <row r="3" spans="1:3" s="437" customFormat="1" x14ac:dyDescent="0.25">
      <c r="A3" s="387"/>
    </row>
    <row r="4" spans="1:3" s="375" customFormat="1" ht="15.75" x14ac:dyDescent="0.25">
      <c r="A4" s="898" t="s">
        <v>2366</v>
      </c>
      <c r="B4" s="725" t="s">
        <v>1071</v>
      </c>
      <c r="C4" s="725" t="s">
        <v>1709</v>
      </c>
    </row>
    <row r="5" spans="1:3" s="375" customFormat="1" ht="15.75" x14ac:dyDescent="0.25">
      <c r="A5" s="388" t="s">
        <v>2355</v>
      </c>
      <c r="B5" s="389">
        <v>150209876</v>
      </c>
      <c r="C5" s="379">
        <f>B5/1000000</f>
        <v>150.20987600000001</v>
      </c>
    </row>
    <row r="6" spans="1:3" s="375" customFormat="1" ht="15.75" x14ac:dyDescent="0.25">
      <c r="A6" s="388" t="s">
        <v>2356</v>
      </c>
      <c r="B6" s="389">
        <v>829787.10000000009</v>
      </c>
      <c r="C6" s="379">
        <f t="shared" ref="C6:C16" si="0">B6/1000000</f>
        <v>0.82978710000000011</v>
      </c>
    </row>
    <row r="7" spans="1:3" s="375" customFormat="1" ht="15.75" x14ac:dyDescent="0.25">
      <c r="A7" s="388" t="s">
        <v>2357</v>
      </c>
      <c r="B7" s="389">
        <v>4468340</v>
      </c>
      <c r="C7" s="379">
        <f t="shared" si="0"/>
        <v>4.4683400000000004</v>
      </c>
    </row>
    <row r="8" spans="1:3" s="375" customFormat="1" ht="15.75" x14ac:dyDescent="0.25">
      <c r="A8" s="388" t="s">
        <v>2358</v>
      </c>
      <c r="B8" s="389">
        <v>5427412.5499999998</v>
      </c>
      <c r="C8" s="379">
        <f t="shared" si="0"/>
        <v>5.4274125499999997</v>
      </c>
    </row>
    <row r="9" spans="1:3" s="375" customFormat="1" ht="15.75" x14ac:dyDescent="0.25">
      <c r="A9" s="388" t="s">
        <v>2359</v>
      </c>
      <c r="B9" s="389">
        <v>148615</v>
      </c>
      <c r="C9" s="379">
        <f t="shared" si="0"/>
        <v>0.148615</v>
      </c>
    </row>
    <row r="10" spans="1:3" s="375" customFormat="1" ht="15.75" x14ac:dyDescent="0.25">
      <c r="A10" s="388" t="s">
        <v>2360</v>
      </c>
      <c r="B10" s="389">
        <v>12191685.280000001</v>
      </c>
      <c r="C10" s="379">
        <f t="shared" si="0"/>
        <v>12.191685280000002</v>
      </c>
    </row>
    <row r="11" spans="1:3" s="375" customFormat="1" ht="15.75" x14ac:dyDescent="0.25">
      <c r="A11" s="388" t="s">
        <v>2361</v>
      </c>
      <c r="B11" s="389">
        <v>8239574</v>
      </c>
      <c r="C11" s="379">
        <f t="shared" si="0"/>
        <v>8.2395739999999993</v>
      </c>
    </row>
    <row r="12" spans="1:3" s="375" customFormat="1" ht="15.75" x14ac:dyDescent="0.25">
      <c r="A12" s="388" t="s">
        <v>2362</v>
      </c>
      <c r="B12" s="389">
        <v>931232</v>
      </c>
      <c r="C12" s="379">
        <f t="shared" si="0"/>
        <v>0.93123199999999995</v>
      </c>
    </row>
    <row r="13" spans="1:3" s="375" customFormat="1" ht="15.75" x14ac:dyDescent="0.25">
      <c r="A13" s="388" t="s">
        <v>2363</v>
      </c>
      <c r="B13" s="389">
        <v>176827</v>
      </c>
      <c r="C13" s="379">
        <f t="shared" si="0"/>
        <v>0.17682700000000001</v>
      </c>
    </row>
    <row r="14" spans="1:3" s="375" customFormat="1" ht="15.75" x14ac:dyDescent="0.25">
      <c r="A14" s="388" t="s">
        <v>2364</v>
      </c>
      <c r="B14" s="389">
        <v>4093439.419615</v>
      </c>
      <c r="C14" s="379">
        <f t="shared" si="0"/>
        <v>4.0934394196149997</v>
      </c>
    </row>
    <row r="15" spans="1:3" ht="15.75" x14ac:dyDescent="0.25">
      <c r="A15" s="388" t="s">
        <v>2365</v>
      </c>
      <c r="B15" s="389">
        <v>538920</v>
      </c>
      <c r="C15" s="379">
        <f t="shared" si="0"/>
        <v>0.53891999999999995</v>
      </c>
    </row>
    <row r="16" spans="1:3" ht="15.75" x14ac:dyDescent="0.25">
      <c r="A16" s="1003" t="s">
        <v>105</v>
      </c>
      <c r="B16" s="1004">
        <f>SUM(B5:B15)</f>
        <v>187255708.34961501</v>
      </c>
      <c r="C16" s="367">
        <f t="shared" si="0"/>
        <v>187.25570834961502</v>
      </c>
    </row>
    <row r="17" spans="1:2" x14ac:dyDescent="0.25">
      <c r="A17" s="437"/>
      <c r="B17" s="437"/>
    </row>
    <row r="18" spans="1:2" x14ac:dyDescent="0.25">
      <c r="A18" t="s">
        <v>2367</v>
      </c>
    </row>
    <row r="21" spans="1:2" x14ac:dyDescent="0.25">
      <c r="B21" s="437"/>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B09-6484-4BBB-A275-12E1E2E9E983}">
  <dimension ref="A1:E30"/>
  <sheetViews>
    <sheetView workbookViewId="0">
      <selection activeCell="P19" sqref="P19"/>
    </sheetView>
  </sheetViews>
  <sheetFormatPr defaultRowHeight="15" x14ac:dyDescent="0.25"/>
  <cols>
    <col min="2" max="2" width="10.42578125" customWidth="1"/>
    <col min="3" max="3" width="10.28515625" customWidth="1"/>
    <col min="4" max="4" width="8.7109375" customWidth="1"/>
    <col min="5" max="5" width="10.28515625" customWidth="1"/>
  </cols>
  <sheetData>
    <row r="1" spans="1:5" s="380" customFormat="1" x14ac:dyDescent="0.25">
      <c r="A1" s="236" t="s">
        <v>2096</v>
      </c>
    </row>
    <row r="2" spans="1:5" x14ac:dyDescent="0.25">
      <c r="A2" s="54" t="s">
        <v>1899</v>
      </c>
    </row>
    <row r="4" spans="1:5" x14ac:dyDescent="0.25">
      <c r="A4" t="s">
        <v>2097</v>
      </c>
    </row>
    <row r="5" spans="1:5" ht="45" x14ac:dyDescent="0.25">
      <c r="A5" s="902"/>
      <c r="B5" s="726" t="s">
        <v>2368</v>
      </c>
      <c r="C5" s="726" t="s">
        <v>1240</v>
      </c>
      <c r="D5" s="726" t="s">
        <v>1239</v>
      </c>
      <c r="E5" s="726" t="s">
        <v>1241</v>
      </c>
    </row>
    <row r="6" spans="1:5" x14ac:dyDescent="0.25">
      <c r="A6" s="900" t="s">
        <v>901</v>
      </c>
      <c r="B6" s="901">
        <v>1.8264</v>
      </c>
      <c r="C6" s="901">
        <v>0.77210000000000001</v>
      </c>
      <c r="D6" s="901">
        <v>1.0312000000000001</v>
      </c>
      <c r="E6" s="901">
        <v>2.3100000000000002E-2</v>
      </c>
    </row>
    <row r="7" spans="1:5" x14ac:dyDescent="0.25">
      <c r="A7" s="900" t="s">
        <v>902</v>
      </c>
      <c r="B7" s="901">
        <v>1.8106</v>
      </c>
      <c r="C7" s="901">
        <v>1.2815999999999999</v>
      </c>
      <c r="D7" s="901">
        <v>0.50270000000000004</v>
      </c>
      <c r="E7" s="901">
        <v>2.63E-2</v>
      </c>
    </row>
    <row r="8" spans="1:5" x14ac:dyDescent="0.25">
      <c r="A8" s="900" t="s">
        <v>903</v>
      </c>
      <c r="B8" s="901">
        <v>1.9677</v>
      </c>
      <c r="C8" s="901">
        <v>1.1710999999999998</v>
      </c>
      <c r="D8" s="901">
        <v>0.76900000000000002</v>
      </c>
      <c r="E8" s="901">
        <v>2.7600000000000003E-2</v>
      </c>
    </row>
    <row r="9" spans="1:5" x14ac:dyDescent="0.25">
      <c r="A9" s="900" t="s">
        <v>904</v>
      </c>
      <c r="B9" s="901">
        <v>2.6369000000000002</v>
      </c>
      <c r="C9" s="901">
        <v>1.8414000000000001</v>
      </c>
      <c r="D9" s="901">
        <v>0.75220000000000009</v>
      </c>
      <c r="E9" s="901">
        <v>4.3299999999999998E-2</v>
      </c>
    </row>
    <row r="10" spans="1:5" x14ac:dyDescent="0.25">
      <c r="A10" s="900" t="s">
        <v>905</v>
      </c>
      <c r="B10" s="901">
        <v>2.6755999999999998</v>
      </c>
      <c r="C10" s="901">
        <v>1.4350999999999998</v>
      </c>
      <c r="D10" s="901">
        <v>1.1154999999999999</v>
      </c>
      <c r="E10" s="901">
        <v>0.125</v>
      </c>
    </row>
    <row r="11" spans="1:5" x14ac:dyDescent="0.25">
      <c r="A11" s="900" t="s">
        <v>906</v>
      </c>
      <c r="B11" s="901">
        <v>1.6559000000000001</v>
      </c>
      <c r="C11" s="901">
        <v>1.2585</v>
      </c>
      <c r="D11" s="901">
        <v>0.29919999999999997</v>
      </c>
      <c r="E11" s="901">
        <v>9.820000000000001E-2</v>
      </c>
    </row>
    <row r="12" spans="1:5" x14ac:dyDescent="0.25">
      <c r="A12" s="900" t="s">
        <v>652</v>
      </c>
      <c r="B12" s="901">
        <v>2.4977</v>
      </c>
      <c r="C12" s="901">
        <v>1.9193</v>
      </c>
      <c r="D12" s="901">
        <v>0.48110000000000003</v>
      </c>
      <c r="E12" s="901">
        <v>9.7299999999999998E-2</v>
      </c>
    </row>
    <row r="13" spans="1:5" x14ac:dyDescent="0.25">
      <c r="A13" s="900" t="s">
        <v>653</v>
      </c>
      <c r="B13" s="901">
        <v>2.3290000000000002</v>
      </c>
      <c r="C13" s="901">
        <v>1.9827999999999999</v>
      </c>
      <c r="D13" s="901">
        <v>0.2432</v>
      </c>
      <c r="E13" s="901">
        <v>0.10299999999999999</v>
      </c>
    </row>
    <row r="14" spans="1:5" x14ac:dyDescent="0.25">
      <c r="A14" s="900" t="s">
        <v>654</v>
      </c>
      <c r="B14" s="901">
        <v>2.6893000000000002</v>
      </c>
      <c r="C14" s="901">
        <v>2.4359000000000002</v>
      </c>
      <c r="D14" s="901">
        <v>0.1338</v>
      </c>
      <c r="E14" s="901">
        <v>0.1196</v>
      </c>
    </row>
    <row r="15" spans="1:5" x14ac:dyDescent="0.25">
      <c r="A15" s="900" t="s">
        <v>655</v>
      </c>
      <c r="B15" s="901">
        <v>2.3641999999999999</v>
      </c>
      <c r="C15" s="901">
        <v>2.2473000000000001</v>
      </c>
      <c r="D15" s="901">
        <v>1.6999999999999999E-3</v>
      </c>
      <c r="E15" s="901">
        <v>0.1152</v>
      </c>
    </row>
    <row r="16" spans="1:5" x14ac:dyDescent="0.25">
      <c r="A16" s="900" t="s">
        <v>656</v>
      </c>
      <c r="B16" s="901">
        <v>3.1883000000000004</v>
      </c>
      <c r="C16" s="901">
        <v>3.0526</v>
      </c>
      <c r="D16" s="901">
        <v>7.0999999999999995E-3</v>
      </c>
      <c r="E16" s="901">
        <v>0.12859999999999999</v>
      </c>
    </row>
    <row r="17" spans="1:5" x14ac:dyDescent="0.25">
      <c r="A17" s="900" t="s">
        <v>657</v>
      </c>
      <c r="B17" s="901">
        <v>4.6916000000000002</v>
      </c>
      <c r="C17" s="901">
        <v>4.0533000000000001</v>
      </c>
      <c r="D17" s="901">
        <v>6.6E-3</v>
      </c>
      <c r="E17" s="901">
        <v>0.63170000000000004</v>
      </c>
    </row>
    <row r="18" spans="1:5" x14ac:dyDescent="0.25">
      <c r="A18" s="900" t="s">
        <v>81</v>
      </c>
      <c r="B18" s="901">
        <v>5.0501000000000005</v>
      </c>
      <c r="C18" s="901">
        <v>3.9575999999999998</v>
      </c>
      <c r="D18" s="901">
        <v>0.32700000000000001</v>
      </c>
      <c r="E18" s="901">
        <v>0.76549999999999996</v>
      </c>
    </row>
    <row r="19" spans="1:5" x14ac:dyDescent="0.25">
      <c r="A19" s="900" t="s">
        <v>82</v>
      </c>
      <c r="B19" s="901">
        <v>4.5036000000000005</v>
      </c>
      <c r="C19" s="901">
        <v>3.5455999999999999</v>
      </c>
      <c r="D19" s="901">
        <v>0.3997</v>
      </c>
      <c r="E19" s="901">
        <v>0.55829999999999991</v>
      </c>
    </row>
    <row r="20" spans="1:5" x14ac:dyDescent="0.25">
      <c r="A20" s="900" t="s">
        <v>83</v>
      </c>
      <c r="B20" s="901">
        <v>4.5324</v>
      </c>
      <c r="C20" s="901">
        <v>3.6821999999999999</v>
      </c>
      <c r="D20" s="901">
        <v>0.57810000000000006</v>
      </c>
      <c r="E20" s="901">
        <v>0.27210000000000001</v>
      </c>
    </row>
    <row r="21" spans="1:5" x14ac:dyDescent="0.25">
      <c r="A21" s="900" t="s">
        <v>10</v>
      </c>
      <c r="B21" s="901">
        <v>4.4306999999999999</v>
      </c>
      <c r="C21" s="901">
        <v>3.7189000000000001</v>
      </c>
      <c r="D21" s="901">
        <v>0.46400000000000002</v>
      </c>
      <c r="E21" s="901">
        <v>0.24780000000000002</v>
      </c>
    </row>
    <row r="22" spans="1:5" x14ac:dyDescent="0.25">
      <c r="A22" s="900" t="s">
        <v>12</v>
      </c>
      <c r="B22" s="901">
        <v>4.8161000000000005</v>
      </c>
      <c r="C22" s="901">
        <v>4.2587999999999999</v>
      </c>
      <c r="D22" s="901">
        <v>0.42099999999999999</v>
      </c>
      <c r="E22" s="901">
        <v>0.13639999999999999</v>
      </c>
    </row>
    <row r="23" spans="1:5" x14ac:dyDescent="0.25">
      <c r="A23" s="900" t="s">
        <v>13</v>
      </c>
      <c r="B23" s="901">
        <v>6.4836999999999998</v>
      </c>
      <c r="C23" s="901">
        <v>6.016</v>
      </c>
      <c r="D23" s="901">
        <v>0.3881</v>
      </c>
      <c r="E23" s="901">
        <v>7.959999999999999E-2</v>
      </c>
    </row>
    <row r="24" spans="1:5" x14ac:dyDescent="0.25">
      <c r="A24" s="900" t="s">
        <v>14</v>
      </c>
      <c r="B24" s="901">
        <v>6.2046999999999999</v>
      </c>
      <c r="C24" s="901">
        <v>5.5632999999999999</v>
      </c>
      <c r="D24" s="901">
        <v>0.40739999999999998</v>
      </c>
      <c r="E24" s="901">
        <v>0.23400000000000001</v>
      </c>
    </row>
    <row r="25" spans="1:5" x14ac:dyDescent="0.25">
      <c r="A25" s="900" t="s">
        <v>15</v>
      </c>
      <c r="B25" s="901">
        <v>7.7138999999999998</v>
      </c>
      <c r="C25" s="901">
        <v>6.7575000000000003</v>
      </c>
      <c r="D25" s="901">
        <v>0.53110000000000002</v>
      </c>
      <c r="E25" s="901">
        <v>0.42530000000000001</v>
      </c>
    </row>
    <row r="26" spans="1:5" x14ac:dyDescent="0.25">
      <c r="A26" s="900" t="s">
        <v>16</v>
      </c>
      <c r="B26" s="901">
        <v>8.3311000000000011</v>
      </c>
      <c r="C26" s="901">
        <v>7.1201999999999996</v>
      </c>
      <c r="D26" s="901">
        <v>0.91089999999999993</v>
      </c>
      <c r="E26" s="901">
        <v>0.3</v>
      </c>
    </row>
    <row r="27" spans="1:5" x14ac:dyDescent="0.25">
      <c r="A27" s="900" t="s">
        <v>17</v>
      </c>
      <c r="B27" s="901">
        <v>7.9021999999999997</v>
      </c>
      <c r="C27" s="901">
        <v>7.0415000000000001</v>
      </c>
      <c r="D27" s="901">
        <v>0.62890000000000001</v>
      </c>
      <c r="E27" s="901">
        <v>0.23180000000000001</v>
      </c>
    </row>
    <row r="28" spans="1:5" x14ac:dyDescent="0.25">
      <c r="A28" s="900" t="s">
        <v>18</v>
      </c>
      <c r="B28" s="901">
        <v>12.6778</v>
      </c>
      <c r="C28" s="901">
        <v>11.1989</v>
      </c>
      <c r="D28" s="901">
        <v>0.68879999999999997</v>
      </c>
      <c r="E28" s="901">
        <v>0.79010000000000002</v>
      </c>
    </row>
    <row r="29" spans="1:5" x14ac:dyDescent="0.25">
      <c r="A29" s="900" t="s">
        <v>19</v>
      </c>
      <c r="B29" s="901">
        <v>13.9956</v>
      </c>
      <c r="C29" s="901">
        <v>12.6143</v>
      </c>
      <c r="D29" s="901">
        <v>0.95950000000000002</v>
      </c>
      <c r="E29" s="901">
        <v>0.42169999999999996</v>
      </c>
    </row>
    <row r="30" spans="1:5" x14ac:dyDescent="0.25">
      <c r="A30" s="900" t="s">
        <v>20</v>
      </c>
      <c r="B30" s="901">
        <v>14.251700000000001</v>
      </c>
      <c r="C30" s="901">
        <v>12.6478</v>
      </c>
      <c r="D30" s="901">
        <v>1.0258</v>
      </c>
      <c r="E30" s="901">
        <v>0.57799999999999996</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0B92-6F0B-4F99-A4C6-5E7101294DC9}">
  <dimension ref="A1:L12"/>
  <sheetViews>
    <sheetView workbookViewId="0">
      <selection activeCell="J5" sqref="J5"/>
    </sheetView>
  </sheetViews>
  <sheetFormatPr defaultRowHeight="15" x14ac:dyDescent="0.25"/>
  <cols>
    <col min="4" max="4" width="10.140625" customWidth="1"/>
  </cols>
  <sheetData>
    <row r="1" spans="1:12" x14ac:dyDescent="0.25">
      <c r="A1" s="236" t="s">
        <v>2098</v>
      </c>
      <c r="B1" s="380"/>
      <c r="C1" s="380"/>
      <c r="D1" s="380"/>
      <c r="E1" s="380"/>
      <c r="F1" s="380"/>
      <c r="G1" s="380"/>
      <c r="H1" s="380"/>
      <c r="I1" s="380"/>
    </row>
    <row r="2" spans="1:12" x14ac:dyDescent="0.25">
      <c r="A2" s="387" t="s">
        <v>2099</v>
      </c>
      <c r="B2" s="437"/>
      <c r="C2" s="437"/>
      <c r="D2" s="437"/>
      <c r="E2" s="437"/>
      <c r="F2" s="437"/>
    </row>
    <row r="4" spans="1:12" ht="60" x14ac:dyDescent="0.25">
      <c r="A4" s="903"/>
      <c r="B4" s="904" t="s">
        <v>2369</v>
      </c>
      <c r="C4" s="904" t="s">
        <v>2370</v>
      </c>
      <c r="D4" s="904" t="s">
        <v>2371</v>
      </c>
      <c r="E4" s="437"/>
      <c r="F4" s="437"/>
      <c r="G4" s="437"/>
      <c r="H4" s="437"/>
      <c r="I4" s="437"/>
      <c r="J4" s="437"/>
      <c r="K4" s="437"/>
      <c r="L4" s="437"/>
    </row>
    <row r="5" spans="1:12" x14ac:dyDescent="0.25">
      <c r="A5" s="905">
        <v>2016</v>
      </c>
      <c r="B5" s="59">
        <v>126871.17</v>
      </c>
      <c r="C5" s="568">
        <f>B5/1000000</f>
        <v>0.12687117000000001</v>
      </c>
      <c r="D5" s="59">
        <v>181244.55</v>
      </c>
      <c r="E5" s="55"/>
      <c r="F5" s="437"/>
      <c r="G5" s="437"/>
      <c r="H5" s="437"/>
      <c r="I5" s="437"/>
      <c r="J5" s="437"/>
      <c r="K5" s="437"/>
      <c r="L5" s="437"/>
    </row>
    <row r="6" spans="1:12" x14ac:dyDescent="0.25">
      <c r="A6" s="905">
        <v>2017</v>
      </c>
      <c r="B6" s="59">
        <v>952069.06</v>
      </c>
      <c r="C6" s="568">
        <f t="shared" ref="C6:C9" si="0">B6/1000000</f>
        <v>0.95206906000000002</v>
      </c>
      <c r="D6" s="59">
        <v>1400178.89</v>
      </c>
      <c r="E6" s="55"/>
      <c r="F6" s="437"/>
      <c r="G6" s="437"/>
      <c r="H6" s="437"/>
      <c r="I6" s="437"/>
      <c r="J6" s="437"/>
      <c r="K6" s="437"/>
      <c r="L6" s="437"/>
    </row>
    <row r="7" spans="1:12" x14ac:dyDescent="0.25">
      <c r="A7" s="905">
        <v>2018</v>
      </c>
      <c r="B7" s="59">
        <v>2101628.85</v>
      </c>
      <c r="C7" s="568">
        <f t="shared" si="0"/>
        <v>2.10162885</v>
      </c>
      <c r="D7" s="59">
        <v>3135316.96</v>
      </c>
      <c r="E7" s="55"/>
      <c r="F7" s="437"/>
      <c r="G7" s="437"/>
      <c r="H7" s="437"/>
      <c r="I7" s="437"/>
      <c r="J7" s="437"/>
      <c r="K7" s="437"/>
      <c r="L7" s="437"/>
    </row>
    <row r="8" spans="1:12" x14ac:dyDescent="0.25">
      <c r="A8" s="905">
        <v>2019</v>
      </c>
      <c r="B8" s="59">
        <v>4247758.5599999996</v>
      </c>
      <c r="C8" s="568">
        <f t="shared" si="0"/>
        <v>4.2477585599999994</v>
      </c>
      <c r="D8" s="59">
        <v>6273960.2800000003</v>
      </c>
      <c r="E8" s="55"/>
      <c r="F8" s="437"/>
      <c r="G8" s="437"/>
      <c r="H8" s="437"/>
      <c r="I8" s="437"/>
      <c r="J8" s="437"/>
      <c r="K8" s="437"/>
      <c r="L8" s="437"/>
    </row>
    <row r="9" spans="1:12" x14ac:dyDescent="0.25">
      <c r="A9" s="905">
        <v>2020</v>
      </c>
      <c r="B9" s="59">
        <v>6043013.8600000003</v>
      </c>
      <c r="C9" s="568">
        <f t="shared" si="0"/>
        <v>6.0430138600000003</v>
      </c>
      <c r="D9" s="59">
        <v>9293329.4499999993</v>
      </c>
      <c r="E9" s="55"/>
      <c r="F9" s="55"/>
      <c r="G9" s="437"/>
      <c r="H9" s="437"/>
      <c r="I9" s="437"/>
      <c r="J9" s="437"/>
      <c r="K9" s="437"/>
      <c r="L9" s="437"/>
    </row>
    <row r="10" spans="1:12" x14ac:dyDescent="0.25">
      <c r="A10" s="437"/>
      <c r="B10" s="437"/>
      <c r="C10" s="437"/>
      <c r="D10" s="437"/>
      <c r="E10" s="437"/>
      <c r="F10" s="437"/>
      <c r="G10" s="437"/>
      <c r="H10" s="437"/>
      <c r="I10" s="437"/>
      <c r="J10" s="437"/>
      <c r="K10" s="437"/>
      <c r="L10" s="437"/>
    </row>
    <row r="11" spans="1:12" x14ac:dyDescent="0.25">
      <c r="A11" s="437"/>
      <c r="B11" s="437"/>
      <c r="C11" s="437"/>
      <c r="D11" s="437"/>
      <c r="E11" s="437"/>
      <c r="F11" s="437"/>
      <c r="G11" s="437"/>
      <c r="H11" s="437"/>
      <c r="I11" s="437"/>
      <c r="J11" s="437"/>
      <c r="K11" s="437"/>
      <c r="L11" s="437"/>
    </row>
    <row r="12" spans="1:12" x14ac:dyDescent="0.25">
      <c r="A12" s="437"/>
      <c r="B12" s="437"/>
      <c r="C12" s="437"/>
      <c r="D12" s="437"/>
      <c r="E12" s="437"/>
      <c r="F12" s="437"/>
      <c r="G12" s="437"/>
      <c r="H12" s="437"/>
      <c r="I12" s="437"/>
      <c r="J12" s="437"/>
      <c r="K12" s="437"/>
      <c r="L12" s="43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125</vt:i4>
      </vt:variant>
      <vt:variant>
        <vt:lpstr>Nimega vahemikud</vt:lpstr>
      </vt:variant>
      <vt:variant>
        <vt:i4>1</vt:i4>
      </vt:variant>
    </vt:vector>
  </HeadingPairs>
  <TitlesOfParts>
    <vt:vector size="126" baseType="lpstr">
      <vt:lpstr>R&amp;D structure</vt:lpstr>
      <vt:lpstr>1.1</vt:lpstr>
      <vt:lpstr>1.2vana</vt:lpstr>
      <vt:lpstr>1.2</vt:lpstr>
      <vt:lpstr>1.3</vt:lpstr>
      <vt:lpstr>1.4</vt:lpstr>
      <vt:lpstr>1.5</vt:lpstr>
      <vt:lpstr>1.6vana</vt:lpstr>
      <vt:lpstr>1.6</vt:lpstr>
      <vt:lpstr>1.7</vt:lpstr>
      <vt:lpstr>Leht2</vt:lpstr>
      <vt:lpstr>1.7alg</vt:lpstr>
      <vt:lpstr>1.8</vt:lpstr>
      <vt:lpstr>1.9</vt:lpstr>
      <vt:lpstr>1.10</vt:lpstr>
      <vt:lpstr>1.11</vt:lpstr>
      <vt:lpstr>1.12vana</vt:lpstr>
      <vt:lpstr>1.12</vt:lpstr>
      <vt:lpstr>1.13_1.14</vt:lpstr>
      <vt:lpstr>1.15</vt:lpstr>
      <vt:lpstr>1.16</vt:lpstr>
      <vt:lpstr>T1.1</vt:lpstr>
      <vt:lpstr>1.17</vt:lpstr>
      <vt:lpstr>T1.2</vt:lpstr>
      <vt:lpstr>T1.3</vt:lpstr>
      <vt:lpstr>1.15vana</vt:lpstr>
      <vt:lpstr>1.18</vt:lpstr>
      <vt:lpstr>1.3a_S</vt:lpstr>
      <vt:lpstr>T1.4</vt:lpstr>
      <vt:lpstr>1.19</vt:lpstr>
      <vt:lpstr>T1.5</vt:lpstr>
      <vt:lpstr>T1.6</vt:lpstr>
      <vt:lpstr>T1.7</vt:lpstr>
      <vt:lpstr>1.6a</vt:lpstr>
      <vt:lpstr>2.1</vt:lpstr>
      <vt:lpstr>2.2</vt:lpstr>
      <vt:lpstr>2.3</vt:lpstr>
      <vt:lpstr>2.4_2.5</vt:lpstr>
      <vt:lpstr>2.6vana</vt:lpstr>
      <vt:lpstr>2.6muuver</vt:lpstr>
      <vt:lpstr>2.6</vt:lpstr>
      <vt:lpstr>2.7vana</vt:lpstr>
      <vt:lpstr>2.7</vt:lpstr>
      <vt:lpstr>2.8</vt:lpstr>
      <vt:lpstr>2.9</vt:lpstr>
      <vt:lpstr>2.10</vt:lpstr>
      <vt:lpstr>2.11</vt:lpstr>
      <vt:lpstr>2.12</vt:lpstr>
      <vt:lpstr>2.13</vt:lpstr>
      <vt:lpstr>2.14</vt:lpstr>
      <vt:lpstr>2.15</vt:lpstr>
      <vt:lpstr>2.16</vt:lpstr>
      <vt:lpstr>T2.1</vt:lpstr>
      <vt:lpstr>2.17</vt:lpstr>
      <vt:lpstr>2.18</vt:lpstr>
      <vt:lpstr>2.19</vt:lpstr>
      <vt:lpstr>2.20</vt:lpstr>
      <vt:lpstr>2.21</vt:lpstr>
      <vt:lpstr>2.22</vt:lpstr>
      <vt:lpstr>2.23</vt:lpstr>
      <vt:lpstr>2.24</vt:lpstr>
      <vt:lpstr>2.25</vt:lpstr>
      <vt:lpstr>2.26</vt:lpstr>
      <vt:lpstr>2.27</vt:lpstr>
      <vt:lpstr>2.28</vt:lpstr>
      <vt:lpstr>2.29</vt:lpstr>
      <vt:lpstr>2.12-13</vt:lpstr>
      <vt:lpstr>J2.24xx</vt:lpstr>
      <vt:lpstr>a2.19</vt:lpstr>
      <vt:lpstr>2_viide</vt:lpstr>
      <vt:lpstr>16alg</vt:lpstr>
      <vt:lpstr>2_lisa2</vt:lpstr>
      <vt:lpstr>2_lisa1</vt:lpstr>
      <vt:lpstr>4.1_alg</vt:lpstr>
      <vt:lpstr>T3.1</vt:lpstr>
      <vt:lpstr>T3.2</vt:lpstr>
      <vt:lpstr>T3.3</vt:lpstr>
      <vt:lpstr>3.1_3.2</vt:lpstr>
      <vt:lpstr>3.3</vt:lpstr>
      <vt:lpstr>3.4</vt:lpstr>
      <vt:lpstr>T3.4</vt:lpstr>
      <vt:lpstr>T3.5</vt:lpstr>
      <vt:lpstr>3.5</vt:lpstr>
      <vt:lpstr>T3.6</vt:lpstr>
      <vt:lpstr>T3.7</vt:lpstr>
      <vt:lpstr>3.6</vt:lpstr>
      <vt:lpstr>rvtaristud</vt:lpstr>
      <vt:lpstr>T3.8</vt:lpstr>
      <vt:lpstr>T3.9</vt:lpstr>
      <vt:lpstr>T4.1</vt:lpstr>
      <vt:lpstr>4.1</vt:lpstr>
      <vt:lpstr>4.2</vt:lpstr>
      <vt:lpstr>4.3</vt:lpstr>
      <vt:lpstr>4.4</vt:lpstr>
      <vt:lpstr>4.5</vt:lpstr>
      <vt:lpstr>4.6</vt:lpstr>
      <vt:lpstr>4.7</vt:lpstr>
      <vt:lpstr>4.8</vt:lpstr>
      <vt:lpstr>4.9</vt:lpstr>
      <vt:lpstr>4.10_4.11</vt:lpstr>
      <vt:lpstr>4.12_4.13</vt:lpstr>
      <vt:lpstr>4.14</vt:lpstr>
      <vt:lpstr>4.15</vt:lpstr>
      <vt:lpstr>Leht3</vt:lpstr>
      <vt:lpstr>4.16</vt:lpstr>
      <vt:lpstr>4.17</vt:lpstr>
      <vt:lpstr>4.18</vt:lpstr>
      <vt:lpstr>4.19</vt:lpstr>
      <vt:lpstr>4.20</vt:lpstr>
      <vt:lpstr>4.21</vt:lpstr>
      <vt:lpstr>4.22</vt:lpstr>
      <vt:lpstr>4.23</vt:lpstr>
      <vt:lpstr>4.24</vt:lpstr>
      <vt:lpstr>4.25</vt:lpstr>
      <vt:lpstr>J4.10</vt:lpstr>
      <vt:lpstr>TAde arv</vt:lpstr>
      <vt:lpstr>J4.4_alg</vt:lpstr>
      <vt:lpstr>4.2alg</vt:lpstr>
      <vt:lpstr>4.3c</vt:lpstr>
      <vt:lpstr>4.6lisa</vt:lpstr>
      <vt:lpstr>4.9_3</vt:lpstr>
      <vt:lpstr>4.9_4</vt:lpstr>
      <vt:lpstr>4.11_alg</vt:lpstr>
      <vt:lpstr>4.P3</vt:lpstr>
      <vt:lpstr>RIIGID</vt:lpstr>
      <vt:lpstr>T1.4!_ftnref1</vt:lpstr>
    </vt:vector>
  </TitlesOfParts>
  <Company>Registrite ja Infosüsteemide Keskus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Kadri Raudvere</dc:creator>
  <cp:lastModifiedBy>Kadri Raudvere</cp:lastModifiedBy>
  <dcterms:created xsi:type="dcterms:W3CDTF">2021-06-01T06:46:25Z</dcterms:created>
  <dcterms:modified xsi:type="dcterms:W3CDTF">2022-03-10T14:23:00Z</dcterms:modified>
</cp:coreProperties>
</file>