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arja.Sillaste\Desktop\"/>
    </mc:Choice>
  </mc:AlternateContent>
  <bookViews>
    <workbookView xWindow="0" yWindow="0" windowWidth="28800" windowHeight="12180" tabRatio="786"/>
  </bookViews>
  <sheets>
    <sheet name="1.1" sheetId="1" r:id="rId1"/>
    <sheet name="1.2" sheetId="2" r:id="rId2"/>
    <sheet name="1.3" sheetId="50" r:id="rId3"/>
    <sheet name="1.4" sheetId="4" r:id="rId4"/>
    <sheet name="1.5" sheetId="51" r:id="rId5"/>
    <sheet name="1.6" sheetId="8" r:id="rId6"/>
    <sheet name="1.7" sheetId="9" r:id="rId7"/>
    <sheet name="1.8" sheetId="10" r:id="rId8"/>
    <sheet name="T1.1" sheetId="12" r:id="rId9"/>
    <sheet name="T1.2" sheetId="13" r:id="rId10"/>
    <sheet name="1.9" sheetId="42" r:id="rId11"/>
    <sheet name="1.10" sheetId="14" r:id="rId12"/>
    <sheet name="1.11" sheetId="15" r:id="rId13"/>
    <sheet name="2.1" sheetId="47" r:id="rId14"/>
    <sheet name="2.2" sheetId="19" r:id="rId15"/>
    <sheet name="2.3" sheetId="21" r:id="rId16"/>
    <sheet name="2.4" sheetId="22" r:id="rId17"/>
    <sheet name="2.5" sheetId="44" r:id="rId18"/>
    <sheet name="2.6" sheetId="18" r:id="rId19"/>
    <sheet name="2.7" sheetId="16" r:id="rId20"/>
    <sheet name="2.8" sheetId="17" r:id="rId21"/>
    <sheet name="2.9" sheetId="23" r:id="rId22"/>
    <sheet name="3.1" sheetId="24" r:id="rId23"/>
    <sheet name="3.2" sheetId="26" r:id="rId24"/>
    <sheet name="3.3&amp;T3.1" sheetId="27" r:id="rId25"/>
    <sheet name="3.4" sheetId="28" r:id="rId26"/>
    <sheet name="3.5" sheetId="30" r:id="rId27"/>
    <sheet name="T4.1." sheetId="54" r:id="rId28"/>
    <sheet name="4.1" sheetId="37" r:id="rId29"/>
    <sheet name="4.2" sheetId="32" r:id="rId30"/>
    <sheet name="4.3" sheetId="55" r:id="rId31"/>
    <sheet name="4.4" sheetId="36" r:id="rId32"/>
    <sheet name="4.5" sheetId="41" r:id="rId33"/>
    <sheet name="4.6" sheetId="34" r:id="rId34"/>
    <sheet name="4.7" sheetId="53" r:id="rId35"/>
    <sheet name="4.8" sheetId="40" r:id="rId36"/>
    <sheet name="4.9" sheetId="57" r:id="rId37"/>
    <sheet name="4.10" sheetId="52" r:id="rId38"/>
  </sheets>
  <definedNames>
    <definedName name="_xlnm._FilterDatabase" localSheetId="12" hidden="1">'1.11'!$A$4:$E$4</definedName>
    <definedName name="_xlnm._FilterDatabase" localSheetId="1" hidden="1">'1.2'!$A$5:$G$43</definedName>
    <definedName name="_xlnm._FilterDatabase" localSheetId="10" hidden="1">'1.9'!$N$7:$P$7</definedName>
    <definedName name="_xlnm._FilterDatabase" localSheetId="17" hidden="1">'2.5'!$A$5:$G$5</definedName>
    <definedName name="_xlnm._FilterDatabase" localSheetId="24" hidden="1">'3.3&amp;T3.1'!$A$5:$M$5</definedName>
    <definedName name="_xlnm._FilterDatabase" localSheetId="30" hidden="1">'4.3'!$A$4:$Q$4</definedName>
    <definedName name="_xlnm._FilterDatabase" localSheetId="34" hidden="1">'4.7'!$A$4:$Q$4</definedName>
    <definedName name="_xlnm._FilterDatabase" localSheetId="36" hidden="1">'4.9'!$A$4:$Q$4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27" l="1"/>
  <c r="B25" i="34" l="1"/>
  <c r="C25" i="34"/>
  <c r="N23" i="28" l="1"/>
  <c r="N24" i="28"/>
  <c r="N25" i="28"/>
  <c r="N26" i="28"/>
  <c r="N27" i="28"/>
  <c r="N28" i="28"/>
  <c r="N29" i="28"/>
  <c r="N30" i="28"/>
  <c r="N31" i="28"/>
  <c r="N32" i="28"/>
  <c r="N33" i="28"/>
  <c r="N22" i="28"/>
  <c r="I23" i="28"/>
  <c r="I24" i="28"/>
  <c r="I25" i="28"/>
  <c r="I26" i="28"/>
  <c r="I27" i="28"/>
  <c r="I28" i="28"/>
  <c r="I29" i="28"/>
  <c r="I30" i="28"/>
  <c r="I31" i="28"/>
  <c r="I32" i="28"/>
  <c r="I33" i="28"/>
  <c r="I22" i="28"/>
  <c r="F22" i="28"/>
  <c r="D23" i="28"/>
  <c r="D24" i="28"/>
  <c r="D25" i="28"/>
  <c r="D26" i="28"/>
  <c r="D27" i="28"/>
  <c r="D28" i="28"/>
  <c r="D29" i="28"/>
  <c r="D30" i="28"/>
  <c r="D31" i="28"/>
  <c r="D32" i="28"/>
  <c r="D33" i="28"/>
  <c r="D22" i="28"/>
  <c r="C18" i="17"/>
  <c r="D18" i="17"/>
  <c r="E18" i="17"/>
  <c r="F18" i="17"/>
  <c r="G18" i="17"/>
  <c r="H18" i="17"/>
  <c r="C19" i="17"/>
  <c r="D19" i="17"/>
  <c r="E19" i="17"/>
  <c r="F19" i="17"/>
  <c r="G19" i="17"/>
  <c r="H19" i="17"/>
  <c r="C20" i="17"/>
  <c r="D20" i="17"/>
  <c r="E20" i="17"/>
  <c r="F20" i="17"/>
  <c r="G20" i="17"/>
  <c r="H20" i="17"/>
  <c r="C21" i="17"/>
  <c r="D21" i="17"/>
  <c r="E21" i="17"/>
  <c r="F21" i="17"/>
  <c r="G21" i="17"/>
  <c r="H21" i="17"/>
  <c r="C22" i="17"/>
  <c r="D22" i="17"/>
  <c r="E22" i="17"/>
  <c r="F22" i="17"/>
  <c r="G22" i="17"/>
  <c r="H22" i="17"/>
  <c r="C23" i="17"/>
  <c r="D23" i="17"/>
  <c r="E23" i="17"/>
  <c r="F23" i="17"/>
  <c r="G23" i="17"/>
  <c r="H23" i="17"/>
  <c r="H17" i="17"/>
  <c r="G17" i="17"/>
  <c r="F17" i="17"/>
  <c r="E17" i="17"/>
  <c r="D17" i="17"/>
  <c r="D6" i="17"/>
  <c r="E6" i="17"/>
  <c r="F6" i="17"/>
  <c r="G6" i="17"/>
  <c r="H6" i="17"/>
  <c r="D7" i="17"/>
  <c r="E7" i="17"/>
  <c r="F7" i="17"/>
  <c r="G7" i="17"/>
  <c r="H7" i="17"/>
  <c r="D8" i="17"/>
  <c r="E8" i="17"/>
  <c r="F8" i="17"/>
  <c r="G8" i="17"/>
  <c r="H8" i="17"/>
  <c r="D9" i="17"/>
  <c r="E9" i="17"/>
  <c r="F9" i="17"/>
  <c r="G9" i="17"/>
  <c r="H9" i="17"/>
  <c r="D10" i="17"/>
  <c r="E10" i="17"/>
  <c r="F10" i="17"/>
  <c r="G10" i="17"/>
  <c r="H10" i="17"/>
  <c r="D11" i="17"/>
  <c r="E11" i="17"/>
  <c r="F11" i="17"/>
  <c r="G11" i="17"/>
  <c r="H11" i="17"/>
  <c r="D12" i="17"/>
  <c r="E12" i="17"/>
  <c r="F12" i="17"/>
  <c r="G12" i="17"/>
  <c r="H12" i="17"/>
  <c r="D13" i="17"/>
  <c r="E13" i="17"/>
  <c r="F13" i="17"/>
  <c r="G13" i="17"/>
  <c r="H13" i="17"/>
  <c r="D14" i="17"/>
  <c r="E14" i="17"/>
  <c r="F14" i="17"/>
  <c r="G14" i="17"/>
  <c r="H14" i="17"/>
  <c r="D15" i="17"/>
  <c r="E15" i="17"/>
  <c r="F15" i="17"/>
  <c r="G15" i="17"/>
  <c r="H15" i="17"/>
  <c r="D16" i="17"/>
  <c r="E16" i="17"/>
  <c r="F16" i="17"/>
  <c r="G16" i="17"/>
  <c r="H16" i="17"/>
  <c r="H5" i="17"/>
  <c r="G5" i="17"/>
  <c r="F5" i="17"/>
  <c r="E5" i="17"/>
  <c r="D5" i="17"/>
  <c r="C17" i="17"/>
  <c r="C13" i="17"/>
  <c r="C14" i="17"/>
  <c r="C15" i="17"/>
  <c r="C16" i="17"/>
  <c r="C12" i="17"/>
  <c r="C11" i="17"/>
  <c r="C10" i="17"/>
  <c r="C8" i="17"/>
  <c r="C9" i="17"/>
  <c r="C6" i="17"/>
  <c r="C7" i="17"/>
  <c r="C5" i="17"/>
  <c r="J18" i="16"/>
  <c r="J19" i="16"/>
  <c r="J20" i="16"/>
  <c r="J21" i="16"/>
  <c r="J22" i="16"/>
  <c r="J23" i="16"/>
  <c r="J24" i="16"/>
  <c r="J25" i="16"/>
  <c r="J26" i="16"/>
  <c r="J27" i="16"/>
  <c r="J28" i="16"/>
  <c r="J29" i="16"/>
  <c r="J30" i="16"/>
  <c r="J31" i="16"/>
  <c r="J32" i="16"/>
  <c r="J33" i="16"/>
  <c r="J17" i="16"/>
  <c r="I17" i="16"/>
  <c r="I18" i="16"/>
  <c r="I19" i="16"/>
  <c r="I20" i="16"/>
  <c r="I21" i="16"/>
  <c r="I22" i="16"/>
  <c r="I23" i="16"/>
  <c r="I24" i="16"/>
  <c r="I25" i="16"/>
  <c r="I26" i="16"/>
  <c r="I27" i="16"/>
  <c r="I28" i="16"/>
  <c r="I29" i="16"/>
  <c r="I30" i="16"/>
  <c r="I31" i="16"/>
  <c r="I32" i="16"/>
  <c r="I33" i="16"/>
  <c r="I16" i="16"/>
  <c r="I15" i="16"/>
  <c r="D8" i="19"/>
  <c r="E6" i="4"/>
  <c r="E31" i="50"/>
  <c r="Q9" i="8" l="1"/>
  <c r="W9" i="8"/>
  <c r="L26" i="50"/>
  <c r="C26" i="50"/>
  <c r="H7" i="50"/>
  <c r="H6" i="50"/>
  <c r="E10" i="50"/>
  <c r="E8" i="50"/>
  <c r="E6" i="50"/>
  <c r="C6" i="50"/>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6" i="2"/>
  <c r="G6" i="2"/>
  <c r="J5" i="1"/>
  <c r="L5" i="1"/>
  <c r="K5" i="1"/>
  <c r="O5" i="1"/>
  <c r="N21" i="50" l="1"/>
  <c r="C7" i="50"/>
  <c r="K11" i="1" l="1"/>
  <c r="C7" i="4" l="1"/>
  <c r="D6" i="4"/>
  <c r="F6" i="4"/>
  <c r="G6" i="4"/>
  <c r="H6" i="4"/>
  <c r="I6" i="4"/>
  <c r="J6" i="4"/>
  <c r="C6" i="4"/>
  <c r="D5" i="4"/>
  <c r="E5" i="4"/>
  <c r="F5" i="4"/>
  <c r="G5" i="4"/>
  <c r="H5" i="4"/>
  <c r="I5" i="4"/>
  <c r="J5" i="4"/>
  <c r="C5" i="4"/>
  <c r="P22" i="42" l="1"/>
  <c r="T10" i="42"/>
  <c r="S9" i="42" s="1"/>
  <c r="E17" i="13"/>
  <c r="C17" i="13"/>
  <c r="C9" i="51"/>
  <c r="B6" i="51"/>
  <c r="B7" i="51"/>
  <c r="B8" i="51"/>
  <c r="B5" i="51"/>
  <c r="X7" i="8"/>
  <c r="Y7" i="8"/>
  <c r="Z7" i="8"/>
  <c r="AA7" i="8"/>
  <c r="AB7" i="8"/>
  <c r="X8" i="8"/>
  <c r="Y8" i="8"/>
  <c r="Z8" i="8"/>
  <c r="AA8" i="8"/>
  <c r="AB8" i="8"/>
  <c r="X9" i="8"/>
  <c r="Y9" i="8"/>
  <c r="Z9" i="8"/>
  <c r="AA9" i="8"/>
  <c r="AB9" i="8"/>
  <c r="X10" i="8"/>
  <c r="Y10" i="8"/>
  <c r="Z10" i="8"/>
  <c r="AA10" i="8"/>
  <c r="AB10" i="8"/>
  <c r="X11" i="8"/>
  <c r="Y11" i="8"/>
  <c r="Z11" i="8"/>
  <c r="AA11" i="8"/>
  <c r="AB11" i="8"/>
  <c r="X12" i="8"/>
  <c r="Y12" i="8"/>
  <c r="Z12" i="8"/>
  <c r="AA12" i="8"/>
  <c r="AB12" i="8"/>
  <c r="X13" i="8"/>
  <c r="Y13" i="8"/>
  <c r="Z13" i="8"/>
  <c r="AA13" i="8"/>
  <c r="AB13" i="8"/>
  <c r="X14" i="8"/>
  <c r="Y14" i="8"/>
  <c r="Z14" i="8"/>
  <c r="AA14" i="8"/>
  <c r="AB14" i="8"/>
  <c r="X15" i="8"/>
  <c r="Y15" i="8"/>
  <c r="Z15" i="8"/>
  <c r="AA15" i="8"/>
  <c r="AB15" i="8"/>
  <c r="X16" i="8"/>
  <c r="Y16" i="8"/>
  <c r="Z16" i="8"/>
  <c r="AA16" i="8"/>
  <c r="AB16" i="8"/>
  <c r="X17" i="8"/>
  <c r="Y17" i="8"/>
  <c r="Z17" i="8"/>
  <c r="AA17" i="8"/>
  <c r="AB17" i="8"/>
  <c r="X18" i="8"/>
  <c r="Y18" i="8"/>
  <c r="Z18" i="8"/>
  <c r="AA18" i="8"/>
  <c r="AB18" i="8"/>
  <c r="X19" i="8"/>
  <c r="Y19" i="8"/>
  <c r="Z19" i="8"/>
  <c r="AA19" i="8"/>
  <c r="AB19" i="8"/>
  <c r="X20" i="8"/>
  <c r="Y20" i="8"/>
  <c r="Z20" i="8"/>
  <c r="AA20" i="8"/>
  <c r="AB20" i="8"/>
  <c r="X21" i="8"/>
  <c r="Y21" i="8"/>
  <c r="Z21" i="8"/>
  <c r="AA21" i="8"/>
  <c r="AB21" i="8"/>
  <c r="X22" i="8"/>
  <c r="Y22" i="8"/>
  <c r="Z22" i="8"/>
  <c r="AA22" i="8"/>
  <c r="AB22" i="8"/>
  <c r="X23" i="8"/>
  <c r="Y23" i="8"/>
  <c r="Z23" i="8"/>
  <c r="AA23" i="8"/>
  <c r="AB23" i="8"/>
  <c r="W8" i="8"/>
  <c r="W10" i="8"/>
  <c r="W11" i="8"/>
  <c r="W12" i="8"/>
  <c r="W13" i="8"/>
  <c r="W14" i="8"/>
  <c r="W15" i="8"/>
  <c r="W16" i="8"/>
  <c r="W17" i="8"/>
  <c r="W18" i="8"/>
  <c r="W19" i="8"/>
  <c r="W20" i="8"/>
  <c r="W21" i="8"/>
  <c r="W22" i="8"/>
  <c r="W23" i="8"/>
  <c r="W7" i="8"/>
  <c r="Q7" i="8"/>
  <c r="E7" i="50"/>
  <c r="E32" i="50"/>
  <c r="E33" i="50"/>
  <c r="E34" i="50"/>
  <c r="E35" i="50"/>
  <c r="E11" i="50" s="1"/>
  <c r="E36" i="50"/>
  <c r="E37" i="50"/>
  <c r="E38" i="50"/>
  <c r="E39" i="50"/>
  <c r="E40" i="50"/>
  <c r="A6" i="50"/>
  <c r="C8" i="50"/>
  <c r="F6" i="50"/>
  <c r="A7" i="50"/>
  <c r="F35" i="50" l="1"/>
  <c r="C9" i="50"/>
  <c r="A8" i="50"/>
  <c r="E9" i="50"/>
  <c r="E12" i="50" s="1"/>
  <c r="S8" i="42"/>
  <c r="H9" i="50"/>
  <c r="F9" i="50" s="1"/>
  <c r="A9" i="50"/>
  <c r="F7" i="50"/>
  <c r="C8" i="4"/>
  <c r="P23" i="42" l="1"/>
  <c r="P17" i="42"/>
  <c r="P21" i="42"/>
  <c r="P20" i="42"/>
  <c r="P19" i="42"/>
  <c r="P18" i="42"/>
  <c r="P16" i="42"/>
  <c r="P15" i="42"/>
  <c r="P14" i="42"/>
  <c r="P13" i="42"/>
  <c r="P12" i="42"/>
  <c r="P11" i="42"/>
  <c r="P10" i="42"/>
  <c r="P9" i="42"/>
  <c r="P8" i="42"/>
  <c r="P6" i="1"/>
  <c r="P7" i="1"/>
  <c r="P8" i="1"/>
  <c r="P9" i="1"/>
  <c r="P10" i="1"/>
  <c r="P11" i="1"/>
  <c r="P5" i="1"/>
  <c r="O6" i="1"/>
  <c r="O7" i="1"/>
  <c r="O8" i="1"/>
  <c r="O9" i="1"/>
  <c r="O10" i="1"/>
  <c r="O11" i="1"/>
  <c r="D7" i="4" l="1"/>
  <c r="D8" i="4" s="1"/>
  <c r="E7" i="4"/>
  <c r="E8" i="4" s="1"/>
  <c r="F7" i="4"/>
  <c r="F8" i="4" s="1"/>
  <c r="G7" i="4"/>
  <c r="G8" i="4" s="1"/>
  <c r="H7" i="4"/>
  <c r="H8" i="4" s="1"/>
  <c r="I7" i="4"/>
  <c r="I8" i="4" s="1"/>
  <c r="J7" i="4"/>
  <c r="J8" i="4" s="1"/>
  <c r="E12" i="1" l="1"/>
  <c r="D12" i="1"/>
  <c r="K12" i="1" s="1"/>
  <c r="C12" i="1"/>
  <c r="N11" i="1" l="1"/>
  <c r="C12" i="22" l="1"/>
  <c r="D12" i="22"/>
  <c r="E12" i="22"/>
  <c r="F12" i="22"/>
  <c r="G12" i="22"/>
  <c r="H12" i="22"/>
  <c r="I12" i="22"/>
  <c r="J12" i="22"/>
  <c r="K12" i="22"/>
  <c r="L12" i="22"/>
  <c r="M12" i="22"/>
  <c r="N12" i="22"/>
  <c r="B12" i="22"/>
  <c r="D24" i="34" l="1"/>
  <c r="D23" i="34"/>
  <c r="D22" i="34"/>
  <c r="D21" i="34"/>
  <c r="D20" i="34"/>
  <c r="D19" i="34"/>
  <c r="D18" i="34"/>
  <c r="D17" i="34"/>
  <c r="D16" i="34"/>
  <c r="D15" i="34"/>
  <c r="D14" i="34"/>
  <c r="D13" i="34"/>
  <c r="D12" i="34"/>
  <c r="D11" i="34"/>
  <c r="D10" i="34"/>
  <c r="D9" i="34"/>
  <c r="D8" i="34"/>
  <c r="D7" i="34"/>
  <c r="D6" i="34"/>
  <c r="D5" i="34"/>
  <c r="D25" i="34" l="1"/>
  <c r="E7" i="34"/>
  <c r="E15" i="34"/>
  <c r="E23" i="34"/>
  <c r="E19" i="34"/>
  <c r="E9" i="34"/>
  <c r="E13" i="34"/>
  <c r="E21" i="34"/>
  <c r="E11" i="34"/>
  <c r="E20" i="34"/>
  <c r="E12" i="34"/>
  <c r="E10" i="34"/>
  <c r="E16" i="34"/>
  <c r="E24" i="34"/>
  <c r="E14" i="34"/>
  <c r="E17" i="34"/>
  <c r="E18" i="34"/>
  <c r="E8" i="34"/>
  <c r="E22" i="34"/>
  <c r="E25" i="34"/>
  <c r="E6" i="34"/>
  <c r="K33" i="28" l="1"/>
  <c r="F33" i="28"/>
  <c r="K32" i="28"/>
  <c r="F32" i="28"/>
  <c r="K31" i="28"/>
  <c r="F31" i="28"/>
  <c r="K30" i="28"/>
  <c r="F30" i="28"/>
  <c r="K29" i="28"/>
  <c r="F29" i="28"/>
  <c r="K28" i="28"/>
  <c r="F28" i="28"/>
  <c r="K27" i="28"/>
  <c r="F27" i="28"/>
  <c r="K26" i="28"/>
  <c r="F26" i="28"/>
  <c r="K25" i="28"/>
  <c r="F25" i="28"/>
  <c r="K24" i="28"/>
  <c r="F24" i="28"/>
  <c r="K23" i="28"/>
  <c r="F23" i="28"/>
  <c r="K22" i="28"/>
  <c r="M29" i="27"/>
  <c r="M24" i="27"/>
  <c r="M22" i="27"/>
  <c r="M9" i="27"/>
  <c r="M10" i="27"/>
  <c r="M8" i="27"/>
  <c r="M20" i="27"/>
  <c r="M17" i="27"/>
  <c r="M27" i="27"/>
  <c r="M7" i="27"/>
  <c r="M15" i="27"/>
  <c r="M21" i="27"/>
  <c r="M26" i="27"/>
  <c r="M13" i="27"/>
  <c r="M16" i="27"/>
  <c r="M12" i="27"/>
  <c r="M23" i="27"/>
  <c r="M11" i="27"/>
  <c r="M6" i="27"/>
  <c r="M25" i="27"/>
  <c r="M18" i="27"/>
  <c r="M19" i="27"/>
  <c r="L44" i="26"/>
  <c r="K44" i="26"/>
  <c r="L43" i="26"/>
  <c r="K43" i="26"/>
  <c r="L42" i="26"/>
  <c r="K42" i="26"/>
  <c r="L41" i="26"/>
  <c r="K41" i="26"/>
  <c r="L40" i="26"/>
  <c r="K40" i="26"/>
  <c r="L39" i="26"/>
  <c r="K39" i="26"/>
  <c r="L38" i="26"/>
  <c r="K38" i="26"/>
  <c r="L37" i="26"/>
  <c r="K37" i="26"/>
  <c r="L36" i="26"/>
  <c r="K36" i="26"/>
  <c r="L35" i="26"/>
  <c r="K35" i="26"/>
  <c r="L34" i="26"/>
  <c r="K34" i="26"/>
  <c r="L33" i="26"/>
  <c r="K33" i="26"/>
  <c r="L32" i="26"/>
  <c r="K32" i="26"/>
  <c r="L31" i="26"/>
  <c r="K31" i="26"/>
  <c r="L30" i="26"/>
  <c r="K30" i="26"/>
  <c r="L29" i="26"/>
  <c r="K29" i="26"/>
  <c r="L28" i="26"/>
  <c r="K28" i="26"/>
  <c r="L27" i="26"/>
  <c r="K27" i="26"/>
  <c r="L26" i="26"/>
  <c r="K26" i="26"/>
  <c r="L25" i="26"/>
  <c r="K25" i="26"/>
  <c r="L24" i="26"/>
  <c r="K24" i="26"/>
  <c r="L23" i="26"/>
  <c r="K23" i="26"/>
  <c r="L22" i="26"/>
  <c r="K22" i="26"/>
  <c r="L21" i="26"/>
  <c r="K21" i="26"/>
  <c r="L20" i="26"/>
  <c r="K20" i="26"/>
  <c r="L19" i="26"/>
  <c r="K19" i="26"/>
  <c r="L18" i="26"/>
  <c r="K18" i="26"/>
  <c r="L17" i="26"/>
  <c r="K17" i="26"/>
  <c r="L16" i="26"/>
  <c r="K16" i="26"/>
  <c r="L15" i="26"/>
  <c r="K15" i="26"/>
  <c r="L14" i="26"/>
  <c r="K14" i="26"/>
  <c r="L13" i="26"/>
  <c r="K13" i="26"/>
  <c r="L12" i="26"/>
  <c r="K12" i="26"/>
  <c r="L11" i="26"/>
  <c r="K11" i="26"/>
  <c r="L10" i="26"/>
  <c r="K10" i="26"/>
  <c r="L9" i="26"/>
  <c r="K9" i="26"/>
  <c r="L8" i="26"/>
  <c r="K8" i="26"/>
  <c r="L7" i="26"/>
  <c r="K7" i="26"/>
  <c r="L6" i="26"/>
  <c r="K6" i="26"/>
  <c r="G41" i="23"/>
  <c r="F41" i="23"/>
  <c r="D41" i="23"/>
  <c r="G40" i="23"/>
  <c r="F40" i="23"/>
  <c r="D40" i="23"/>
  <c r="G39" i="23"/>
  <c r="F39" i="23"/>
  <c r="D39" i="23"/>
  <c r="G38" i="23"/>
  <c r="F38" i="23"/>
  <c r="D38" i="23"/>
  <c r="D37" i="23"/>
  <c r="G36" i="23"/>
  <c r="F36" i="23"/>
  <c r="D36" i="23"/>
  <c r="G35" i="23"/>
  <c r="F35" i="23"/>
  <c r="D35" i="23"/>
  <c r="G34" i="23"/>
  <c r="F34" i="23"/>
  <c r="D34" i="23"/>
  <c r="G33" i="23"/>
  <c r="F33" i="23"/>
  <c r="D33" i="23"/>
  <c r="G32" i="23"/>
  <c r="F32" i="23"/>
  <c r="D32" i="23"/>
  <c r="D28" i="23"/>
  <c r="D27" i="23"/>
  <c r="D26" i="23"/>
  <c r="D25" i="23"/>
  <c r="D24" i="23"/>
  <c r="D23" i="23"/>
  <c r="D22" i="23"/>
  <c r="D21" i="23"/>
  <c r="D20" i="23"/>
  <c r="D19" i="23"/>
  <c r="N11" i="22"/>
  <c r="M11" i="22"/>
  <c r="L11" i="22"/>
  <c r="K11" i="22"/>
  <c r="J11" i="22"/>
  <c r="I11" i="22"/>
  <c r="H11" i="22"/>
  <c r="G11" i="22"/>
  <c r="F11" i="22"/>
  <c r="E11" i="22"/>
  <c r="D11" i="22"/>
  <c r="C11" i="22"/>
  <c r="B11" i="22"/>
  <c r="N10" i="22"/>
  <c r="M10" i="22"/>
  <c r="L10" i="22"/>
  <c r="K10" i="22"/>
  <c r="J10" i="22"/>
  <c r="I10" i="22"/>
  <c r="H10" i="22"/>
  <c r="G10" i="22"/>
  <c r="F10" i="22"/>
  <c r="E10" i="22"/>
  <c r="D10" i="22"/>
  <c r="C10" i="22"/>
  <c r="B10" i="22"/>
  <c r="AB91" i="19"/>
  <c r="AA91" i="19"/>
  <c r="AB90" i="19"/>
  <c r="AA90" i="19"/>
  <c r="AB89" i="19"/>
  <c r="AA89" i="19"/>
  <c r="AB88" i="19"/>
  <c r="AA88" i="19"/>
  <c r="AC88" i="19" s="1"/>
  <c r="AB87" i="19"/>
  <c r="AA87" i="19"/>
  <c r="AC87" i="19" s="1"/>
  <c r="AB86" i="19"/>
  <c r="AA86" i="19"/>
  <c r="AB85" i="19"/>
  <c r="AA85" i="19"/>
  <c r="AB84" i="19"/>
  <c r="AA84" i="19"/>
  <c r="AB83" i="19"/>
  <c r="AA83" i="19"/>
  <c r="AB82" i="19"/>
  <c r="AA82" i="19"/>
  <c r="AB81" i="19"/>
  <c r="AA81" i="19"/>
  <c r="AB80" i="19"/>
  <c r="AA80" i="19"/>
  <c r="AB79" i="19"/>
  <c r="AA79" i="19"/>
  <c r="AB78" i="19"/>
  <c r="AA78" i="19"/>
  <c r="AB77" i="19"/>
  <c r="AA77" i="19"/>
  <c r="AB76" i="19"/>
  <c r="AA76" i="19"/>
  <c r="AB75" i="19"/>
  <c r="AA75" i="19"/>
  <c r="AB74" i="19"/>
  <c r="AA74" i="19"/>
  <c r="AB73" i="19"/>
  <c r="AA73" i="19"/>
  <c r="AB72" i="19"/>
  <c r="AA72" i="19"/>
  <c r="AB71" i="19"/>
  <c r="AA71" i="19"/>
  <c r="AC71" i="19" s="1"/>
  <c r="AB70" i="19"/>
  <c r="AA70" i="19"/>
  <c r="AB69" i="19"/>
  <c r="AA69" i="19"/>
  <c r="AB68" i="19"/>
  <c r="AA68" i="19"/>
  <c r="AB67" i="19"/>
  <c r="AA67" i="19"/>
  <c r="AB66" i="19"/>
  <c r="AA66" i="19"/>
  <c r="AB65" i="19"/>
  <c r="AA65" i="19"/>
  <c r="AB64" i="19"/>
  <c r="W64" i="19"/>
  <c r="AA64" i="19" s="1"/>
  <c r="Z63" i="19"/>
  <c r="Y63" i="19"/>
  <c r="X63" i="19"/>
  <c r="W63" i="19"/>
  <c r="AB62" i="19"/>
  <c r="AA62" i="19"/>
  <c r="Z61" i="19"/>
  <c r="Y61" i="19"/>
  <c r="X61" i="19"/>
  <c r="W61" i="19"/>
  <c r="AB60" i="19"/>
  <c r="AA60" i="19"/>
  <c r="AB59" i="19"/>
  <c r="AA59" i="19"/>
  <c r="AB58" i="19"/>
  <c r="AA58" i="19"/>
  <c r="AB57" i="19"/>
  <c r="AA57" i="19"/>
  <c r="AB56" i="19"/>
  <c r="AA56" i="19"/>
  <c r="AB55" i="19"/>
  <c r="AA55" i="19"/>
  <c r="AB54" i="19"/>
  <c r="AA54" i="19"/>
  <c r="AB53" i="19"/>
  <c r="AA53" i="19"/>
  <c r="AB52" i="19"/>
  <c r="W52" i="19"/>
  <c r="AA52" i="19" s="1"/>
  <c r="AC52" i="19" s="1"/>
  <c r="Z51" i="19"/>
  <c r="Y51" i="19"/>
  <c r="X51" i="19"/>
  <c r="W51" i="19"/>
  <c r="AB50" i="19"/>
  <c r="AA50" i="19"/>
  <c r="AC50" i="19" s="1"/>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7" i="19"/>
  <c r="K10" i="9"/>
  <c r="J10" i="9"/>
  <c r="I10" i="9"/>
  <c r="H10" i="9"/>
  <c r="G10" i="9"/>
  <c r="F10" i="9"/>
  <c r="E10" i="9"/>
  <c r="D10" i="9"/>
  <c r="C10" i="9"/>
  <c r="B10" i="9"/>
  <c r="V23" i="8"/>
  <c r="U23" i="8"/>
  <c r="T23" i="8"/>
  <c r="S23" i="8"/>
  <c r="R23" i="8"/>
  <c r="Q23" i="8"/>
  <c r="V22" i="8"/>
  <c r="U22" i="8"/>
  <c r="T22" i="8"/>
  <c r="S22" i="8"/>
  <c r="R22" i="8"/>
  <c r="Q22" i="8"/>
  <c r="V21" i="8"/>
  <c r="U21" i="8"/>
  <c r="T21" i="8"/>
  <c r="S21" i="8"/>
  <c r="R21" i="8"/>
  <c r="Q21" i="8"/>
  <c r="V20" i="8"/>
  <c r="U20" i="8"/>
  <c r="T20" i="8"/>
  <c r="S20" i="8"/>
  <c r="R20" i="8"/>
  <c r="Q20" i="8"/>
  <c r="V19" i="8"/>
  <c r="U19" i="8"/>
  <c r="T19" i="8"/>
  <c r="S19" i="8"/>
  <c r="R19" i="8"/>
  <c r="Q19" i="8"/>
  <c r="V18" i="8"/>
  <c r="U18" i="8"/>
  <c r="T18" i="8"/>
  <c r="S18" i="8"/>
  <c r="R18" i="8"/>
  <c r="Q18" i="8"/>
  <c r="V17" i="8"/>
  <c r="U17" i="8"/>
  <c r="T17" i="8"/>
  <c r="S17" i="8"/>
  <c r="R17" i="8"/>
  <c r="Q17" i="8"/>
  <c r="V16" i="8"/>
  <c r="U16" i="8"/>
  <c r="T16" i="8"/>
  <c r="S16" i="8"/>
  <c r="R16" i="8"/>
  <c r="Q16" i="8"/>
  <c r="V15" i="8"/>
  <c r="U15" i="8"/>
  <c r="T15" i="8"/>
  <c r="S15" i="8"/>
  <c r="R15" i="8"/>
  <c r="Q15" i="8"/>
  <c r="V14" i="8"/>
  <c r="U14" i="8"/>
  <c r="T14" i="8"/>
  <c r="S14" i="8"/>
  <c r="R14" i="8"/>
  <c r="Q14" i="8"/>
  <c r="V13" i="8"/>
  <c r="U13" i="8"/>
  <c r="T13" i="8"/>
  <c r="S13" i="8"/>
  <c r="R13" i="8"/>
  <c r="Q13" i="8"/>
  <c r="V12" i="8"/>
  <c r="U12" i="8"/>
  <c r="T12" i="8"/>
  <c r="S12" i="8"/>
  <c r="R12" i="8"/>
  <c r="Q12" i="8"/>
  <c r="V11" i="8"/>
  <c r="U11" i="8"/>
  <c r="T11" i="8"/>
  <c r="S11" i="8"/>
  <c r="R11" i="8"/>
  <c r="Q11" i="8"/>
  <c r="V10" i="8"/>
  <c r="U10" i="8"/>
  <c r="T10" i="8"/>
  <c r="S10" i="8"/>
  <c r="R10" i="8"/>
  <c r="Q10" i="8"/>
  <c r="V9" i="8"/>
  <c r="U9" i="8"/>
  <c r="T9" i="8"/>
  <c r="S9" i="8"/>
  <c r="R9" i="8"/>
  <c r="V8" i="8"/>
  <c r="U8" i="8"/>
  <c r="T8" i="8"/>
  <c r="S8" i="8"/>
  <c r="R8" i="8"/>
  <c r="Q8" i="8"/>
  <c r="V7" i="8"/>
  <c r="U7" i="8"/>
  <c r="T7" i="8"/>
  <c r="S7" i="8"/>
  <c r="R7" i="8"/>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M11" i="1"/>
  <c r="L11" i="1"/>
  <c r="J11" i="1"/>
  <c r="N10" i="1"/>
  <c r="M10" i="1"/>
  <c r="L10" i="1"/>
  <c r="K10" i="1"/>
  <c r="J10" i="1"/>
  <c r="N9" i="1"/>
  <c r="L9" i="1"/>
  <c r="K9" i="1"/>
  <c r="M9" i="1" s="1"/>
  <c r="J9" i="1"/>
  <c r="N8" i="1"/>
  <c r="L8" i="1"/>
  <c r="K8" i="1"/>
  <c r="M8" i="1" s="1"/>
  <c r="J8" i="1"/>
  <c r="N7" i="1"/>
  <c r="M7" i="1"/>
  <c r="L7" i="1"/>
  <c r="K7" i="1"/>
  <c r="J7" i="1"/>
  <c r="N6" i="1"/>
  <c r="M6" i="1"/>
  <c r="L6" i="1"/>
  <c r="K6" i="1"/>
  <c r="J6" i="1"/>
  <c r="N5" i="1"/>
  <c r="M5" i="1"/>
  <c r="AC72" i="19" l="1"/>
  <c r="AC76" i="19"/>
  <c r="AC84" i="19"/>
  <c r="AB63" i="19"/>
  <c r="AB51" i="19"/>
  <c r="AC54" i="19"/>
  <c r="AC56" i="19"/>
  <c r="AC58" i="19"/>
  <c r="AC60" i="19"/>
  <c r="AC68" i="19"/>
  <c r="AC75" i="19"/>
  <c r="AC59" i="19"/>
  <c r="AC62" i="19"/>
  <c r="AC65" i="19"/>
  <c r="AC67" i="19"/>
  <c r="AC69" i="19"/>
  <c r="AC91" i="19"/>
  <c r="AA61" i="19"/>
  <c r="AC82" i="19"/>
  <c r="AC66" i="19"/>
  <c r="AC57" i="19"/>
  <c r="AB61" i="19"/>
  <c r="AC77" i="19"/>
  <c r="AC79" i="19"/>
  <c r="AC81" i="19"/>
  <c r="AC83" i="19"/>
  <c r="AC85" i="19"/>
  <c r="AC70" i="19"/>
  <c r="AC74" i="19"/>
  <c r="AC90" i="19"/>
  <c r="AC86" i="19"/>
  <c r="AA51" i="19"/>
  <c r="AC51" i="19" s="1"/>
  <c r="AC53" i="19"/>
  <c r="AC55" i="19"/>
  <c r="AA63" i="19"/>
  <c r="AC64" i="19"/>
  <c r="AC73" i="19"/>
  <c r="AC78" i="19"/>
  <c r="AC80" i="19"/>
  <c r="AC89" i="19"/>
  <c r="AC63" i="19" l="1"/>
  <c r="AC61" i="19"/>
</calcChain>
</file>

<file path=xl/comments1.xml><?xml version="1.0" encoding="utf-8"?>
<comments xmlns="http://schemas.openxmlformats.org/spreadsheetml/2006/main">
  <authors>
    <author>Kadri Raudvere</author>
  </authors>
  <commentList>
    <comment ref="Z62" authorId="0" shapeId="0">
      <text>
        <r>
          <rPr>
            <b/>
            <sz val="9"/>
            <color indexed="81"/>
            <rFont val="Tahoma"/>
            <family val="2"/>
            <charset val="186"/>
          </rPr>
          <t>Kadri Raudvere:</t>
        </r>
        <r>
          <rPr>
            <sz val="9"/>
            <color indexed="81"/>
            <rFont val="Tahoma"/>
            <family val="2"/>
            <charset val="186"/>
          </rPr>
          <t xml:space="preserve">
kirjutasin ise nulli, kuna andmed puudu, ent tõenäoliselt PNP-s polegi väga palju neid inimesi ja tulemust see  väga ei mõjuta.</t>
        </r>
      </text>
    </comment>
    <comment ref="Z64" authorId="0" shapeId="0">
      <text>
        <r>
          <rPr>
            <b/>
            <sz val="9"/>
            <color indexed="81"/>
            <rFont val="Tahoma"/>
            <family val="2"/>
            <charset val="186"/>
          </rPr>
          <t>Kadri Raudvere:</t>
        </r>
        <r>
          <rPr>
            <sz val="9"/>
            <color indexed="81"/>
            <rFont val="Tahoma"/>
            <family val="2"/>
            <charset val="186"/>
          </rPr>
          <t xml:space="preserve">
kirjutasin ise nulli, kuna andmed puudu, ent tõenäoliselt PNP-s polegi väga palju neid inimesi ja tulemust see  väga ei mõjuta.</t>
        </r>
      </text>
    </comment>
    <comment ref="Z73" authorId="0" shapeId="0">
      <text>
        <r>
          <rPr>
            <b/>
            <sz val="9"/>
            <color indexed="81"/>
            <rFont val="Tahoma"/>
            <family val="2"/>
            <charset val="186"/>
          </rPr>
          <t>Kadri Raudvere:</t>
        </r>
        <r>
          <rPr>
            <sz val="9"/>
            <color indexed="81"/>
            <rFont val="Tahoma"/>
            <family val="2"/>
            <charset val="186"/>
          </rPr>
          <t xml:space="preserve">
kirjutasin ise nulli, kuna andmed puudu, ent tõenäoliselt PNP-s polegi väga palju neid inimesi ja tulemust see  väga ei mõjuta.</t>
        </r>
      </text>
    </comment>
    <comment ref="Z81" authorId="0" shapeId="0">
      <text>
        <r>
          <rPr>
            <b/>
            <sz val="9"/>
            <color indexed="81"/>
            <rFont val="Tahoma"/>
            <family val="2"/>
            <charset val="186"/>
          </rPr>
          <t>Kadri Raudvere:</t>
        </r>
        <r>
          <rPr>
            <sz val="9"/>
            <color indexed="81"/>
            <rFont val="Tahoma"/>
            <family val="2"/>
            <charset val="186"/>
          </rPr>
          <t xml:space="preserve">
kirjutasin ise nulli, kuna andmed puudu, ent tõenäoliselt PNP-s polegi väga palju neid inimesi ja tulemust see  väga ei mõjuta.</t>
        </r>
      </text>
    </comment>
    <comment ref="Z86" authorId="0" shapeId="0">
      <text>
        <r>
          <rPr>
            <b/>
            <sz val="9"/>
            <color indexed="81"/>
            <rFont val="Tahoma"/>
            <family val="2"/>
            <charset val="186"/>
          </rPr>
          <t>Kadri Raudvere:</t>
        </r>
        <r>
          <rPr>
            <sz val="9"/>
            <color indexed="81"/>
            <rFont val="Tahoma"/>
            <family val="2"/>
            <charset val="186"/>
          </rPr>
          <t xml:space="preserve">
kirjutasin ise nulli, kuna andmed puudu, ent tõenäoliselt PNP-s polegi väga palju neid inimesi ja tulemust see  väga ei mõjuta.</t>
        </r>
      </text>
    </comment>
  </commentList>
</comments>
</file>

<file path=xl/comments2.xml><?xml version="1.0" encoding="utf-8"?>
<comments xmlns="http://schemas.openxmlformats.org/spreadsheetml/2006/main">
  <authors>
    <author>Kadri Raudvere</author>
  </authors>
  <commentList>
    <comment ref="N5" authorId="0" shapeId="0">
      <text>
        <r>
          <rPr>
            <b/>
            <sz val="9"/>
            <color indexed="81"/>
            <rFont val="Tahoma"/>
            <family val="2"/>
            <charset val="186"/>
          </rPr>
          <t>Kadri Raudvere:</t>
        </r>
        <r>
          <rPr>
            <sz val="9"/>
            <color indexed="81"/>
            <rFont val="Tahoma"/>
            <family val="2"/>
            <charset val="186"/>
          </rPr>
          <t xml:space="preserve">
2016 I kvartali keskmine brutopalk</t>
        </r>
      </text>
    </comment>
    <comment ref="A9" authorId="0" shapeId="0">
      <text>
        <r>
          <rPr>
            <b/>
            <sz val="9"/>
            <color indexed="81"/>
            <rFont val="Tahoma"/>
            <family val="2"/>
            <charset val="186"/>
          </rPr>
          <t>Kadri Raudvere:</t>
        </r>
        <r>
          <rPr>
            <sz val="9"/>
            <color indexed="81"/>
            <rFont val="Tahoma"/>
            <family val="2"/>
            <charset val="186"/>
          </rPr>
          <t xml:space="preserve">
Arvestab kõiki makse, va kogumispensioni II sammast. </t>
        </r>
      </text>
    </comment>
  </commentList>
</comments>
</file>

<file path=xl/comments3.xml><?xml version="1.0" encoding="utf-8"?>
<comments xmlns="http://schemas.openxmlformats.org/spreadsheetml/2006/main">
  <authors>
    <author>Kadri Raudvere</author>
  </authors>
  <commentList>
    <comment ref="C4" authorId="0" shapeId="0">
      <text>
        <r>
          <rPr>
            <b/>
            <sz val="9"/>
            <color indexed="81"/>
            <rFont val="Tahoma"/>
            <family val="2"/>
            <charset val="186"/>
          </rPr>
          <t>Kadri Raudvere:</t>
        </r>
        <r>
          <rPr>
            <sz val="9"/>
            <color indexed="81"/>
            <rFont val="Tahoma"/>
            <family val="2"/>
            <charset val="186"/>
          </rPr>
          <t xml:space="preserve">
keskmise arvestuses  vaid ametikohad, kus asutuses on vähemalt 5 täistöökohta</t>
        </r>
      </text>
    </comment>
  </commentList>
</comments>
</file>

<file path=xl/comments4.xml><?xml version="1.0" encoding="utf-8"?>
<comments xmlns="http://schemas.openxmlformats.org/spreadsheetml/2006/main">
  <authors>
    <author>Kadri Raudvere</author>
  </authors>
  <commentList>
    <comment ref="B5" authorId="0" shapeId="0">
      <text>
        <r>
          <rPr>
            <b/>
            <sz val="9"/>
            <color indexed="81"/>
            <rFont val="Tahoma"/>
            <family val="2"/>
            <charset val="186"/>
          </rPr>
          <t>Kadri Raudvere:</t>
        </r>
        <r>
          <rPr>
            <sz val="9"/>
            <color indexed="81"/>
            <rFont val="Tahoma"/>
            <family val="2"/>
            <charset val="186"/>
          </rPr>
          <t xml:space="preserve">
Tõlge lähtuvalt J. Alliku artiklile Akadeemias (07.2015, Eesti teaduse lugu II).</t>
        </r>
      </text>
    </comment>
  </commentList>
</comments>
</file>

<file path=xl/comments5.xml><?xml version="1.0" encoding="utf-8"?>
<comments xmlns="http://schemas.openxmlformats.org/spreadsheetml/2006/main">
  <authors>
    <author>Kadri Raudvere</author>
  </authors>
  <commentList>
    <comment ref="B6" authorId="0" shapeId="0">
      <text>
        <r>
          <rPr>
            <b/>
            <sz val="9"/>
            <color indexed="81"/>
            <rFont val="Tahoma"/>
            <family val="2"/>
            <charset val="186"/>
          </rPr>
          <t>Kadri Raudvere:</t>
        </r>
        <r>
          <rPr>
            <sz val="9"/>
            <color indexed="81"/>
            <rFont val="Tahoma"/>
            <family val="2"/>
            <charset val="186"/>
          </rPr>
          <t xml:space="preserve">
2013</t>
        </r>
      </text>
    </comment>
    <comment ref="B27" authorId="0" shapeId="0">
      <text>
        <r>
          <rPr>
            <b/>
            <sz val="9"/>
            <color indexed="81"/>
            <rFont val="Tahoma"/>
            <family val="2"/>
            <charset val="186"/>
          </rPr>
          <t>Kadri Raudvere:</t>
        </r>
        <r>
          <rPr>
            <sz val="9"/>
            <color indexed="81"/>
            <rFont val="Tahoma"/>
            <family val="2"/>
            <charset val="186"/>
          </rPr>
          <t xml:space="preserve">
2013
</t>
        </r>
      </text>
    </comment>
    <comment ref="B37" authorId="0" shapeId="0">
      <text>
        <r>
          <rPr>
            <b/>
            <sz val="9"/>
            <color indexed="81"/>
            <rFont val="Tahoma"/>
            <family val="2"/>
            <charset val="186"/>
          </rPr>
          <t>Kadri Raudvere:</t>
        </r>
        <r>
          <rPr>
            <sz val="9"/>
            <color indexed="81"/>
            <rFont val="Tahoma"/>
            <family val="2"/>
            <charset val="186"/>
          </rPr>
          <t xml:space="preserve">
2013</t>
        </r>
      </text>
    </comment>
  </commentList>
</comments>
</file>

<file path=xl/comments6.xml><?xml version="1.0" encoding="utf-8"?>
<comments xmlns="http://schemas.openxmlformats.org/spreadsheetml/2006/main">
  <authors>
    <author>Kadri Raudvere</author>
  </authors>
  <commentList>
    <comment ref="P46" authorId="0" shapeId="0">
      <text>
        <r>
          <rPr>
            <b/>
            <sz val="9"/>
            <color indexed="81"/>
            <rFont val="Tahoma"/>
            <family val="2"/>
            <charset val="186"/>
          </rPr>
          <t>Kadri Raudvere:</t>
        </r>
        <r>
          <rPr>
            <sz val="9"/>
            <color indexed="81"/>
            <rFont val="Tahoma"/>
            <family val="2"/>
            <charset val="186"/>
          </rPr>
          <t xml:space="preserve">
2012. aasta</t>
        </r>
      </text>
    </comment>
  </commentList>
</comments>
</file>

<file path=xl/sharedStrings.xml><?xml version="1.0" encoding="utf-8"?>
<sst xmlns="http://schemas.openxmlformats.org/spreadsheetml/2006/main" count="3526" uniqueCount="705">
  <si>
    <t>Kõrgharidussektor (mln EUR)</t>
  </si>
  <si>
    <t>Riiklik sektor (mln EUR)</t>
  </si>
  <si>
    <t>Kasumitaotluseta erasektor (mln EUR)</t>
  </si>
  <si>
    <t>Ettevõtlussektor (mln EUR)</t>
  </si>
  <si>
    <t>Teadus- ja arendustegevuse kulutuste osatähtsus SKP-s, %</t>
  </si>
  <si>
    <t>Teadus- ja arendustegevuse rahastamise osatähtsus valitsemissektori kogukuludes, %</t>
  </si>
  <si>
    <t>Avalik sektor (mln EUR)</t>
  </si>
  <si>
    <t>Erasektor (mln EUR)</t>
  </si>
  <si>
    <t>Avaliku sektori TA kulutuste osakaal SKP-st</t>
  </si>
  <si>
    <t>Erasektori TA kulutuste osakaal SKP-st</t>
  </si>
  <si>
    <t>Kokku</t>
  </si>
  <si>
    <t>Kõrgharidussektor</t>
  </si>
  <si>
    <t>Riiklik sektor</t>
  </si>
  <si>
    <t>Sisemajanduse koguprodukt jooksevhindades, miljonit eurot</t>
  </si>
  <si>
    <t>Allikas: Statistikaamet</t>
  </si>
  <si>
    <t>SKP jooksevhindades (tuh eurot)</t>
  </si>
  <si>
    <t>BERD as a percentage of GDP</t>
  </si>
  <si>
    <t>HERD as a percentage of GDP</t>
  </si>
  <si>
    <t>GOVERD as a percentage of GDP</t>
  </si>
  <si>
    <t>GERD as a percentage of GDP</t>
  </si>
  <si>
    <t>Riik</t>
  </si>
  <si>
    <t>Ettevõtete TA kulutuste osakaal (%) SKP-st</t>
  </si>
  <si>
    <t>Kõrgharidussektori TA kulutuste osakaal (%) SKP-st</t>
  </si>
  <si>
    <t>Valitsussektori TA kulutuste osakaal (%) SKP-st</t>
  </si>
  <si>
    <t>Erasektori TA kulutuste osakaal SKP-st (%)</t>
  </si>
  <si>
    <t>Avaliku sektori TA kulutuste osakaal SKP-st (%)</t>
  </si>
  <si>
    <t>Korea</t>
  </si>
  <si>
    <t>Iisrael</t>
  </si>
  <si>
    <t>Jaapan</t>
  </si>
  <si>
    <t>Soome</t>
  </si>
  <si>
    <t>Rootsi</t>
  </si>
  <si>
    <t>Taani</t>
  </si>
  <si>
    <t>Hiina (Taipei)</t>
  </si>
  <si>
    <t>Austria</t>
  </si>
  <si>
    <t>Šveits (2012)</t>
  </si>
  <si>
    <t>Saksamaa</t>
  </si>
  <si>
    <t>USA (2013)</t>
  </si>
  <si>
    <t>Belgia</t>
  </si>
  <si>
    <t>Sloveenia</t>
  </si>
  <si>
    <t>OECD riigid kokku</t>
  </si>
  <si>
    <t>Prantsusmaa</t>
  </si>
  <si>
    <t>EL (15 riiki)</t>
  </si>
  <si>
    <t>Hiina (Rahvavabariik)</t>
  </si>
  <si>
    <t>Tšehhi</t>
  </si>
  <si>
    <t>Holland</t>
  </si>
  <si>
    <t>EL (28 riiki)</t>
  </si>
  <si>
    <t>Island</t>
  </si>
  <si>
    <t>Norra</t>
  </si>
  <si>
    <t>Suurbritannia</t>
  </si>
  <si>
    <t>Kanada</t>
  </si>
  <si>
    <t>Iirimaa</t>
  </si>
  <si>
    <t>Eesti</t>
  </si>
  <si>
    <t>Ungari</t>
  </si>
  <si>
    <t>Itaalia</t>
  </si>
  <si>
    <t>Portugal</t>
  </si>
  <si>
    <t>Luksemburg</t>
  </si>
  <si>
    <t>Hispaania</t>
  </si>
  <si>
    <t>Venemaa</t>
  </si>
  <si>
    <t>Türgi</t>
  </si>
  <si>
    <t>Poola</t>
  </si>
  <si>
    <t>Slovakkia</t>
  </si>
  <si>
    <t>Kreeka</t>
  </si>
  <si>
    <t>Tšiili</t>
  </si>
  <si>
    <t>Rumeenia</t>
  </si>
  <si>
    <t>Allikas: OECD (Main Science and Technology Indicators Database)</t>
  </si>
  <si>
    <t>TA kulutuste osakaal SKP-st (%)</t>
  </si>
  <si>
    <t>2007</t>
  </si>
  <si>
    <t>2008</t>
  </si>
  <si>
    <t>2009</t>
  </si>
  <si>
    <t>2010</t>
  </si>
  <si>
    <t>2011</t>
  </si>
  <si>
    <t>2012</t>
  </si>
  <si>
    <t>2013</t>
  </si>
  <si>
    <t>2014</t>
  </si>
  <si>
    <t>Total (funding sector)</t>
  </si>
  <si>
    <t xml:space="preserve">  Business enterprise</t>
  </si>
  <si>
    <t xml:space="preserve">  Sub-total government</t>
  </si>
  <si>
    <t xml:space="preserve">  Higher education</t>
  </si>
  <si>
    <t xml:space="preserve">  Private non-profit</t>
  </si>
  <si>
    <t xml:space="preserve">  Funds from abroad</t>
  </si>
  <si>
    <t xml:space="preserve">    Foreign Business Enterprises</t>
  </si>
  <si>
    <t>..</t>
  </si>
  <si>
    <t xml:space="preserve">    European Commission</t>
  </si>
  <si>
    <t xml:space="preserve">    Not elsewhere classified</t>
  </si>
  <si>
    <t>Ettevõtted</t>
  </si>
  <si>
    <t>Kasumitaotluseta organisatsioonid</t>
  </si>
  <si>
    <t>Välismaa allikad</t>
  </si>
  <si>
    <t>Allikas</t>
  </si>
  <si>
    <t>Hiina</t>
  </si>
  <si>
    <t>Uus-Meremaa</t>
  </si>
  <si>
    <t>EU28</t>
  </si>
  <si>
    <t>OECD</t>
  </si>
  <si>
    <t>USA</t>
  </si>
  <si>
    <t>KOKKU</t>
  </si>
  <si>
    <t>Loodusteadused</t>
  </si>
  <si>
    <t>Tehnikateadused</t>
  </si>
  <si>
    <t>Arstiteadus</t>
  </si>
  <si>
    <t>Põllumajandusteadused</t>
  </si>
  <si>
    <t>Sotsiaalteadused</t>
  </si>
  <si>
    <t>Humanitaarteadused</t>
  </si>
  <si>
    <t>1998</t>
  </si>
  <si>
    <t>1999</t>
  </si>
  <si>
    <t>2000</t>
  </si>
  <si>
    <t>2001</t>
  </si>
  <si>
    <t>2002</t>
  </si>
  <si>
    <t>2003</t>
  </si>
  <si>
    <t>2004</t>
  </si>
  <si>
    <t>2005</t>
  </si>
  <si>
    <t>2006</t>
  </si>
  <si>
    <t xml:space="preserve">Mõõtühik: tuhat eurot </t>
  </si>
  <si>
    <t>ETF grandid</t>
  </si>
  <si>
    <t>Personaalsed uurimistoetused</t>
  </si>
  <si>
    <t>Institutsionaalsed uurimisteemad</t>
  </si>
  <si>
    <t>Baasfinantseerimine</t>
  </si>
  <si>
    <t>Allikas: Eesti Teadusagentuur</t>
  </si>
  <si>
    <t>Rahastatud projektide osakaal kõigist taotlustest</t>
  </si>
  <si>
    <t>Bio- ja keskkonna- teadused</t>
  </si>
  <si>
    <t>Tervise- uuringud</t>
  </si>
  <si>
    <t>IUT 2013</t>
  </si>
  <si>
    <t>IUT 2014</t>
  </si>
  <si>
    <t>IUT 2015</t>
  </si>
  <si>
    <t>PUT 2013</t>
  </si>
  <si>
    <t>PUT 2014</t>
  </si>
  <si>
    <t>PUT 2015</t>
  </si>
  <si>
    <t>PUT 2016</t>
  </si>
  <si>
    <t xml:space="preserve">Allikas: Eesti Teadusagentuur  </t>
  </si>
  <si>
    <t>Tippkeskused 2008-2015</t>
  </si>
  <si>
    <t>Keskkonnamuutuste kohanemise tippkeskus</t>
  </si>
  <si>
    <t>Bioloogilise mitmekesisuse tippkeskus</t>
  </si>
  <si>
    <t>Genoomika tippkeskus</t>
  </si>
  <si>
    <t>Keemilise bioloogia tippkeskus</t>
  </si>
  <si>
    <t>Kultuuriteooria tippkeskus</t>
  </si>
  <si>
    <t>Integreeritud elektroonikasüsteemide ja biomeditsiinitehnika tippkeskus</t>
  </si>
  <si>
    <t>Kokku:</t>
  </si>
  <si>
    <t>Tippkeskused 2016–2022</t>
  </si>
  <si>
    <t>Kontrollitud korrastatus kvant- ja nanomaterjalides</t>
  </si>
  <si>
    <t>Uudsed materjalid ja kõrgtehnoloogilised seadmed energia salvestamise ja muundamise süsteemidele</t>
  </si>
  <si>
    <t>IT-tippkeskus EXCITE</t>
  </si>
  <si>
    <t>6. raamprogramm</t>
  </si>
  <si>
    <t>7. raamprogramm</t>
  </si>
  <si>
    <t>Horisont 2020</t>
  </si>
  <si>
    <t>EL rahastus suhtena SKP-sse (EL28=100)</t>
  </si>
  <si>
    <t>Küpros</t>
  </si>
  <si>
    <t>EL28 keskmine</t>
  </si>
  <si>
    <t>Malta</t>
  </si>
  <si>
    <t>Läti</t>
  </si>
  <si>
    <t>Horvaatia</t>
  </si>
  <si>
    <t>Bulgaaria</t>
  </si>
  <si>
    <t>Leedu</t>
  </si>
  <si>
    <t>Avalik sektor</t>
  </si>
  <si>
    <t>Erasektor</t>
  </si>
  <si>
    <t>Erasektori osakaal (%)</t>
  </si>
  <si>
    <t>Kasumitaotluseta institutsionaalsed sektorid kokku</t>
  </si>
  <si>
    <t>Kasumitaotluseta erasektor</t>
  </si>
  <si>
    <t>Ettevõtlussektor</t>
  </si>
  <si>
    <t>Teadlaste ja inseneride summaarne täistööaja ekvivalent</t>
  </si>
  <si>
    <t>NB! Vaadatakse vaid teadlasi ja insenere.</t>
  </si>
  <si>
    <t>Täiendav info joonisele (aastate kaupa)</t>
  </si>
  <si>
    <t>Alla 25</t>
  </si>
  <si>
    <t>25-34</t>
  </si>
  <si>
    <t>35-44</t>
  </si>
  <si>
    <t>45-54</t>
  </si>
  <si>
    <t>55-64</t>
  </si>
  <si>
    <t>65 ja vanemad</t>
  </si>
  <si>
    <t>AVALIK SEKTOR</t>
  </si>
  <si>
    <t>ERASEKTOR</t>
  </si>
  <si>
    <t>MSTI Variables</t>
  </si>
  <si>
    <t>Total researchers per thousand total employment</t>
  </si>
  <si>
    <t>Business Enterprise researchers per thousand employment in industry</t>
  </si>
  <si>
    <t>Year</t>
  </si>
  <si>
    <t/>
  </si>
  <si>
    <t>Belgium</t>
  </si>
  <si>
    <t>Canada</t>
  </si>
  <si>
    <t>Chile</t>
  </si>
  <si>
    <t>Czech Republic</t>
  </si>
  <si>
    <t>Denmark</t>
  </si>
  <si>
    <t>Estonia</t>
  </si>
  <si>
    <t>Finland</t>
  </si>
  <si>
    <t>France</t>
  </si>
  <si>
    <t>Germany</t>
  </si>
  <si>
    <t>Greece</t>
  </si>
  <si>
    <t>Hungary</t>
  </si>
  <si>
    <t>Iceland</t>
  </si>
  <si>
    <t>Ireland</t>
  </si>
  <si>
    <t>Israel</t>
  </si>
  <si>
    <t>Italy</t>
  </si>
  <si>
    <t>Japan</t>
  </si>
  <si>
    <t>Luxembourg</t>
  </si>
  <si>
    <t>Netherlands</t>
  </si>
  <si>
    <t>Norway</t>
  </si>
  <si>
    <t>Poland</t>
  </si>
  <si>
    <t>OECD kokku</t>
  </si>
  <si>
    <t>Slovak Republic</t>
  </si>
  <si>
    <t>Šveits</t>
  </si>
  <si>
    <t>Slovenia</t>
  </si>
  <si>
    <t>Spain</t>
  </si>
  <si>
    <t>Sweden</t>
  </si>
  <si>
    <t>Switzerland</t>
  </si>
  <si>
    <t>Turkey</t>
  </si>
  <si>
    <t>United Kingdom</t>
  </si>
  <si>
    <t>United States</t>
  </si>
  <si>
    <t>European Union (28 countries)</t>
  </si>
  <si>
    <t>European Union (15 countries)</t>
  </si>
  <si>
    <t>OECD - Total</t>
  </si>
  <si>
    <t xml:space="preserve">  China (People's Republic of)</t>
  </si>
  <si>
    <t xml:space="preserve">  Romania</t>
  </si>
  <si>
    <t xml:space="preserve">  Russia</t>
  </si>
  <si>
    <t xml:space="preserve">  Chinese Taipei</t>
  </si>
  <si>
    <t>Data extracted on 05 May 2016 10:27 UTC (GMT) from OECD.Stat</t>
  </si>
  <si>
    <t>Naisi</t>
  </si>
  <si>
    <t>Mehi</t>
  </si>
  <si>
    <t>Šveits (2013)</t>
  </si>
  <si>
    <t>Saksamaa (2013)</t>
  </si>
  <si>
    <t>Austraalia (2011)</t>
  </si>
  <si>
    <t>Kanada (2011)</t>
  </si>
  <si>
    <t>Uus-Meremaa (2011)</t>
  </si>
  <si>
    <t>Kreeka (2013)</t>
  </si>
  <si>
    <t>Holland (2013)</t>
  </si>
  <si>
    <t>Dataset: R-D personnel by sector of employment and qualification</t>
  </si>
  <si>
    <t>Unit</t>
  </si>
  <si>
    <t>Persons</t>
  </si>
  <si>
    <t>Sector of employment</t>
  </si>
  <si>
    <t>Business enterprise</t>
  </si>
  <si>
    <t>Government</t>
  </si>
  <si>
    <t>Higher education</t>
  </si>
  <si>
    <t>Private non-profit</t>
  </si>
  <si>
    <t>ERASEKTORIS</t>
  </si>
  <si>
    <t>AVALIKUS SEKTORIS</t>
  </si>
  <si>
    <t xml:space="preserve">ERASEKTORIS TÖÖTAVATE DOKTORIKRAADIGA TÖÖTAJATE OSAKAAL </t>
  </si>
  <si>
    <t>Qualification</t>
  </si>
  <si>
    <t>Second stage tertiary education - Doctorate level (ISCED 6)</t>
  </si>
  <si>
    <t>Country</t>
  </si>
  <si>
    <t>Australia</t>
  </si>
  <si>
    <t>Mexico</t>
  </si>
  <si>
    <t>New Zealand</t>
  </si>
  <si>
    <t>Non-OECD Member Economies</t>
  </si>
  <si>
    <t>Argentina</t>
  </si>
  <si>
    <t>China (People's Republic of)</t>
  </si>
  <si>
    <t>Romania</t>
  </si>
  <si>
    <t>Russia</t>
  </si>
  <si>
    <t>Singapore</t>
  </si>
  <si>
    <t>South Africa</t>
  </si>
  <si>
    <t>Chinese Taipei</t>
  </si>
  <si>
    <t>Data extracted on 09 Jun 2016 14:28 UTC (GMT) from OECD.Stat</t>
  </si>
  <si>
    <t>Allikad: OECD (OECD Science and Technology Indicators Scoreboard 2015 ja OECD Main Science and Technology Indicators Database)</t>
  </si>
  <si>
    <t>Vastuvõetud</t>
  </si>
  <si>
    <t>Õppijad</t>
  </si>
  <si>
    <t>Lõpetanud</t>
  </si>
  <si>
    <t>Katkestamiste arv</t>
  </si>
  <si>
    <t>Keskmine brutokuupalk</t>
  </si>
  <si>
    <t>Keskmine netokuupalk</t>
  </si>
  <si>
    <t>Doktoranditoetuse määr</t>
  </si>
  <si>
    <t>Töötasu alammäär</t>
  </si>
  <si>
    <t>Maksudega korrigeeritud töötasu alammäär</t>
  </si>
  <si>
    <t>Doktoranditoetuse osakaal (%) netopalgast</t>
  </si>
  <si>
    <t>Doktoranditoetuse osa (%) töötasu alamäärast</t>
  </si>
  <si>
    <t>Allikas: Statistikaamet (2016. aasta palgainfo põhineb I kvartalil)</t>
  </si>
  <si>
    <t>Täidetud ametikohad (FTE-d)</t>
  </si>
  <si>
    <t>Professor</t>
  </si>
  <si>
    <t>Dotsent</t>
  </si>
  <si>
    <t>Lektor</t>
  </si>
  <si>
    <t>Assistent</t>
  </si>
  <si>
    <t>Õpetaja</t>
  </si>
  <si>
    <t>Juhtivteadur</t>
  </si>
  <si>
    <t>Vanemteadur</t>
  </si>
  <si>
    <t>Teadur</t>
  </si>
  <si>
    <t>Nooremteadur</t>
  </si>
  <si>
    <t>Kokku/Keskmine</t>
  </si>
  <si>
    <t>Allikas: Rektorite Nõukogu</t>
  </si>
  <si>
    <t>Muutus</t>
  </si>
  <si>
    <t>Keskmine põhipalk täiskoormusel (FTE kohta)</t>
  </si>
  <si>
    <t>Ametinimetus</t>
  </si>
  <si>
    <t>Palgatõus</t>
  </si>
  <si>
    <t>Naiste palk 2015</t>
  </si>
  <si>
    <t>Keskmine</t>
  </si>
  <si>
    <t>no data</t>
  </si>
  <si>
    <t>Täiendav info joonisele</t>
  </si>
  <si>
    <t>Naiste erinevus keskmisest (EUR) 2015</t>
  </si>
  <si>
    <t>Naiste erinevus keskmisest (%) 2015</t>
  </si>
  <si>
    <t>Top 10% most cited documents, 2004-08</t>
  </si>
  <si>
    <t>Top 10% most cited documents, 2008-2012</t>
  </si>
  <si>
    <t>Austraalia</t>
  </si>
  <si>
    <t>India</t>
  </si>
  <si>
    <t>Brasiilia</t>
  </si>
  <si>
    <t>Mehhiko</t>
  </si>
  <si>
    <t>10% enimviidatud publikatsioonide osakaal 2004-2008</t>
  </si>
  <si>
    <t>10% enimviidatud publikatsioonide osakaal 2008-2012</t>
  </si>
  <si>
    <t>Cites</t>
  </si>
  <si>
    <t>Top Papers</t>
  </si>
  <si>
    <t>Kliiniline meditsiin</t>
  </si>
  <si>
    <t>Keskkond ja ökoloogia</t>
  </si>
  <si>
    <t>Taime- ja loomateadus</t>
  </si>
  <si>
    <t>Molekulaarbioloogia ja geneetika</t>
  </si>
  <si>
    <t>Füüsika</t>
  </si>
  <si>
    <t>Farmakoloogia ja toksikoloogia</t>
  </si>
  <si>
    <t>Psühhiaatria ja psühholoogia</t>
  </si>
  <si>
    <t>Neuro- ja käitumisteadused</t>
  </si>
  <si>
    <t>Mikrobioloogia</t>
  </si>
  <si>
    <t>Põllumajandusteadus</t>
  </si>
  <si>
    <t>Matemaatika</t>
  </si>
  <si>
    <t>Keemia</t>
  </si>
  <si>
    <t>Immunoloogia</t>
  </si>
  <si>
    <t>Maateadused</t>
  </si>
  <si>
    <t>Inseneriteadus</t>
  </si>
  <si>
    <t>Astronoomia</t>
  </si>
  <si>
    <t>Materjaliteadus</t>
  </si>
  <si>
    <t>Majandusteadus</t>
  </si>
  <si>
    <t>Multidistsipilinaarne teadus</t>
  </si>
  <si>
    <t xml:space="preserve">Allikas: Web of Science, Essential Scinece Indicators </t>
  </si>
  <si>
    <t>Valdkond</t>
  </si>
  <si>
    <t>Allikas: Web of Science, Essential Scinece Indicators (Jüri Alliku arvutused)</t>
  </si>
  <si>
    <t>Rnk</t>
  </si>
  <si>
    <t>Documents</t>
  </si>
  <si>
    <t>Cites/papers</t>
  </si>
  <si>
    <t>Percent Top Papers</t>
  </si>
  <si>
    <t>Kõrgkvaliteedi teaduse indeks (HQSI)</t>
  </si>
  <si>
    <t>Keskmine viidete arv artikli kohta (normeertud, z-skoor)</t>
  </si>
  <si>
    <t>1% viidatavuse tippu jõunud artiklite protsent kõigist avaldatud artiklite arvust (normeeritud, z-skoor)</t>
  </si>
  <si>
    <t>Keskmine viidete arv artikli kohta (normeertud, z-skoor/2)</t>
  </si>
  <si>
    <t>1% viidatavuse tippu jõunud artiklite protsent kõigist avaldatud artiklite arvust (normeeritud, z-skoor/2)</t>
  </si>
  <si>
    <t>Šotimaa</t>
  </si>
  <si>
    <t>Singapur</t>
  </si>
  <si>
    <t>Gruusia</t>
  </si>
  <si>
    <t>Ukraina</t>
  </si>
  <si>
    <t>Field</t>
  </si>
  <si>
    <t>Aasta</t>
  </si>
  <si>
    <t>Agricultural Sciences</t>
  </si>
  <si>
    <t>Biology &amp; Biochemistry</t>
  </si>
  <si>
    <t>Biolgoogia ja biokeemia</t>
  </si>
  <si>
    <t>Chemistry</t>
  </si>
  <si>
    <t>Clinical Medicine</t>
  </si>
  <si>
    <t>Computer Science</t>
  </si>
  <si>
    <t>Arvutiteadus</t>
  </si>
  <si>
    <t>Economics ja Business</t>
  </si>
  <si>
    <t>Engineering</t>
  </si>
  <si>
    <t>Environment/Ecology</t>
  </si>
  <si>
    <t>Geosciences</t>
  </si>
  <si>
    <t>Immunology</t>
  </si>
  <si>
    <t>Materials Science</t>
  </si>
  <si>
    <t>Mathematics</t>
  </si>
  <si>
    <t>Microbiology</t>
  </si>
  <si>
    <t>Molecular Biology &amp; Genetics</t>
  </si>
  <si>
    <t>Multidisciplinary</t>
  </si>
  <si>
    <t>Neuroscience &amp; Behavior</t>
  </si>
  <si>
    <t>Pharmacology &amp; Toxicology</t>
  </si>
  <si>
    <t>Physics</t>
  </si>
  <si>
    <t>Plant &amp; Animal Science</t>
  </si>
  <si>
    <t>Psychiatry/Psychology</t>
  </si>
  <si>
    <t>Social Sciences general</t>
  </si>
  <si>
    <t>Space Science</t>
  </si>
  <si>
    <t>All Fields</t>
  </si>
  <si>
    <t>Joonis 2 artiklist "Eesti teaduse lugu" Akadeemia, 2015, nr. 7, lk. 1225 (viimase rea All Fields põhjal 2006-2014).</t>
  </si>
  <si>
    <t>Muutus 2006-2015</t>
  </si>
  <si>
    <t>WoS-i periood: 01.01.2005-31.12.2015</t>
  </si>
  <si>
    <t>Humanitaaria publikatsioonide osakaal Eestis (%)</t>
  </si>
  <si>
    <t>Viiteid publikatsiooni kohta Eestis</t>
  </si>
  <si>
    <t>Humanitaaria publikatsioonide osakaal Soomes (%)</t>
  </si>
  <si>
    <t>Viiteid publikatsiooni kohta Soomes</t>
  </si>
  <si>
    <t>Humanitaaria publikatsioonide osakaal Leedus (%)</t>
  </si>
  <si>
    <t>Viiteid publikatsiooni kohta Leedus</t>
  </si>
  <si>
    <t>Keskmiselt 2005-2015</t>
  </si>
  <si>
    <t>Kõik publikatsioonid</t>
  </si>
  <si>
    <t>Humanitaaria</t>
  </si>
  <si>
    <t>Viited</t>
  </si>
  <si>
    <t>Rahvusvaheliste koostööpublikatsioonide osakaal kõigist publikatsioonidest (%)</t>
  </si>
  <si>
    <t>2008 - rahvusvaheliste koostööpublikatsioonide osakaal kõigist publikatsioonidest (%)</t>
  </si>
  <si>
    <t>2012 - rahvusvaheliste koostööpublikatsioonide osakaal kõigist publikatsioonidest (%)</t>
  </si>
  <si>
    <t>EL (28)</t>
  </si>
  <si>
    <t>Tootlikkus (USD tunnis, ostujõu pariteedi alusel) 2014</t>
  </si>
  <si>
    <t>EU 19</t>
  </si>
  <si>
    <t>EU 28</t>
  </si>
  <si>
    <t>Latvia</t>
  </si>
  <si>
    <t>Lithuania</t>
  </si>
  <si>
    <t>Data extracted on 21 Apr 2016 12:09 UTC (GMT) from OECD.Stat</t>
  </si>
  <si>
    <t>LAV</t>
  </si>
  <si>
    <t>Teadustöötajate arv tuhande tööstussektori töötaja kohta (2014 või viimane kättesaadav aasta)</t>
  </si>
  <si>
    <t>2015</t>
  </si>
  <si>
    <t>EL28</t>
  </si>
  <si>
    <t>Slovakia</t>
  </si>
  <si>
    <t>Allikas: Eurostat</t>
  </si>
  <si>
    <t>:</t>
  </si>
  <si>
    <t>Montenegro</t>
  </si>
  <si>
    <t>Former Yugoslav Republic of Macedonia, the</t>
  </si>
  <si>
    <t>Serbia</t>
  </si>
  <si>
    <t>Ettevõttesisesed kulutused</t>
  </si>
  <si>
    <t>Ettevõttevälised kulutused</t>
  </si>
  <si>
    <t>Tegevusalad kokku</t>
  </si>
  <si>
    <t>Põllumajandus, metsamajandus ja kalapüük</t>
  </si>
  <si>
    <t>Mäetööstus</t>
  </si>
  <si>
    <t>Töötlev tööstus</t>
  </si>
  <si>
    <t>Elektrienergia, gaasi ja auruga varustamine; veevarustus</t>
  </si>
  <si>
    <t>Kanalisatsioon, jäätmekogumine ja saastekäitlus</t>
  </si>
  <si>
    <t>Ehitus</t>
  </si>
  <si>
    <t>Hulgi- ja jaekaubandus; mootorsõidukite ja mootorrataste remont</t>
  </si>
  <si>
    <t>Veondus ja laondus</t>
  </si>
  <si>
    <t>Majutus ja toitlustus</t>
  </si>
  <si>
    <t>Info ja side</t>
  </si>
  <si>
    <t>Finants- ja kindlustustegevus</t>
  </si>
  <si>
    <t>Kinnisvaraalane tegevus</t>
  </si>
  <si>
    <t>Kutse-, teadus- ja tehnikaalane tegevus</t>
  </si>
  <si>
    <t>Haldus- ja abitegevused</t>
  </si>
  <si>
    <t>Avalik haldus ja riigikaitse; kohustuslik sotsiaalkindlustus ja haridus</t>
  </si>
  <si>
    <t>Tervishoid</t>
  </si>
  <si>
    <t>Hoolekandeasutuste tegevus ja sotsiaalhoolekanne majutuseta</t>
  </si>
  <si>
    <t>Kunst, meelelahutus ja vaba aeg</t>
  </si>
  <si>
    <t>Muud teenindavad tegevused; eksterritoriaalsete üksuste tegevus</t>
  </si>
  <si>
    <t>TD024</t>
  </si>
  <si>
    <t>GDP per capita in PPS</t>
  </si>
  <si>
    <t>Index (EU28 = 100)</t>
  </si>
  <si>
    <t>EU (28 countries)</t>
  </si>
  <si>
    <t>Euroopa Liit (28)</t>
  </si>
  <si>
    <t>EESTI</t>
  </si>
  <si>
    <t>Albania</t>
  </si>
  <si>
    <t>Bosnia and Herzegovina</t>
  </si>
  <si>
    <t>Last update:</t>
  </si>
  <si>
    <t>06.07.2016</t>
  </si>
  <si>
    <t>Date of extraction:</t>
  </si>
  <si>
    <t>07 Jul 2016 14:44:08 CEST</t>
  </si>
  <si>
    <t>Hyperlink to the table:</t>
  </si>
  <si>
    <t>http://ec.europa.eu/eurostat/tgm/table.do?tab=table&amp;init=1&amp;plugin=1&amp;language=en&amp;pcode=tec00114</t>
  </si>
  <si>
    <t xml:space="preserve">SKP tase võrreldes Euroopa Liidu (28) keskmisega 2004-2015, kus Euroopa Liit (28) = 100. </t>
  </si>
  <si>
    <t>Per thousand</t>
  </si>
  <si>
    <t>GERD as a percentage of GDP 2014</t>
  </si>
  <si>
    <t>GDP USD, per head, current prices, PPP</t>
  </si>
  <si>
    <t>SKP jooksevhindades elaniku kohta, PPP, USD</t>
  </si>
  <si>
    <t>EL25</t>
  </si>
  <si>
    <t>Sektorid kokku</t>
  </si>
  <si>
    <t>Ettevõtlussektori poolt finantseeritud kasumitaotluseta TA asutuste kulud</t>
  </si>
  <si>
    <t>.</t>
  </si>
  <si>
    <t>Energeetika</t>
  </si>
  <si>
    <t>Kaubandus</t>
  </si>
  <si>
    <t>Telekommunikatsioon/Tarkvara</t>
  </si>
  <si>
    <t>Finantsteenused</t>
  </si>
  <si>
    <t>Teadus- ja arendustegevus</t>
  </si>
  <si>
    <t>Muud äriteenused</t>
  </si>
  <si>
    <t>Muud</t>
  </si>
  <si>
    <t xml:space="preserve">Allikas: Statistikaamet. </t>
  </si>
  <si>
    <r>
      <t> </t>
    </r>
    <r>
      <rPr>
        <sz val="10"/>
        <color theme="1"/>
        <rFont val="Calibri"/>
        <family val="2"/>
        <charset val="186"/>
        <scheme val="minor"/>
      </rPr>
      <t>2012. aastal toimus esimene taotlusvoor, kus taotleti raha 2013. aastal algavateks projektideks. Siit alates on voorud tähistatud vastavalt PUT2013, PUT2014 jne.</t>
    </r>
  </si>
  <si>
    <t>Avaliku sektori osakaal (%)</t>
  </si>
  <si>
    <t>Project-based funding, % of total funding to national performers</t>
  </si>
  <si>
    <t>Institutional block funding, % of total funding to national performers</t>
  </si>
  <si>
    <t>Brazil</t>
  </si>
  <si>
    <t>Colombia</t>
  </si>
  <si>
    <t>Costa Rica</t>
  </si>
  <si>
    <t>Indonesia</t>
  </si>
  <si>
    <t>Malaysia</t>
  </si>
  <si>
    <t>Doktoranditoetuse osa (%) maksudega korrigeeritud töötasu alamäärast</t>
  </si>
  <si>
    <t>Graduates at doctorate level, by field of education, 2012</t>
  </si>
  <si>
    <t>As a percentage of all graduates, ISCED-97 fields</t>
  </si>
  <si>
    <t>Natural sciences</t>
  </si>
  <si>
    <t>Engineering, manufacturing and construction</t>
  </si>
  <si>
    <t>Health and welfare</t>
  </si>
  <si>
    <t>Humanities, arts and education</t>
  </si>
  <si>
    <t>Social sciences, business and law</t>
  </si>
  <si>
    <t>Services and agriculture</t>
  </si>
  <si>
    <t>Share of new science and engineering doctorates awarded to women</t>
  </si>
  <si>
    <t>France (2009)</t>
  </si>
  <si>
    <t>China (2013)</t>
  </si>
  <si>
    <t>Australia (2011)</t>
  </si>
  <si>
    <t>Brazil (2013)</t>
  </si>
  <si>
    <t>Poland (2009)</t>
  </si>
  <si>
    <t>For Brazil, China and Norway, figures are based on national sources: for Brazil, Capes Database, Ministry of Education of Brazil, July 2015; for China, Educational Statistics website, Ministry of Education of the Peoples' Republic of China, July 2015; for Norway, the Nordic Institute for Studies in Innovation, Research and Education (NIFU), June 2015.</t>
  </si>
  <si>
    <t>For Brazil and China, an approximate conversion of nationally available information was carried out and mapped onto the ISCED-1997 classification of fields of study.</t>
  </si>
  <si>
    <t>For Australia, data refer to 2011.</t>
  </si>
  <si>
    <t>For Brazil and China, data refer to 2013.</t>
  </si>
  <si>
    <t>For France and Poland, data refer to 2009.</t>
  </si>
  <si>
    <t>For Norway, data are based on NIFU’s Doctoral Degree Register, which also includes "Licentiate" degrees (equivalent to a doctorate degree).</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</si>
  <si>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</si>
  <si>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Poola (2009)</t>
  </si>
  <si>
    <t>Sotsiaalteadused, ärindus ja õigus</t>
  </si>
  <si>
    <t>Tehnika, tootmine ja ehitus</t>
  </si>
  <si>
    <t>Humanitaaria, kunstid ja haridusteadused</t>
  </si>
  <si>
    <t>Teenused ja põllumajandus</t>
  </si>
  <si>
    <t>Taiwan</t>
  </si>
  <si>
    <t>Välismaa allikad (ettevõtted, Euroopa Komisjon jm)</t>
  </si>
  <si>
    <t>LAST-UPDATED</t>
  </si>
  <si>
    <t>tuhat eurot</t>
  </si>
  <si>
    <t>Põhiharidus</t>
  </si>
  <si>
    <t>Üldkeskharidus</t>
  </si>
  <si>
    <t>Kutseharidus</t>
  </si>
  <si>
    <t>Esimese astme kõrgharidus</t>
  </si>
  <si>
    <t>Magistriharidus</t>
  </si>
  <si>
    <t>Doktoriharidus</t>
  </si>
  <si>
    <t>Algandmed:</t>
  </si>
  <si>
    <t>Avalik sektor (sh tõukefondid)</t>
  </si>
  <si>
    <t>Kokku (mln EUR)</t>
  </si>
  <si>
    <t>Kasumitaotluseta sektorid kokku</t>
  </si>
  <si>
    <t>Kasumitaotluseta sektorid kokku (osakaal SKP-st)</t>
  </si>
  <si>
    <t>Ettevõtlussektor (osakaal SKP-st)</t>
  </si>
  <si>
    <t>Institutsionaalne plokkfinantseerimine (% kogurahastusest )</t>
  </si>
  <si>
    <t>Projektipõhine finantseerimine (% kogurahastusest)</t>
  </si>
  <si>
    <t>Allikas: Statistikaamet, 2015. aasta erasektori andmed trükise koostamise ajal puudusid.</t>
  </si>
  <si>
    <t xml:space="preserve">. Andmete avaldamist ei võimalda andmekaitse põhimõte. </t>
  </si>
  <si>
    <t>ALGANDMED</t>
  </si>
  <si>
    <t>TA RAHASTAJA</t>
  </si>
  <si>
    <t>VÄLISMAISED ALLIKAD</t>
  </si>
  <si>
    <t>TA TEGIJA (TA kulutused)</t>
  </si>
  <si>
    <t>% SKP-st</t>
  </si>
  <si>
    <t>Erasektor-&gt;Avalik sektor</t>
  </si>
  <si>
    <t>Erasektor-&gt;Erasektor</t>
  </si>
  <si>
    <t>Välismaa-&gt;Avalik sektor</t>
  </si>
  <si>
    <t>Välismaa-&gt;Erasektor</t>
  </si>
  <si>
    <t>Rahastajad</t>
  </si>
  <si>
    <t>Rahavood:</t>
  </si>
  <si>
    <t>Kõrgharidussektor+Riiklik sektor (mln EUR)</t>
  </si>
  <si>
    <t>Uurimistoetused</t>
  </si>
  <si>
    <t>Struktuurifondid</t>
  </si>
  <si>
    <t>*ETAGi metoodika, kokkuleppeline.</t>
  </si>
  <si>
    <t>mln EUR</t>
  </si>
  <si>
    <t>osakaal</t>
  </si>
  <si>
    <t>TA kulutused (% SKPst) 2014</t>
  </si>
  <si>
    <t>Data extracted on 04 Oct 2016 07:38 UTC (GMT) from OECD.Stat</t>
  </si>
  <si>
    <t>Percentage of HERD financed by industry</t>
  </si>
  <si>
    <t>Percentage</t>
  </si>
  <si>
    <t xml:space="preserve">  Argentina</t>
  </si>
  <si>
    <t xml:space="preserve">  Singapore</t>
  </si>
  <si>
    <t xml:space="preserve">  South Africa</t>
  </si>
  <si>
    <t>Data extracted on 04 Oct 2016 08:22 UTC (GMT) from OECD.Stat</t>
  </si>
  <si>
    <t>EU15</t>
  </si>
  <si>
    <t>Argentiina</t>
  </si>
  <si>
    <t>Lõuna-Aafrika Vabariik</t>
  </si>
  <si>
    <r>
      <t>Allikas: OECD (</t>
    </r>
    <r>
      <rPr>
        <b/>
        <i/>
        <sz val="11"/>
        <color theme="1"/>
        <rFont val="Calibri"/>
        <family val="2"/>
        <charset val="186"/>
        <scheme val="minor"/>
      </rPr>
      <t>Main Science and Technology Indicators Database</t>
    </r>
    <r>
      <rPr>
        <b/>
        <sz val="11"/>
        <color theme="1"/>
        <rFont val="Calibri"/>
        <family val="2"/>
        <charset val="186"/>
        <scheme val="minor"/>
      </rPr>
      <t>)</t>
    </r>
  </si>
  <si>
    <t>Percentage of BERD financed by government</t>
  </si>
  <si>
    <t>Data extracted on 04 Oct 2016 08:48 UTC (GMT) from OECD.Stat</t>
  </si>
  <si>
    <t>Avalik sektor-&gt;Avalik sektor</t>
  </si>
  <si>
    <t>Avalik sektor-&gt;Erasektor</t>
  </si>
  <si>
    <t>Allikas: OECD (Research and Development Statistics)</t>
  </si>
  <si>
    <t>Allikas: OECD (OECD and SCImago Research Group (CSIC), Compendium of Bibliometric Science Indicators 2014, based on Scopus Custom Data, Elsevier, December 2014.)</t>
  </si>
  <si>
    <t xml:space="preserve">Humanitaaria publikatsioonide osakaalud ja keskmiselt viiteid publikatsiooni kohta Eestis,  Soomes ja Leedus 2005-2015 (seisuga 08.06.2016) </t>
  </si>
  <si>
    <t>Genoomika ja siirdemeditsiini tippkeskus</t>
  </si>
  <si>
    <t>Molekulaarse rakutehnoloogia tippkeskus</t>
  </si>
  <si>
    <t>Eesti-uuringute tippkeskus</t>
  </si>
  <si>
    <t>Teadmistepõhise ehituse tippkeskus</t>
  </si>
  <si>
    <t>Eelarve kokku (mln EUR)</t>
  </si>
  <si>
    <t>EL rahastus elaniku kohta (EL28=100)</t>
  </si>
  <si>
    <t>Allikas: OECD ja Eesti Teadusagentuur (Eesti, 2016. aasta kohta).</t>
  </si>
  <si>
    <t>Allikas: OECD</t>
  </si>
  <si>
    <t>EL rahastus suhtena TA kuludesse (EL28=100) (seisuga 31.05.2016)</t>
  </si>
  <si>
    <t>EL rahastus suhtena taedustöötajate koguarvu (EL28=100) (seisuga 31.05.2016)</t>
  </si>
  <si>
    <t>Teadustöötajate arv 1000 töötaja kohta aastatel 2000-2014</t>
  </si>
  <si>
    <t>Mesosüsteemide teooria ja rakendused</t>
  </si>
  <si>
    <t>Kõrgtehnoloogilised materjalid jätkusuutlikuks arenguks</t>
  </si>
  <si>
    <t>Dark Matter in (Astro)particle Physics and Cosmology</t>
  </si>
  <si>
    <t>Mittelineaarsete protsesside analüüsi keskus</t>
  </si>
  <si>
    <t>Siirdeuuringud neuroimmunoloogiliste haiguste paremaks diagnostikaks ja raviks</t>
  </si>
  <si>
    <t>Arvutiteaduse tippkeskus - EXCS</t>
  </si>
  <si>
    <t>Globaalmuutuste ökoloogia looduslikes ja põllumajanduskooslustes</t>
  </si>
  <si>
    <t>Tume universum</t>
  </si>
  <si>
    <t>Keskmine brutopalk kuus (EUR)</t>
  </si>
  <si>
    <t>Loodusteadused ja tehnika</t>
  </si>
  <si>
    <t>Ühiskonna- teadused ja kultuur</t>
  </si>
  <si>
    <t>Teadus- ja arenduskulutuste osakaal SKP-st 2014. aastal.</t>
  </si>
  <si>
    <t xml:space="preserve">TA rahastamine ja kogukulud 2014. aastal (mln EUR). </t>
  </si>
  <si>
    <t>Institutsionaalse uurimistoetuse uurimisteemade, sihtfinantseeritavate teadusteemade, personaalse uurimistoetuse uurimisprojektide, Eesti Teadusfondi grandiprojektide ning baasfinantseerimise  rahastamine aastatel 2008-2016 (mln EUR)</t>
  </si>
  <si>
    <t xml:space="preserve">Institutsionaalse uurimistoetuse uurimisteemade, sihtfinantseeritavate teadusteemade, personaalse uurimistoetuse uurimisprojektide, Eesti Teadusfondi grandiprojektide  rahastuse jagunemine valdkonniti (mln EUR ja selle osakaalud, %) aastatel 2008-2015 (ETISe klassfikaatori valdkondlike proportsioonide järgi). </t>
  </si>
  <si>
    <t>Edukuse määr IUT ja PUT taotlusvoorudes (projektide alguse aasta järgi) aastatel 2013-2016.</t>
  </si>
  <si>
    <t>Doktorikraadiga inimeste osakaal tööealisest (25–64-aastased) elanikkonnast ja erasektoris töötavate doktorikraadiga töötajate osakaal kõigist doktorikraadiga töötajatest 2012. aastal.</t>
  </si>
  <si>
    <t>Doktoriõppesse vastuvõetute, lõpetanute ja katkestanute arv aastatel 2005-2015.</t>
  </si>
  <si>
    <t>Eesti keskmise palga dünaamika võrreldes doktoranditoetusega perioodil 2004-2016.</t>
  </si>
  <si>
    <t>Teadustöötajate arv tuhande inimese kohta kogutööjõus</t>
  </si>
  <si>
    <t xml:space="preserve">Teadlaste ja inseneride vanuselise struktuuri muutused avalikus ja erasektoris aastatel 2004-2014. </t>
  </si>
  <si>
    <t xml:space="preserve">10% maailmas enimtsiteeritud publikatsioonide osakaalud aastatel 2008-2012. </t>
  </si>
  <si>
    <t>Eesti viimase 11 aasta avaldatud artiklite keskmine viidatavus aastatel 2006–2015.</t>
  </si>
  <si>
    <t xml:space="preserve">Rahvusvaheliste koostööpublikatsioonide osakaal 2008. ja 2012. aastal. </t>
  </si>
  <si>
    <t>Tabel 4.1 SKP tase võrreldes Euroopa Liidu (28) keskmisega aastatel 2004-2015, kus Euroopa Liit (28) = 100</t>
  </si>
  <si>
    <t>TA kulutused (% SKP-st) ja SKP elaniku kohta (tuhat USD ostuvõime alusel) 2014. aastal.</t>
  </si>
  <si>
    <t>Tootlikkus (USD tunnis, ostujõu pariteedi alusel) vs. teadustöötajate arv tuhande tööstussektori töötaja kohta 2014. aastal (või viimasel olemasoleval aastal).</t>
  </si>
  <si>
    <t>Eesti ettevõtete TA kulutuste osakaal tegevusalade kaupa (ettevõttesisesed ja -välised TA kulutused kokku) 2014. aastal.</t>
  </si>
  <si>
    <t>Doktorikraadiga teadustöötajaid Eesti ettevõtlussektoris valdkonniti aastail 1998-2014.</t>
  </si>
  <si>
    <t>Ettevõtlussektori osatähtsus riigi kõrghariduse teadus- ja arendustegevuse rahastamisel 2013. aastal (protsent kõrgharidussektori TA kulutustest).</t>
  </si>
  <si>
    <t>Ettevõtlussektori poolt finantseeritud TA kulutused kasumitaotluseta sektorites (mln EUR) aastail 1996-2015.</t>
  </si>
  <si>
    <t>Sihtfinantseeritavad teadusteemad</t>
  </si>
  <si>
    <t>TA kulutuste maht Eestis  (mln EUR) ning nende osakaalud SKP-st aastatel 2008-2014</t>
  </si>
  <si>
    <t>Allikas: Statistikaamet ja OECD, Eesti Teadusagentuuri arvutused alljärgnevatest allikatest:</t>
  </si>
  <si>
    <t>Kõrgharidus- sektor</t>
  </si>
  <si>
    <t>Ettevõttesisesed kulutused (tuhat eurot)</t>
  </si>
  <si>
    <t>Ettevõttevälised kulutused (tuhat eurot)</t>
  </si>
  <si>
    <t>Kokku (tuhat eurot)</t>
  </si>
  <si>
    <t>Ettevõttevälised kulutused ainult sisemiste kulutustega ettevõtete jaoks.</t>
  </si>
  <si>
    <t>Kõrgharidussektor+Riiklik sektor (tuh EUR)</t>
  </si>
  <si>
    <t>TD079: KULUTUSED TEADUS- JA ARENDUSTEGEVUSELE KASUMITAOTLUSETA INSTITUTSIONAALSETES SEKTORITES</t>
  </si>
  <si>
    <t>TD078:  KULUTUSED TEADUS- JA ARENDUSTEGEVUSELE KASUMITAOTLUSETA INSTITUTSIONAALSETES SEKTORITES RAHASTAJA JÄRGI</t>
  </si>
  <si>
    <t>Ühik: tuhat eurot</t>
  </si>
  <si>
    <t xml:space="preserve">TD050: KULUTUSED TEADUS- JA ARENDUSTEGEVUSELE INSTITUTSIONAALSE SEKTORI JA KULUTUSE LIIGI JÄRGI </t>
  </si>
  <si>
    <t>(mln EUR)</t>
  </si>
  <si>
    <t>TD024: ETTEVÕTTESISESED JA -VÄLISED KULUTUSED TEADUS- JA ARENDUSTEGEVUSELE ETTEVÕTLUSSEKTORIS TEGEVUSALA (EMTAK 2008) JÄRGI</t>
  </si>
  <si>
    <t>TD025: ETTEVÕTTESISESED JA -VÄLISED KULUTUSED TEADUS- JA ARENDUSTEGEVUSELE ETTEVÕTLUSSEKTORIS RAHASTAJA JA TEGEVUSALA (EMTAK 2008) JÄRGI</t>
  </si>
  <si>
    <t>Ühik: protsenti (andmete avaldamist ei võimalda andmekaitse põhmõte)</t>
  </si>
  <si>
    <t>Statistikaamet (valgel taustal andmed on täiendavalt arvutatud)</t>
  </si>
  <si>
    <t>TA kulutused rahastaja järgi (mln EUR)</t>
  </si>
  <si>
    <t>Gross domestic expenditure on R-D by sector of performance and source of funds (National Currency, Million Euro)</t>
  </si>
  <si>
    <t>http://stats.oecd.org/Index.aspx?DataSetCode=GERD_FUNDS</t>
  </si>
  <si>
    <t>Research and Development Statistics (RDS)</t>
  </si>
  <si>
    <t>Kulutused teadus- ja arendustegevusele, miljonit eurot</t>
  </si>
  <si>
    <t>TD052: KULUTUSED TEADUS- JA ARENDUSTEGEVUSELE JA NENDE RAHASTAMINE</t>
  </si>
  <si>
    <t>Uuendatud: 08.01.2016</t>
  </si>
  <si>
    <t>Tegevusalad kokku (protsenti)</t>
  </si>
  <si>
    <t>TA kulutuste jagunemine rahastajate vahel aastatel 2008-2014. Tulbad näitavad TA rahastusallikate proportsioone (%) ja arvud tulpadel kulutuste mahtu (mln EUR).</t>
  </si>
  <si>
    <t>Funding sector</t>
  </si>
  <si>
    <t>Date last updated: April 2016</t>
  </si>
  <si>
    <t>Algandmed</t>
  </si>
  <si>
    <t>Allikas: Riigieelarve</t>
  </si>
  <si>
    <t>Haridus- ja teadusministeeriumi teaduseelarve ja selle põhikomponentide mahud 2014. aastal (mln EUR).</t>
  </si>
  <si>
    <t xml:space="preserve">Teadusvaldkondade osakaalud (%) avaliku sektori TA kulutustes aastatel 2008-2014. </t>
  </si>
  <si>
    <t>Loodus- teadused  ja tehnika</t>
  </si>
  <si>
    <t>Tervise- uuringud (%)</t>
  </si>
  <si>
    <t>Ühiskonna- teadused ja kultuur (%)</t>
  </si>
  <si>
    <t>Loodus- teadused  ja tehnika (%)</t>
  </si>
  <si>
    <t>Bio- ja keskkonna- teadused (%)</t>
  </si>
  <si>
    <t xml:space="preserve">Tippkeskused aastatel 2008-2022. Rahastuse maht (mln EUR) on toodud kogu rahastusperioodi kohta. </t>
  </si>
  <si>
    <t>Allikas: Eesti Teadusinfosüsteem (ETIS) (www.etis.ee)</t>
  </si>
  <si>
    <t>Projektipõhise rahastuse osakaal kogurahastusest (%) 2011. aastal (või muu viimane kättesaadav aaasta). Eesti kohta 2016. aastal.</t>
  </si>
  <si>
    <t xml:space="preserve">Algandmed: </t>
  </si>
  <si>
    <t>Algandmed: Dataset: Science Technology and Industry Outlook 2014</t>
  </si>
  <si>
    <t>** Andmed pärinevad Haridus- ja teadusministeeriumi 2014. aasta teaduseelarvest (vt joonis 1.5)</t>
  </si>
  <si>
    <t>Osakaal (%)</t>
  </si>
  <si>
    <t>Sõlmitud lepinguid aastate lõikes (mln EUR)</t>
  </si>
  <si>
    <t xml:space="preserve">Euroopa Liidu raamprogrammidest Eestisse suunatud raha aastatel 2004-2015 (mln EUR). </t>
  </si>
  <si>
    <t>Riikide edukus raamprogrammis Horisont 2020 võrreldes EL28 keskmisega (EL28=100). Joonisel on riiki suunatud rahastus suhtena SKP-sse ja elaniku kohta.</t>
  </si>
  <si>
    <t>Allikas: Haridus- ja teadusministeerium (eCorda andmebaas, väljavõtte kuupäev 30.09.2016)</t>
  </si>
  <si>
    <t>Allikas: Haridus- ja teadusministeerium</t>
  </si>
  <si>
    <t>HTG09: HARIDUSE OMANDANUD</t>
  </si>
  <si>
    <t>Lõpetanud õppeaasta jooksul (aasta näitab õppeaasta lõpuaastat), v.a kõrghariduse lõpetanud aastatel 1980-1990 (lõpetanud kalendriaasta jooksul).</t>
  </si>
  <si>
    <t>Viimati uuendatud</t>
  </si>
  <si>
    <t>Hariduse omandanud haridustaseme järgi aastatel 1980-2015.</t>
  </si>
  <si>
    <t>1. Doktorikraadiga inimesi tööealisest elanikkonnast 2012. aastal (Doctorate holders in the working age population, 2012)</t>
  </si>
  <si>
    <t>Ühik: tuhande inimese kohta vanuses 25-64 (per thousand population aged 25-64)</t>
  </si>
  <si>
    <t>OECD Science and Technology Indicators Scoreboard 2015 (Figure 2.4.1)</t>
  </si>
  <si>
    <t>2012 (või viimane olemasolev aasta, sel juhul märgitud sektorite all kollasega)</t>
  </si>
  <si>
    <t>2. Doktorikraadiga TA töötajate jagunemine sektorite vahel (inimesi)</t>
  </si>
  <si>
    <t>OECD välised riigid</t>
  </si>
  <si>
    <t>Hiina Rahvavabariik</t>
  </si>
  <si>
    <t>Lõuna-Aafrika</t>
  </si>
  <si>
    <t>Valitsussektor</t>
  </si>
  <si>
    <t>Sektor</t>
  </si>
  <si>
    <t>PRIVATE SECTOR</t>
  </si>
  <si>
    <t>PUBLIC SECOR</t>
  </si>
  <si>
    <t>Share of doctorate holders in private sector</t>
  </si>
  <si>
    <t>Doktorikraadi omandanute jaotus teadusvaldkondade kaupa valitud OECD riikides 2012. aastal.</t>
  </si>
  <si>
    <t>Naiste osakaal loodusteaduste ja tehnika valdkonnas välja antud doktorikraadides (%)</t>
  </si>
  <si>
    <t>Prantsusmaa (2009)</t>
  </si>
  <si>
    <t>Kolumgia</t>
  </si>
  <si>
    <t>Hiina (2013)</t>
  </si>
  <si>
    <t>Brasiilia (2013)</t>
  </si>
  <si>
    <t>OECD Science, Technology and Industry Scoreboard 2015</t>
  </si>
  <si>
    <t>Figure 2.3.2</t>
  </si>
  <si>
    <t>Teadustöötajate arv tuhande inimese kohta kogutööjõus ja tööstussektoris 2014. aastal (või muul viimasel kätesaadaval aastal)</t>
  </si>
  <si>
    <t>Euroopa Liit (15)</t>
  </si>
  <si>
    <t>Teadustöötajate (teadlaste ja inseneride) jagunemine avalikus sektoris ja erasektoris (summaarne täistööaja ekvivalent) perioodil 1999-2014.</t>
  </si>
  <si>
    <t>TD01: TEADUS- JA ARENDUSTEGEVUSEGA HÕIVATUD TÖÖTAJAD</t>
  </si>
  <si>
    <t>Vanusjaotuse kogumist ettevõtlussektoris alustati 2008. aastal.</t>
  </si>
  <si>
    <t>TD0751: TEADLASED JA INSENERID KASUMITAOTLUSETA INSTITUTSIONAALSETES SEKTORITES</t>
  </si>
  <si>
    <t>TD028: TEADLASED JA INSENERID ETTEVÕTLUSSEKTORIS</t>
  </si>
  <si>
    <t>*Vanusjaotuse kogumist ettevõtlussektoris alustati 2008. aastal.</t>
  </si>
  <si>
    <t>Keskmine põhipalk (bruto) täiskoormuse puhul akadeemilise personali ametikohtade arvestuses ja täidetud ametikohtade arv (täistööaja ekvivalendid) kuues avalik-õigulikus ülikoolis 2015. aastal.</t>
  </si>
  <si>
    <t>Teaduse kvaliteedi indeks, mis näitab kombinatsiooni artikli keskmisest viidatavusest ja 1% viidatavuse tippu jõudnud artiklite osakaalust.</t>
  </si>
  <si>
    <t>Kõik kokku (keskmine viidete protstent maailma keskmise suhtes)</t>
  </si>
  <si>
    <t>Humanitaaria publikatsioonide osakaalud ja keskmiselt viiteid publikatsiooni kohta Eestis ja Soomes 2005-2015 (seisuga 08.06.2016)</t>
  </si>
  <si>
    <t>Allikas: OECD Science, Technology and Industry Outlook 2014.</t>
  </si>
  <si>
    <t>Täiendav info:</t>
  </si>
  <si>
    <t>Albaania</t>
  </si>
  <si>
    <t>Bosnia ja Hertsegoviina</t>
  </si>
  <si>
    <t>Endine Jugoslaavia Makedoonia Vabariik</t>
  </si>
  <si>
    <t>Teadustöötajate arv tuhande tööstussektori töötaja kohta</t>
  </si>
  <si>
    <t>Euroopa Liit (28 riiki)</t>
  </si>
  <si>
    <t>Euroopa Liit (15 riiki)</t>
  </si>
  <si>
    <t>USD, current prices, current PPPs / USD ostuvõime alusel</t>
  </si>
  <si>
    <t>GDP per hour worked / SKP töötunni kohta</t>
  </si>
  <si>
    <t xml:space="preserve">Teadustöötajaid tuhande töötaja kohta töötlevas tööstuses aastatel 2004-2014. </t>
  </si>
  <si>
    <t>Doktorikraad</t>
  </si>
  <si>
    <t>Teaduste kandidaadid kuuluvad doktorite hulka.</t>
  </si>
  <si>
    <t>ETTEVÕTLUSSEKTORIS --- Tegevusala (EMTAK 2003), Haridustase ning Aasta</t>
  </si>
  <si>
    <t>Doktori- või kandidaadikraad</t>
  </si>
  <si>
    <t>Põllumajandus, jahindus ja metsamajandus; kalapüük</t>
  </si>
  <si>
    <t>Elektrienergia-, gaasi- ja veevarustus</t>
  </si>
  <si>
    <t>Hulgi- ja jaekaubandus; mootorsõidukite ja kodumasinate remont</t>
  </si>
  <si>
    <t>Hotellid ja restoranid</t>
  </si>
  <si>
    <t>Veondus, laondus ja side</t>
  </si>
  <si>
    <t>Finantsvahendus</t>
  </si>
  <si>
    <t>Arvutid ja nendega seotud tegevus</t>
  </si>
  <si>
    <t>Muu äritegevus</t>
  </si>
  <si>
    <t>Kinnisvaraalane tegevus; haridus; tervishoid; muu teenindus</t>
  </si>
  <si>
    <t xml:space="preserve">.. Andmeid ei kogutud. </t>
  </si>
  <si>
    <t>TD23: UURIMIS- JA ARENDUSTEGEVUSEGA HÕIVATUD TÖÖTAJAD  ETTEVÕTLUSSEKTORIS HARIDUSTASEME JA TEGEVUSALA JÄRGI (EMTAK 2003) (1998-2007)</t>
  </si>
  <si>
    <t xml:space="preserve">TD023: UURIMIS- JA ARENDUSTEGEVUSEGA HÕIVATUD TÖÖTAJAD TÖÖTAJAD ETTEVÕTLUSSEKTORIS HARIDUSTASEME JA TEGEVUSALA (EMTAK 2008) JÄRGI </t>
  </si>
  <si>
    <t>Enne 2003. aastat ei sisalda teadus- ja arendustegevus ettevõtluses finantsvahenduse tegevusala andmeid.</t>
  </si>
  <si>
    <t>Kinnisvaraalane tegevus; Haldus- ja abitegevused; Avalik haldus ja riigikaitse; kohustuslik sotsiaalkindlustus ja haridus; Tervishoid; Hoolekandeasutuste tegevus ja sotsiaalhoolekanne majutuseta; Kunst, meelelahutus ja vaba aeg; Muud teenindavad tegevused; eksterritoriaalsete üksuste tegevus.</t>
  </si>
  <si>
    <t>Valdkond (joonisel)</t>
  </si>
  <si>
    <t>Algne valdkonna nimetus (EMTAK 2008)</t>
  </si>
  <si>
    <t xml:space="preserve">TD024: ETTEVÕTTESISESED JA -VÄLISED KULUTUSED TEADUS- JA ARENDUSTEGEVUSELE ETTEVÕTLUSSEKTORIS TEGEVUSALA (EMTAK 2008) JÄRGI </t>
  </si>
  <si>
    <t>Osakaalud (%)</t>
  </si>
  <si>
    <t xml:space="preserve">LAST-UPDATED  03.12.2015. </t>
  </si>
  <si>
    <t>TD078: KULUTUSED TEADUS- JA ARENDUSTEGEVUSELE KASUMITAOTLUSETA INSTITUTSIONAALSETES SEKTORITES RAHASTAJA JÄRGI</t>
  </si>
  <si>
    <t>Riigi osakaal (%) ettevõtlussektori teadus- ja arendustegevuse rahastamisel 2013. aastal.</t>
  </si>
  <si>
    <t>Joonis 4.10. Tööjõu tootlikkuse tõstmise erinevad võimalused ettevõtte koha muutmise kaudu rahvusvahelises väärtusahelas (Varblane ja Varblane, 2009)</t>
  </si>
  <si>
    <t>Allikas: Varblane U., Varblane, U. (2009). Tööjõu tootlikkus ja selle muutused Eesti majanduses rahvusvahelises võrdluses. - Eesti majanduse aktuaalesd arenguprobleemid keskpikas perspektiivis. Tartu: Tartu Ülikooli Kirjastus, lk. 134-171.</t>
  </si>
  <si>
    <t>Brasiila</t>
  </si>
  <si>
    <t>Kolumbia</t>
  </si>
  <si>
    <t>Indoneesia</t>
  </si>
  <si>
    <t>Malaisia</t>
  </si>
  <si>
    <t>Kogurahastuse jagunemine projektipõhiseks ja institustionaalseks plokkfinantseerimiseks (koond algandmetest)</t>
  </si>
  <si>
    <t>OECD Main Science and Technology Indicators Database</t>
  </si>
  <si>
    <t xml:space="preserve">TITLE Top 10% most cited documents by country, 2004-08 and 2008-12 </t>
  </si>
  <si>
    <t xml:space="preserve">SUBTITLE As a percentage of all documents, whole counts </t>
  </si>
  <si>
    <t xml:space="preserve">This indicates the amount (in %) of an institution's scientific output that is included into the set of the 10% of the most cited papers in their respective scientific fields. It is a measure of high quality output of research institutions.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</si>
</sst>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000"/>
    <numFmt numFmtId="166" formatCode="0.0%"/>
    <numFmt numFmtId="167" formatCode="#,##0\ &quot;€&quot;"/>
    <numFmt numFmtId="168" formatCode="#,##0.0"/>
    <numFmt numFmtId="169" formatCode="0_)"/>
  </numFmts>
  <fonts count="55"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color rgb="FF000000"/>
      <name val="Calibri"/>
      <family val="2"/>
      <charset val="186"/>
      <scheme val="minor"/>
    </font>
    <font>
      <sz val="12"/>
      <color theme="1"/>
      <name val="Calibri"/>
      <family val="2"/>
      <charset val="186"/>
      <scheme val="minor"/>
    </font>
    <font>
      <b/>
      <sz val="12"/>
      <color theme="1"/>
      <name val="Calibri"/>
      <family val="2"/>
      <charset val="186"/>
      <scheme val="minor"/>
    </font>
    <font>
      <b/>
      <sz val="9"/>
      <color indexed="81"/>
      <name val="Tahoma"/>
      <family val="2"/>
      <charset val="186"/>
    </font>
    <font>
      <sz val="9"/>
      <color indexed="81"/>
      <name val="Tahoma"/>
      <family val="2"/>
      <charset val="186"/>
    </font>
    <font>
      <b/>
      <sz val="10"/>
      <name val="Arial"/>
      <family val="2"/>
      <charset val="186"/>
    </font>
    <font>
      <sz val="10"/>
      <name val="Arial"/>
      <family val="2"/>
    </font>
    <font>
      <sz val="9"/>
      <name val="Arial"/>
      <family val="2"/>
    </font>
    <font>
      <sz val="10"/>
      <color theme="1"/>
      <name val="Arial"/>
      <family val="2"/>
    </font>
    <font>
      <sz val="9"/>
      <color theme="1"/>
      <name val="Arial"/>
      <family val="2"/>
    </font>
    <font>
      <sz val="11"/>
      <color theme="1"/>
      <name val="Calibri"/>
      <family val="2"/>
      <scheme val="minor"/>
    </font>
    <font>
      <sz val="9"/>
      <color rgb="FF000000"/>
      <name val="Arial Narrow"/>
      <family val="2"/>
    </font>
    <font>
      <sz val="10"/>
      <color theme="1"/>
      <name val="Calibri"/>
      <family val="2"/>
      <charset val="186"/>
      <scheme val="minor"/>
    </font>
    <font>
      <sz val="8"/>
      <color theme="1"/>
      <name val="Calibri"/>
      <family val="2"/>
      <charset val="186"/>
      <scheme val="minor"/>
    </font>
    <font>
      <b/>
      <sz val="11"/>
      <color rgb="FF000000"/>
      <name val="Calibri"/>
      <family val="2"/>
      <charset val="186"/>
      <scheme val="minor"/>
    </font>
    <font>
      <i/>
      <sz val="9"/>
      <color theme="1"/>
      <name val="Arial"/>
      <family val="2"/>
    </font>
    <font>
      <b/>
      <sz val="9"/>
      <color theme="1"/>
      <name val="Arial"/>
      <family val="2"/>
      <charset val="186"/>
    </font>
    <font>
      <sz val="11"/>
      <name val="Calibri"/>
      <family val="2"/>
      <charset val="186"/>
      <scheme val="minor"/>
    </font>
    <font>
      <b/>
      <sz val="11"/>
      <name val="Calibri"/>
      <family val="2"/>
      <charset val="186"/>
      <scheme val="minor"/>
    </font>
    <font>
      <sz val="11"/>
      <color indexed="8"/>
      <name val="Calibri"/>
      <family val="2"/>
      <charset val="186"/>
      <scheme val="minor"/>
    </font>
    <font>
      <sz val="10"/>
      <color indexed="8"/>
      <name val="Calibri"/>
      <family val="2"/>
      <charset val="186"/>
      <scheme val="minor"/>
    </font>
    <font>
      <b/>
      <sz val="11"/>
      <color indexed="8"/>
      <name val="Calibri"/>
      <family val="2"/>
      <charset val="186"/>
      <scheme val="minor"/>
    </font>
    <font>
      <b/>
      <sz val="10"/>
      <color indexed="8"/>
      <name val="Calibri"/>
      <family val="2"/>
      <charset val="186"/>
      <scheme val="minor"/>
    </font>
    <font>
      <b/>
      <sz val="10"/>
      <color theme="1"/>
      <name val="Calibri"/>
      <family val="2"/>
      <charset val="186"/>
      <scheme val="minor"/>
    </font>
    <font>
      <sz val="10"/>
      <color indexed="8"/>
      <name val="Arial"/>
      <family val="2"/>
    </font>
    <font>
      <u/>
      <sz val="10"/>
      <color indexed="12"/>
      <name val="Arial"/>
      <family val="2"/>
    </font>
    <font>
      <sz val="10"/>
      <color indexed="8"/>
      <name val="MS Sans Serif"/>
      <family val="2"/>
    </font>
    <font>
      <b/>
      <sz val="8"/>
      <name val="Arial"/>
      <family val="2"/>
    </font>
    <font>
      <sz val="8"/>
      <name val="Arial"/>
      <family val="2"/>
    </font>
    <font>
      <b/>
      <sz val="8.5"/>
      <color indexed="12"/>
      <name val="MS Sans Serif"/>
      <family val="2"/>
    </font>
    <font>
      <b/>
      <sz val="8"/>
      <color indexed="12"/>
      <name val="Arial"/>
      <family val="2"/>
    </font>
    <font>
      <sz val="8"/>
      <color indexed="8"/>
      <name val="Arial"/>
      <family val="2"/>
    </font>
    <font>
      <b/>
      <sz val="8"/>
      <color indexed="8"/>
      <name val="MS Sans Serif"/>
      <family val="2"/>
    </font>
    <font>
      <b/>
      <sz val="10"/>
      <name val="Arial"/>
      <family val="2"/>
    </font>
    <font>
      <sz val="8"/>
      <name val="Arial"/>
      <family val="2"/>
      <charset val="238"/>
    </font>
    <font>
      <b/>
      <u/>
      <sz val="10"/>
      <color indexed="8"/>
      <name val="MS Sans Serif"/>
      <family val="2"/>
    </font>
    <font>
      <b/>
      <sz val="8.5"/>
      <color indexed="8"/>
      <name val="MS Sans Serif"/>
      <family val="2"/>
    </font>
    <font>
      <sz val="8"/>
      <color indexed="8"/>
      <name val="MS Sans Serif"/>
      <family val="2"/>
    </font>
    <font>
      <sz val="10"/>
      <name val="Courier"/>
      <family val="3"/>
    </font>
    <font>
      <b/>
      <u/>
      <sz val="8.5"/>
      <color indexed="8"/>
      <name val="MS Sans Serif"/>
      <family val="2"/>
    </font>
    <font>
      <sz val="8.5"/>
      <color indexed="8"/>
      <name val="MS Sans Serif"/>
      <family val="2"/>
    </font>
    <font>
      <sz val="7.5"/>
      <color indexed="8"/>
      <name val="MS Sans Serif"/>
      <family val="2"/>
    </font>
    <font>
      <b/>
      <sz val="14"/>
      <name val="Helv"/>
    </font>
    <font>
      <b/>
      <sz val="12"/>
      <name val="Helv"/>
    </font>
    <font>
      <sz val="9"/>
      <color rgb="FF00B050"/>
      <name val="Arial"/>
      <family val="2"/>
    </font>
    <font>
      <sz val="9"/>
      <color rgb="FF000000"/>
      <name val="Arial"/>
      <family val="2"/>
    </font>
    <font>
      <b/>
      <i/>
      <sz val="11"/>
      <color theme="1"/>
      <name val="Calibri"/>
      <family val="2"/>
      <charset val="186"/>
      <scheme val="minor"/>
    </font>
    <font>
      <b/>
      <u/>
      <sz val="11"/>
      <color theme="1"/>
      <name val="Calibri"/>
      <family val="2"/>
      <charset val="186"/>
      <scheme val="minor"/>
    </font>
    <font>
      <u/>
      <sz val="11"/>
      <color theme="1"/>
      <name val="Calibri"/>
      <family val="2"/>
      <charset val="186"/>
      <scheme val="minor"/>
    </font>
    <font>
      <sz val="11"/>
      <name val="Arial"/>
      <family val="2"/>
      <charset val="186"/>
    </font>
    <font>
      <sz val="11"/>
      <color rgb="FF000000"/>
      <name val="Calibri"/>
      <family val="2"/>
      <charset val="186"/>
      <scheme val="minor"/>
    </font>
    <font>
      <sz val="10"/>
      <name val="Calibri"/>
      <family val="2"/>
      <charset val="186"/>
      <scheme val="minor"/>
    </font>
  </fonts>
  <fills count="14">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ck">
        <color indexed="63"/>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58">
    <xf numFmtId="0" fontId="0" fillId="0" borderId="0"/>
    <xf numFmtId="0" fontId="9" fillId="0" borderId="0"/>
    <xf numFmtId="0" fontId="11" fillId="0" borderId="0"/>
    <xf numFmtId="0" fontId="11" fillId="0" borderId="0"/>
    <xf numFmtId="0" fontId="13" fillId="0" borderId="0"/>
    <xf numFmtId="9" fontId="1" fillId="0" borderId="0" applyFont="0" applyFill="0" applyBorder="0" applyAlignment="0" applyProtection="0"/>
    <xf numFmtId="0" fontId="31" fillId="5" borderId="33"/>
    <xf numFmtId="0" fontId="35" fillId="6" borderId="34">
      <alignment horizontal="right" vertical="top" wrapText="1"/>
    </xf>
    <xf numFmtId="0" fontId="31" fillId="0" borderId="1"/>
    <xf numFmtId="0" fontId="42" fillId="7" borderId="0">
      <alignment horizontal="center"/>
    </xf>
    <xf numFmtId="0" fontId="32" fillId="7" borderId="0">
      <alignment horizontal="center" vertical="center"/>
    </xf>
    <xf numFmtId="0" fontId="9" fillId="8" borderId="0">
      <alignment horizontal="center" wrapText="1"/>
    </xf>
    <xf numFmtId="0" fontId="9" fillId="8" borderId="0">
      <alignment horizontal="center" wrapText="1"/>
    </xf>
    <xf numFmtId="0" fontId="9" fillId="8" borderId="0">
      <alignment horizontal="center" wrapText="1"/>
    </xf>
    <xf numFmtId="0" fontId="33" fillId="7" borderId="0">
      <alignment horizontal="center"/>
    </xf>
    <xf numFmtId="43" fontId="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9" fillId="9" borderId="33" applyBorder="0">
      <protection locked="0"/>
    </xf>
    <xf numFmtId="0" fontId="43" fillId="9" borderId="33">
      <protection locked="0"/>
    </xf>
    <xf numFmtId="0" fontId="9" fillId="9" borderId="1"/>
    <xf numFmtId="0" fontId="9" fillId="7" borderId="0"/>
    <xf numFmtId="0" fontId="34" fillId="7" borderId="1">
      <alignment horizontal="left"/>
    </xf>
    <xf numFmtId="0" fontId="27" fillId="7" borderId="0">
      <alignment horizontal="left"/>
    </xf>
    <xf numFmtId="0" fontId="35" fillId="10" borderId="0">
      <alignment horizontal="right" vertical="top" textRotation="90" wrapText="1"/>
    </xf>
    <xf numFmtId="0" fontId="28" fillId="0" borderId="0" applyNumberFormat="0" applyFill="0" applyBorder="0" applyAlignment="0" applyProtection="0">
      <alignment vertical="top"/>
      <protection locked="0"/>
    </xf>
    <xf numFmtId="0" fontId="36" fillId="8" borderId="0">
      <alignment horizontal="center"/>
    </xf>
    <xf numFmtId="0" fontId="9" fillId="7" borderId="1">
      <alignment horizontal="centerContinuous" wrapText="1"/>
    </xf>
    <xf numFmtId="0" fontId="39" fillId="11" borderId="0">
      <alignment horizontal="center" wrapText="1"/>
    </xf>
    <xf numFmtId="0" fontId="37" fillId="7" borderId="31">
      <alignment wrapText="1"/>
    </xf>
    <xf numFmtId="0" fontId="37" fillId="7" borderId="18"/>
    <xf numFmtId="0" fontId="37" fillId="7" borderId="2"/>
    <xf numFmtId="0" fontId="31" fillId="7" borderId="3">
      <alignment horizontal="center" wrapText="1"/>
    </xf>
    <xf numFmtId="0" fontId="9" fillId="0" borderId="0" applyFont="0" applyFill="0" applyBorder="0" applyAlignment="0" applyProtection="0"/>
    <xf numFmtId="0" fontId="9" fillId="0" borderId="0"/>
    <xf numFmtId="0" fontId="9" fillId="0" borderId="0"/>
    <xf numFmtId="0" fontId="11" fillId="0" borderId="0"/>
    <xf numFmtId="0" fontId="9" fillId="0" borderId="0"/>
    <xf numFmtId="0" fontId="9" fillId="0" borderId="0"/>
    <xf numFmtId="0" fontId="11"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NumberFormat="0" applyFont="0" applyFill="0" applyBorder="0" applyAlignment="0" applyProtection="0"/>
    <xf numFmtId="0" fontId="31" fillId="7" borderId="1"/>
    <xf numFmtId="0" fontId="32" fillId="7" borderId="0">
      <alignment horizontal="right"/>
    </xf>
    <xf numFmtId="0" fontId="38" fillId="11" borderId="0">
      <alignment horizontal="center"/>
    </xf>
    <xf numFmtId="0" fontId="40" fillId="10" borderId="1">
      <alignment horizontal="left" vertical="top" wrapText="1"/>
    </xf>
    <xf numFmtId="0" fontId="44" fillId="10" borderId="30">
      <alignment horizontal="left" vertical="top" wrapText="1"/>
    </xf>
    <xf numFmtId="0" fontId="40" fillId="10" borderId="16">
      <alignment horizontal="left" vertical="top" wrapText="1"/>
    </xf>
    <xf numFmtId="0" fontId="40" fillId="10" borderId="30">
      <alignment horizontal="left" vertical="top"/>
    </xf>
    <xf numFmtId="37" fontId="41" fillId="0" borderId="0"/>
    <xf numFmtId="0" fontId="45" fillId="0" borderId="35"/>
    <xf numFmtId="0" fontId="46" fillId="0" borderId="0"/>
    <xf numFmtId="0" fontId="42" fillId="7" borderId="0">
      <alignment horizontal="center"/>
    </xf>
    <xf numFmtId="0" fontId="30" fillId="7" borderId="0"/>
    <xf numFmtId="0" fontId="9" fillId="0" borderId="0"/>
    <xf numFmtId="0" fontId="52" fillId="0" borderId="0"/>
  </cellStyleXfs>
  <cellXfs count="334">
    <xf numFmtId="0" fontId="0" fillId="0" borderId="0" xfId="0"/>
    <xf numFmtId="0" fontId="0" fillId="0" borderId="1" xfId="0" applyBorder="1"/>
    <xf numFmtId="0" fontId="0" fillId="0" borderId="1" xfId="0" applyBorder="1" applyAlignment="1">
      <alignment wrapText="1"/>
    </xf>
    <xf numFmtId="2" fontId="0" fillId="0" borderId="1" xfId="0" applyNumberFormat="1" applyBorder="1"/>
    <xf numFmtId="1" fontId="2" fillId="0" borderId="1" xfId="0" applyNumberFormat="1" applyFont="1" applyBorder="1"/>
    <xf numFmtId="0" fontId="0" fillId="0" borderId="0" xfId="0" applyAlignment="1">
      <alignment wrapText="1"/>
    </xf>
    <xf numFmtId="3" fontId="0" fillId="0" borderId="1" xfId="0" applyNumberFormat="1" applyBorder="1"/>
    <xf numFmtId="0" fontId="2" fillId="0" borderId="0" xfId="0" applyFont="1"/>
    <xf numFmtId="0" fontId="3" fillId="0" borderId="0" xfId="0" applyFont="1" applyAlignment="1">
      <alignment horizontal="left" vertical="center" readingOrder="1"/>
    </xf>
    <xf numFmtId="0" fontId="4" fillId="0" borderId="0" xfId="0" applyFont="1"/>
    <xf numFmtId="0" fontId="5" fillId="0" borderId="0" xfId="0" applyFont="1"/>
    <xf numFmtId="0" fontId="8" fillId="0" borderId="1" xfId="0" applyFont="1" applyFill="1" applyBorder="1"/>
    <xf numFmtId="0" fontId="0" fillId="0" borderId="1" xfId="0" applyFill="1" applyBorder="1"/>
    <xf numFmtId="1" fontId="0" fillId="0" borderId="1" xfId="0" applyNumberFormat="1" applyFill="1" applyBorder="1"/>
    <xf numFmtId="0" fontId="2" fillId="0" borderId="0" xfId="0" applyFont="1" applyAlignment="1">
      <alignment vertical="center"/>
    </xf>
    <xf numFmtId="0" fontId="1" fillId="0" borderId="0" xfId="0" applyFont="1" applyAlignment="1" applyProtection="1">
      <alignment horizontal="left"/>
      <protection locked="0"/>
    </xf>
    <xf numFmtId="0" fontId="0" fillId="0" borderId="0" xfId="0" applyFont="1" applyAlignment="1" applyProtection="1">
      <alignment horizontal="left"/>
      <protection locked="0"/>
    </xf>
    <xf numFmtId="0" fontId="1" fillId="0" borderId="1" xfId="0" applyFont="1" applyBorder="1" applyAlignment="1" applyProtection="1">
      <alignment horizontal="left"/>
      <protection locked="0"/>
    </xf>
    <xf numFmtId="0" fontId="1" fillId="0" borderId="1" xfId="0" applyFont="1" applyBorder="1" applyAlignment="1" applyProtection="1">
      <alignment horizontal="left" wrapText="1"/>
      <protection locked="0"/>
    </xf>
    <xf numFmtId="3" fontId="0" fillId="0" borderId="1" xfId="0" applyNumberFormat="1" applyBorder="1" applyAlignment="1" applyProtection="1">
      <alignment horizontal="right"/>
      <protection locked="0"/>
    </xf>
    <xf numFmtId="3" fontId="2" fillId="0" borderId="1" xfId="0" applyNumberFormat="1" applyFont="1" applyBorder="1"/>
    <xf numFmtId="164" fontId="0" fillId="0" borderId="1" xfId="0" applyNumberFormat="1" applyBorder="1"/>
    <xf numFmtId="2" fontId="0" fillId="0" borderId="0" xfId="0" applyNumberFormat="1"/>
    <xf numFmtId="9" fontId="0" fillId="0" borderId="1" xfId="5" applyFont="1" applyBorder="1"/>
    <xf numFmtId="1" fontId="2" fillId="0" borderId="1" xfId="0" applyNumberFormat="1" applyFont="1" applyFill="1" applyBorder="1"/>
    <xf numFmtId="164" fontId="2" fillId="0" borderId="1" xfId="0" applyNumberFormat="1" applyFont="1" applyBorder="1"/>
    <xf numFmtId="0" fontId="0" fillId="0" borderId="9" xfId="0" applyBorder="1" applyAlignment="1">
      <alignment wrapText="1"/>
    </xf>
    <xf numFmtId="0" fontId="0" fillId="0" borderId="10" xfId="0" applyBorder="1" applyAlignment="1">
      <alignment wrapText="1"/>
    </xf>
    <xf numFmtId="0" fontId="0" fillId="0" borderId="8" xfId="0" applyBorder="1" applyAlignment="1">
      <alignment horizontal="left"/>
    </xf>
    <xf numFmtId="166" fontId="0" fillId="0" borderId="9" xfId="5" applyNumberFormat="1" applyFont="1" applyBorder="1"/>
    <xf numFmtId="166" fontId="0" fillId="0" borderId="1" xfId="5" applyNumberFormat="1" applyFont="1" applyBorder="1"/>
    <xf numFmtId="166" fontId="0" fillId="0" borderId="10" xfId="5" applyNumberFormat="1" applyFont="1" applyBorder="1"/>
    <xf numFmtId="0" fontId="0" fillId="0" borderId="11" xfId="0" applyBorder="1"/>
    <xf numFmtId="0" fontId="0" fillId="0" borderId="12" xfId="0" applyBorder="1"/>
    <xf numFmtId="166" fontId="0" fillId="0" borderId="13" xfId="5" applyNumberFormat="1" applyFont="1" applyBorder="1"/>
    <xf numFmtId="166" fontId="0" fillId="0" borderId="14" xfId="5" applyNumberFormat="1" applyFont="1" applyBorder="1"/>
    <xf numFmtId="166" fontId="0" fillId="0" borderId="15" xfId="5" applyNumberFormat="1" applyFont="1" applyBorder="1"/>
    <xf numFmtId="0" fontId="16" fillId="0" borderId="0" xfId="0" applyFont="1" applyAlignment="1">
      <alignment vertical="center"/>
    </xf>
    <xf numFmtId="0" fontId="0" fillId="0" borderId="1" xfId="0" applyFill="1" applyBorder="1" applyAlignment="1">
      <alignment wrapText="1"/>
    </xf>
    <xf numFmtId="0" fontId="2" fillId="0" borderId="1" xfId="0" applyFont="1" applyBorder="1"/>
    <xf numFmtId="0" fontId="0" fillId="0" borderId="17" xfId="0" applyFill="1" applyBorder="1"/>
    <xf numFmtId="1" fontId="0" fillId="0" borderId="1" xfId="0" applyNumberFormat="1" applyBorder="1"/>
    <xf numFmtId="1" fontId="0" fillId="0" borderId="0" xfId="0" applyNumberFormat="1"/>
    <xf numFmtId="0" fontId="17" fillId="0" borderId="0" xfId="0" applyFont="1"/>
    <xf numFmtId="0" fontId="17" fillId="0" borderId="0" xfId="0" applyFont="1" applyAlignment="1">
      <alignment vertical="center" readingOrder="1"/>
    </xf>
    <xf numFmtId="3" fontId="0" fillId="0" borderId="1" xfId="0" applyNumberFormat="1" applyFill="1" applyBorder="1"/>
    <xf numFmtId="0" fontId="0" fillId="0" borderId="1" xfId="0" applyBorder="1" applyAlignment="1">
      <alignment horizontal="center"/>
    </xf>
    <xf numFmtId="9" fontId="0" fillId="0" borderId="0" xfId="5" applyFont="1"/>
    <xf numFmtId="166" fontId="2" fillId="0" borderId="1" xfId="5" applyNumberFormat="1" applyFont="1" applyBorder="1"/>
    <xf numFmtId="0" fontId="0" fillId="3" borderId="1" xfId="0" applyFill="1" applyBorder="1"/>
    <xf numFmtId="166" fontId="2" fillId="2" borderId="1" xfId="5" applyNumberFormat="1" applyFont="1" applyFill="1" applyBorder="1"/>
    <xf numFmtId="0" fontId="0" fillId="4" borderId="1" xfId="0" applyFill="1" applyBorder="1"/>
    <xf numFmtId="0" fontId="0" fillId="0" borderId="0" xfId="0" applyFill="1"/>
    <xf numFmtId="166" fontId="0" fillId="0" borderId="0" xfId="5" applyNumberFormat="1" applyFont="1"/>
    <xf numFmtId="0" fontId="2" fillId="0" borderId="1" xfId="0" applyFont="1" applyFill="1" applyBorder="1"/>
    <xf numFmtId="0" fontId="2" fillId="0" borderId="1" xfId="0" applyFont="1" applyFill="1" applyBorder="1" applyAlignment="1">
      <alignment wrapText="1"/>
    </xf>
    <xf numFmtId="1" fontId="2" fillId="0" borderId="0" xfId="0" applyNumberFormat="1" applyFont="1"/>
    <xf numFmtId="0" fontId="12" fillId="0" borderId="0" xfId="0" applyFont="1" applyFill="1" applyBorder="1" applyAlignment="1"/>
    <xf numFmtId="0" fontId="12" fillId="0" borderId="0" xfId="0" applyFont="1" applyFill="1" applyBorder="1"/>
    <xf numFmtId="0" fontId="12" fillId="0" borderId="0" xfId="0" applyFont="1" applyFill="1" applyBorder="1" applyAlignment="1">
      <alignment wrapText="1"/>
    </xf>
    <xf numFmtId="0" fontId="18" fillId="0" borderId="0" xfId="0" applyFont="1" applyFill="1" applyBorder="1" applyAlignment="1">
      <alignment vertical="center" wrapText="1"/>
    </xf>
    <xf numFmtId="2" fontId="12" fillId="0" borderId="0" xfId="0" applyNumberFormat="1" applyFont="1" applyFill="1" applyBorder="1" applyAlignment="1"/>
    <xf numFmtId="0" fontId="14" fillId="0" borderId="0" xfId="0" applyFont="1" applyFill="1" applyBorder="1"/>
    <xf numFmtId="0" fontId="12" fillId="0" borderId="0" xfId="0" applyFont="1" applyFill="1" applyBorder="1" applyAlignment="1">
      <alignment horizontal="left" wrapText="1"/>
    </xf>
    <xf numFmtId="0" fontId="12" fillId="0" borderId="0" xfId="0" applyFont="1"/>
    <xf numFmtId="0" fontId="12" fillId="0" borderId="0" xfId="0" applyFont="1" applyAlignment="1">
      <alignment wrapText="1"/>
    </xf>
    <xf numFmtId="0" fontId="12" fillId="0" borderId="0" xfId="0" applyFont="1" applyAlignment="1">
      <alignment horizontal="left" vertical="top" wrapText="1"/>
    </xf>
    <xf numFmtId="0" fontId="19" fillId="0" borderId="0" xfId="0" applyFont="1" applyFill="1" applyBorder="1"/>
    <xf numFmtId="164" fontId="15" fillId="0" borderId="1" xfId="0" applyNumberFormat="1" applyFont="1" applyBorder="1"/>
    <xf numFmtId="164" fontId="0" fillId="0" borderId="0" xfId="0" applyNumberFormat="1"/>
    <xf numFmtId="0" fontId="24" fillId="0" borderId="1" xfId="0" applyFont="1" applyBorder="1" applyAlignment="1">
      <alignment vertical="center"/>
    </xf>
    <xf numFmtId="0" fontId="20" fillId="0" borderId="19" xfId="0" applyFont="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6" xfId="0" applyFont="1" applyBorder="1" applyAlignment="1">
      <alignment horizontal="right" vertical="center" wrapText="1"/>
    </xf>
    <xf numFmtId="0" fontId="20" fillId="0" borderId="1" xfId="0" applyFont="1" applyBorder="1" applyAlignment="1">
      <alignment horizontal="right" vertical="center" wrapText="1"/>
    </xf>
    <xf numFmtId="2" fontId="20" fillId="0" borderId="10" xfId="0" applyNumberFormat="1" applyFont="1" applyBorder="1" applyAlignment="1">
      <alignment horizontal="right" vertical="center" wrapText="1"/>
    </xf>
    <xf numFmtId="0" fontId="20" fillId="0" borderId="29" xfId="0" applyFont="1" applyBorder="1" applyAlignment="1">
      <alignment vertical="center" wrapText="1"/>
    </xf>
    <xf numFmtId="0" fontId="20" fillId="0" borderId="14" xfId="0" applyFont="1" applyBorder="1" applyAlignment="1">
      <alignment horizontal="right" vertical="center" wrapText="1"/>
    </xf>
    <xf numFmtId="2" fontId="21" fillId="0" borderId="15" xfId="0" applyNumberFormat="1" applyFont="1" applyBorder="1" applyAlignment="1">
      <alignment horizontal="right" vertical="center" wrapText="1"/>
    </xf>
    <xf numFmtId="2" fontId="20" fillId="0" borderId="15" xfId="0" applyNumberFormat="1" applyFont="1" applyBorder="1" applyAlignment="1">
      <alignment horizontal="right"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wrapText="1"/>
    </xf>
    <xf numFmtId="3" fontId="20" fillId="0" borderId="9"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10" fontId="0" fillId="0" borderId="0" xfId="5" applyNumberFormat="1" applyFont="1"/>
    <xf numFmtId="10" fontId="0" fillId="0" borderId="0" xfId="0" applyNumberFormat="1"/>
    <xf numFmtId="2" fontId="0" fillId="0" borderId="0" xfId="5" applyNumberFormat="1" applyFont="1"/>
    <xf numFmtId="2" fontId="20" fillId="0" borderId="0" xfId="0" applyNumberFormat="1" applyFont="1" applyFill="1" applyBorder="1" applyAlignment="1">
      <alignment horizontal="right" vertical="center" wrapText="1"/>
    </xf>
    <xf numFmtId="0" fontId="0" fillId="0" borderId="0" xfId="0" applyBorder="1"/>
    <xf numFmtId="10" fontId="13" fillId="0" borderId="0" xfId="5" applyNumberFormat="1" applyFont="1"/>
    <xf numFmtId="3" fontId="0" fillId="0" borderId="0" xfId="0" applyNumberFormat="1"/>
    <xf numFmtId="165" fontId="0" fillId="0" borderId="0" xfId="0" applyNumberFormat="1"/>
    <xf numFmtId="14" fontId="0" fillId="0" borderId="0" xfId="0" applyNumberFormat="1"/>
    <xf numFmtId="166" fontId="2" fillId="0" borderId="1" xfId="5" applyNumberFormat="1" applyFont="1" applyFill="1" applyBorder="1"/>
    <xf numFmtId="3" fontId="0" fillId="0" borderId="1" xfId="0" applyNumberFormat="1" applyFill="1" applyBorder="1" applyAlignment="1">
      <alignment wrapText="1"/>
    </xf>
    <xf numFmtId="4" fontId="0" fillId="0" borderId="0" xfId="0" applyNumberFormat="1"/>
    <xf numFmtId="1" fontId="0" fillId="0" borderId="0" xfId="0" applyNumberFormat="1" applyBorder="1"/>
    <xf numFmtId="0" fontId="11" fillId="0" borderId="0" xfId="3"/>
    <xf numFmtId="0" fontId="12" fillId="0" borderId="0" xfId="3" applyFont="1" applyFill="1"/>
    <xf numFmtId="164" fontId="10" fillId="0" borderId="0" xfId="3" applyNumberFormat="1" applyFont="1" applyFill="1"/>
    <xf numFmtId="0" fontId="10" fillId="0" borderId="0" xfId="3" applyFont="1" applyFill="1" applyAlignment="1">
      <alignment horizontal="left" wrapText="1"/>
    </xf>
    <xf numFmtId="2" fontId="10" fillId="0" borderId="0" xfId="3" applyNumberFormat="1" applyFont="1" applyFill="1"/>
    <xf numFmtId="0" fontId="10" fillId="0" borderId="0" xfId="3" applyFont="1" applyFill="1" applyAlignment="1"/>
    <xf numFmtId="0" fontId="10" fillId="0" borderId="0" xfId="3" applyFont="1" applyFill="1"/>
    <xf numFmtId="0" fontId="12" fillId="0" borderId="0" xfId="3" applyFont="1" applyFill="1" applyAlignment="1">
      <alignment horizontal="left"/>
    </xf>
    <xf numFmtId="0" fontId="10" fillId="0" borderId="0" xfId="3" applyFont="1" applyFill="1" applyAlignment="1">
      <alignment horizontal="center" vertical="center" wrapText="1"/>
    </xf>
    <xf numFmtId="0" fontId="10" fillId="0" borderId="0" xfId="3" applyFont="1" applyFill="1" applyAlignment="1">
      <alignment horizontal="center"/>
    </xf>
    <xf numFmtId="0" fontId="10" fillId="0" borderId="0" xfId="3" applyFont="1" applyFill="1" applyAlignment="1">
      <alignment vertical="center" wrapText="1"/>
    </xf>
    <xf numFmtId="0" fontId="47" fillId="0" borderId="0" xfId="3" applyFont="1" applyFill="1" applyAlignment="1">
      <alignment vertical="center" wrapText="1"/>
    </xf>
    <xf numFmtId="169" fontId="10" fillId="0" borderId="0" xfId="3" applyNumberFormat="1" applyFont="1" applyFill="1"/>
    <xf numFmtId="0" fontId="12" fillId="0" borderId="0" xfId="3" applyFont="1" applyFill="1" applyAlignment="1">
      <alignment vertical="center" wrapText="1"/>
    </xf>
    <xf numFmtId="1" fontId="12" fillId="0" borderId="0" xfId="3" applyNumberFormat="1" applyFont="1" applyFill="1"/>
    <xf numFmtId="0" fontId="14" fillId="0" borderId="0" xfId="3" applyFont="1" applyFill="1"/>
    <xf numFmtId="0" fontId="11" fillId="0" borderId="0" xfId="3" applyFill="1"/>
    <xf numFmtId="3" fontId="2" fillId="0" borderId="0" xfId="0" applyNumberFormat="1" applyFont="1"/>
    <xf numFmtId="0" fontId="0" fillId="0" borderId="0" xfId="0" applyFill="1" applyBorder="1"/>
    <xf numFmtId="0" fontId="0" fillId="0" borderId="0" xfId="0"/>
    <xf numFmtId="20" fontId="0" fillId="0" borderId="0" xfId="0" applyNumberFormat="1"/>
    <xf numFmtId="0" fontId="15" fillId="0" borderId="1" xfId="0" applyFont="1" applyBorder="1"/>
    <xf numFmtId="10" fontId="15" fillId="0" borderId="1" xfId="5" applyNumberFormat="1" applyFont="1" applyBorder="1"/>
    <xf numFmtId="168" fontId="0" fillId="0" borderId="1" xfId="0" applyNumberFormat="1" applyBorder="1"/>
    <xf numFmtId="0" fontId="2" fillId="0" borderId="7" xfId="0" applyFont="1" applyBorder="1" applyAlignment="1">
      <alignment wrapText="1"/>
    </xf>
    <xf numFmtId="0" fontId="2" fillId="0" borderId="32" xfId="0" applyFont="1" applyBorder="1" applyAlignment="1"/>
    <xf numFmtId="0" fontId="0" fillId="0" borderId="11" xfId="0" applyBorder="1" applyAlignment="1">
      <alignment vertical="top" wrapText="1"/>
    </xf>
    <xf numFmtId="0" fontId="0" fillId="0" borderId="16" xfId="0" applyBorder="1" applyAlignment="1">
      <alignment vertical="top" wrapText="1"/>
    </xf>
    <xf numFmtId="0" fontId="0" fillId="0" borderId="37" xfId="0" applyBorder="1"/>
    <xf numFmtId="0" fontId="2" fillId="0" borderId="19" xfId="0" applyFont="1" applyBorder="1" applyAlignment="1">
      <alignment wrapText="1"/>
    </xf>
    <xf numFmtId="164" fontId="2" fillId="0" borderId="10" xfId="0" applyNumberFormat="1" applyFont="1" applyFill="1" applyBorder="1" applyAlignment="1">
      <alignment vertical="top" wrapText="1"/>
    </xf>
    <xf numFmtId="0" fontId="2" fillId="0" borderId="10" xfId="0" applyFont="1" applyBorder="1" applyAlignment="1">
      <alignment vertical="top"/>
    </xf>
    <xf numFmtId="164" fontId="2" fillId="0" borderId="15" xfId="0" applyNumberFormat="1" applyFont="1" applyBorder="1"/>
    <xf numFmtId="164" fontId="2" fillId="0" borderId="26" xfId="0" applyNumberFormat="1" applyFont="1" applyFill="1" applyBorder="1" applyAlignment="1">
      <alignment vertical="top" wrapText="1"/>
    </xf>
    <xf numFmtId="164" fontId="2" fillId="0" borderId="29" xfId="0" applyNumberFormat="1" applyFont="1" applyBorder="1"/>
    <xf numFmtId="0" fontId="0" fillId="0" borderId="1" xfId="0" applyFont="1" applyFill="1" applyBorder="1" applyAlignment="1">
      <alignment wrapText="1"/>
    </xf>
    <xf numFmtId="3" fontId="0" fillId="0" borderId="1" xfId="0" applyNumberFormat="1" applyFont="1" applyBorder="1"/>
    <xf numFmtId="0" fontId="0" fillId="0" borderId="18" xfId="0" applyFill="1" applyBorder="1"/>
    <xf numFmtId="0" fontId="2" fillId="0" borderId="0" xfId="0" applyFont="1" applyFill="1"/>
    <xf numFmtId="4" fontId="0" fillId="0" borderId="1" xfId="0" applyNumberFormat="1" applyBorder="1"/>
    <xf numFmtId="9" fontId="0" fillId="0" borderId="0" xfId="0" applyNumberFormat="1"/>
    <xf numFmtId="10" fontId="0" fillId="0" borderId="1" xfId="5" applyNumberFormat="1" applyFont="1" applyBorder="1"/>
    <xf numFmtId="10" fontId="0" fillId="0" borderId="1" xfId="5" applyNumberFormat="1" applyFont="1" applyFill="1" applyBorder="1"/>
    <xf numFmtId="0" fontId="0" fillId="12" borderId="0" xfId="0" applyFill="1"/>
    <xf numFmtId="0" fontId="0" fillId="0" borderId="0" xfId="0" applyFill="1" applyAlignment="1">
      <alignment wrapText="1"/>
    </xf>
    <xf numFmtId="0" fontId="15" fillId="0" borderId="1" xfId="0" applyFont="1" applyFill="1" applyBorder="1"/>
    <xf numFmtId="164" fontId="15" fillId="0" borderId="1" xfId="0" quotePrefix="1" applyNumberFormat="1" applyFont="1" applyFill="1" applyBorder="1"/>
    <xf numFmtId="164" fontId="15" fillId="0" borderId="1" xfId="0" applyNumberFormat="1" applyFont="1" applyFill="1" applyBorder="1"/>
    <xf numFmtId="0" fontId="50" fillId="0" borderId="0" xfId="0" applyFont="1" applyFill="1"/>
    <xf numFmtId="0" fontId="51" fillId="0" borderId="0" xfId="0" applyFont="1" applyFill="1"/>
    <xf numFmtId="0" fontId="50" fillId="0" borderId="0" xfId="0" applyFont="1"/>
    <xf numFmtId="0" fontId="51" fillId="0" borderId="0" xfId="0" applyFont="1"/>
    <xf numFmtId="0" fontId="0" fillId="0" borderId="0" xfId="0" applyFill="1" applyBorder="1" applyAlignment="1">
      <alignment wrapText="1"/>
    </xf>
    <xf numFmtId="0" fontId="50" fillId="12" borderId="0" xfId="0" applyFont="1" applyFill="1"/>
    <xf numFmtId="3" fontId="0" fillId="0" borderId="0" xfId="0" applyNumberFormat="1" applyFill="1" applyBorder="1"/>
    <xf numFmtId="0" fontId="0" fillId="0" borderId="0" xfId="0"/>
    <xf numFmtId="0" fontId="0" fillId="0" borderId="0" xfId="0" applyAlignment="1">
      <alignment wrapText="1"/>
    </xf>
    <xf numFmtId="0" fontId="0" fillId="0" borderId="0" xfId="0"/>
    <xf numFmtId="14" fontId="0" fillId="0" borderId="0" xfId="0" applyNumberFormat="1"/>
    <xf numFmtId="0" fontId="0" fillId="0" borderId="1" xfId="0" applyBorder="1"/>
    <xf numFmtId="0" fontId="0" fillId="0" borderId="0" xfId="0" applyFill="1"/>
    <xf numFmtId="0" fontId="0" fillId="0" borderId="0" xfId="0" applyFill="1" applyBorder="1"/>
    <xf numFmtId="0" fontId="0" fillId="0" borderId="1" xfId="0" applyBorder="1" applyAlignment="1">
      <alignment wrapText="1"/>
    </xf>
    <xf numFmtId="2" fontId="0" fillId="0" borderId="1" xfId="0" applyNumberFormat="1" applyBorder="1"/>
    <xf numFmtId="0" fontId="0" fillId="0" borderId="1" xfId="0" applyFill="1" applyBorder="1" applyAlignment="1">
      <alignment wrapText="1"/>
    </xf>
    <xf numFmtId="0" fontId="0" fillId="13" borderId="1" xfId="0" applyFill="1" applyBorder="1"/>
    <xf numFmtId="164" fontId="0" fillId="0" borderId="0" xfId="0" applyNumberFormat="1" applyFill="1" applyBorder="1"/>
    <xf numFmtId="0" fontId="8" fillId="0" borderId="0" xfId="0" applyFont="1" applyFill="1" applyBorder="1"/>
    <xf numFmtId="1" fontId="0" fillId="0" borderId="0" xfId="0" applyNumberFormat="1" applyFill="1" applyBorder="1"/>
    <xf numFmtId="0" fontId="0" fillId="0" borderId="0" xfId="0" applyFont="1"/>
    <xf numFmtId="0" fontId="2" fillId="0" borderId="1" xfId="0" applyFont="1" applyFill="1" applyBorder="1" applyAlignment="1">
      <alignment horizontal="center"/>
    </xf>
    <xf numFmtId="9" fontId="0" fillId="0" borderId="1" xfId="5" applyFont="1" applyFill="1" applyBorder="1"/>
    <xf numFmtId="3" fontId="2" fillId="0" borderId="1" xfId="0" applyNumberFormat="1" applyFont="1" applyFill="1" applyBorder="1"/>
    <xf numFmtId="3" fontId="0" fillId="0" borderId="1" xfId="0" applyNumberFormat="1" applyFont="1" applyFill="1" applyBorder="1"/>
    <xf numFmtId="164" fontId="0" fillId="0" borderId="1" xfId="0" applyNumberFormat="1" applyFont="1" applyBorder="1"/>
    <xf numFmtId="1" fontId="0" fillId="0" borderId="1" xfId="0" applyNumberFormat="1" applyFont="1" applyFill="1" applyBorder="1"/>
    <xf numFmtId="0" fontId="2" fillId="0" borderId="36" xfId="0" applyFont="1" applyBorder="1" applyAlignment="1">
      <alignment wrapText="1"/>
    </xf>
    <xf numFmtId="0" fontId="2" fillId="0" borderId="12" xfId="0" applyFont="1" applyBorder="1"/>
    <xf numFmtId="2" fontId="0" fillId="0" borderId="1" xfId="0" applyNumberFormat="1" applyFont="1" applyBorder="1"/>
    <xf numFmtId="2" fontId="20" fillId="0" borderId="1" xfId="0" applyNumberFormat="1" applyFont="1" applyFill="1" applyBorder="1" applyAlignment="1">
      <alignment horizontal="right" wrapText="1"/>
    </xf>
    <xf numFmtId="0" fontId="0" fillId="0" borderId="1" xfId="0" applyFont="1" applyBorder="1"/>
    <xf numFmtId="9" fontId="1" fillId="0" borderId="1" xfId="5" applyFont="1" applyBorder="1"/>
    <xf numFmtId="0" fontId="0" fillId="0" borderId="1" xfId="0" applyFont="1" applyFill="1" applyBorder="1"/>
    <xf numFmtId="9" fontId="0" fillId="0" borderId="0" xfId="5" applyFont="1" applyFill="1" applyBorder="1"/>
    <xf numFmtId="0" fontId="0" fillId="0" borderId="30" xfId="0" applyBorder="1"/>
    <xf numFmtId="0" fontId="2" fillId="0" borderId="0" xfId="0" applyFont="1" applyFill="1" applyBorder="1"/>
    <xf numFmtId="0" fontId="12" fillId="0" borderId="1" xfId="3" applyFont="1" applyFill="1" applyBorder="1" applyAlignment="1">
      <alignment horizontal="left"/>
    </xf>
    <xf numFmtId="0" fontId="12" fillId="0" borderId="1" xfId="3" applyFont="1" applyFill="1" applyBorder="1" applyAlignment="1">
      <alignment horizontal="center"/>
    </xf>
    <xf numFmtId="0" fontId="12" fillId="0" borderId="1"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2" fillId="0" borderId="1" xfId="3" applyFont="1" applyFill="1" applyBorder="1"/>
    <xf numFmtId="164" fontId="12" fillId="0" borderId="1" xfId="3" applyNumberFormat="1" applyFont="1" applyFill="1" applyBorder="1"/>
    <xf numFmtId="164" fontId="10" fillId="0" borderId="1" xfId="3" applyNumberFormat="1" applyFont="1" applyFill="1" applyBorder="1"/>
    <xf numFmtId="164" fontId="10" fillId="0" borderId="1" xfId="3" applyNumberFormat="1" applyFont="1" applyFill="1" applyBorder="1" applyAlignment="1">
      <alignment horizontal="right"/>
    </xf>
    <xf numFmtId="164" fontId="12" fillId="0" borderId="1" xfId="3" applyNumberFormat="1" applyFont="1" applyFill="1" applyBorder="1" applyAlignment="1">
      <alignment horizontal="right"/>
    </xf>
    <xf numFmtId="0" fontId="11" fillId="0" borderId="0" xfId="3" applyFont="1"/>
    <xf numFmtId="9" fontId="1" fillId="0" borderId="1" xfId="5" applyFont="1" applyFill="1" applyBorder="1"/>
    <xf numFmtId="167" fontId="0" fillId="0" borderId="1" xfId="0" applyNumberFormat="1" applyFont="1" applyBorder="1"/>
    <xf numFmtId="164" fontId="15" fillId="0" borderId="1" xfId="0" applyNumberFormat="1" applyFont="1" applyBorder="1" applyAlignment="1">
      <alignment horizontal="right"/>
    </xf>
    <xf numFmtId="164" fontId="26" fillId="0" borderId="1" xfId="0" applyNumberFormat="1" applyFont="1" applyBorder="1" applyAlignment="1">
      <alignment horizontal="right"/>
    </xf>
    <xf numFmtId="164" fontId="23" fillId="0" borderId="1" xfId="0" applyNumberFormat="1" applyFont="1" applyBorder="1" applyAlignment="1">
      <alignment horizontal="right"/>
    </xf>
    <xf numFmtId="0" fontId="23" fillId="0" borderId="1" xfId="0" applyFont="1" applyBorder="1" applyAlignment="1">
      <alignment horizontal="right"/>
    </xf>
    <xf numFmtId="164" fontId="25" fillId="0" borderId="1" xfId="0" applyNumberFormat="1" applyFont="1" applyBorder="1" applyAlignment="1">
      <alignment horizontal="right"/>
    </xf>
    <xf numFmtId="0" fontId="22" fillId="0" borderId="1" xfId="0" applyFont="1" applyBorder="1" applyAlignment="1"/>
    <xf numFmtId="0" fontId="22" fillId="0" borderId="1" xfId="0" applyFont="1" applyBorder="1" applyAlignment="1">
      <alignment wrapText="1"/>
    </xf>
    <xf numFmtId="0" fontId="24" fillId="0" borderId="1" xfId="0" applyFont="1" applyBorder="1" applyAlignment="1">
      <alignment vertical="center" wrapText="1"/>
    </xf>
    <xf numFmtId="0" fontId="15" fillId="0" borderId="1" xfId="0" applyFont="1" applyBorder="1" applyAlignment="1">
      <alignment wrapText="1"/>
    </xf>
    <xf numFmtId="10" fontId="20" fillId="0" borderId="1" xfId="5" applyNumberFormat="1" applyFont="1" applyBorder="1" applyAlignment="1">
      <alignment horizontal="right" vertical="center" wrapText="1"/>
    </xf>
    <xf numFmtId="10" fontId="20" fillId="0" borderId="14" xfId="5" applyNumberFormat="1" applyFont="1" applyBorder="1" applyAlignment="1">
      <alignment horizontal="right" vertical="center" wrapText="1"/>
    </xf>
    <xf numFmtId="2" fontId="0" fillId="0" borderId="1" xfId="0" applyNumberFormat="1" applyFont="1" applyFill="1" applyBorder="1"/>
    <xf numFmtId="0" fontId="0" fillId="0" borderId="7" xfId="0" applyFont="1" applyFill="1" applyBorder="1" applyAlignment="1">
      <alignment wrapText="1"/>
    </xf>
    <xf numFmtId="164" fontId="0" fillId="0" borderId="10" xfId="0" applyNumberFormat="1" applyFont="1" applyBorder="1"/>
    <xf numFmtId="164" fontId="0" fillId="0" borderId="15" xfId="0" applyNumberFormat="1" applyFont="1" applyFill="1" applyBorder="1"/>
    <xf numFmtId="0" fontId="0" fillId="0" borderId="5" xfId="0" applyFont="1" applyFill="1" applyBorder="1" applyAlignment="1">
      <alignment wrapText="1"/>
    </xf>
    <xf numFmtId="0" fontId="0" fillId="0" borderId="36" xfId="0" applyFont="1" applyFill="1" applyBorder="1" applyAlignment="1">
      <alignment wrapText="1"/>
    </xf>
    <xf numFmtId="2" fontId="0" fillId="0" borderId="16" xfId="0" applyNumberFormat="1" applyFont="1" applyBorder="1"/>
    <xf numFmtId="2" fontId="0" fillId="0" borderId="37" xfId="0" applyNumberFormat="1" applyFont="1" applyFill="1" applyBorder="1"/>
    <xf numFmtId="0" fontId="0" fillId="0" borderId="19" xfId="0" applyFont="1" applyBorder="1"/>
    <xf numFmtId="0" fontId="0" fillId="0" borderId="26" xfId="0" applyFont="1" applyBorder="1"/>
    <xf numFmtId="0" fontId="0" fillId="0" borderId="29" xfId="0" applyFont="1" applyBorder="1" applyAlignment="1">
      <alignment horizontal="right"/>
    </xf>
    <xf numFmtId="2" fontId="0" fillId="0" borderId="9" xfId="0" applyNumberFormat="1" applyFont="1" applyBorder="1"/>
    <xf numFmtId="2" fontId="0" fillId="0" borderId="13" xfId="0" applyNumberFormat="1" applyFont="1" applyFill="1" applyBorder="1"/>
    <xf numFmtId="0" fontId="0" fillId="12" borderId="1" xfId="0" applyFill="1" applyBorder="1"/>
    <xf numFmtId="1" fontId="0" fillId="12" borderId="1" xfId="0" applyNumberFormat="1" applyFill="1" applyBorder="1"/>
    <xf numFmtId="1" fontId="0" fillId="0" borderId="1" xfId="0" applyNumberFormat="1" applyFont="1" applyBorder="1"/>
    <xf numFmtId="1" fontId="0" fillId="13" borderId="1" xfId="0" applyNumberFormat="1" applyFont="1" applyFill="1" applyBorder="1"/>
    <xf numFmtId="0" fontId="0" fillId="12" borderId="1" xfId="0" applyFont="1" applyFill="1" applyBorder="1"/>
    <xf numFmtId="0" fontId="0" fillId="13" borderId="1" xfId="0" applyFont="1" applyFill="1" applyBorder="1"/>
    <xf numFmtId="164" fontId="0" fillId="12" borderId="1" xfId="0" applyNumberFormat="1" applyFill="1" applyBorder="1"/>
    <xf numFmtId="0" fontId="20" fillId="0" borderId="1" xfId="0" applyFont="1" applyFill="1" applyBorder="1"/>
    <xf numFmtId="0" fontId="20" fillId="0" borderId="1" xfId="0" applyFont="1" applyFill="1" applyBorder="1" applyAlignment="1">
      <alignment wrapText="1"/>
    </xf>
    <xf numFmtId="0" fontId="20" fillId="0" borderId="1" xfId="0" applyFont="1" applyBorder="1"/>
    <xf numFmtId="0" fontId="0" fillId="0" borderId="1" xfId="0" applyFont="1" applyFill="1" applyBorder="1" applyAlignment="1">
      <alignment horizontal="center" vertical="center" wrapText="1"/>
    </xf>
    <xf numFmtId="2" fontId="0" fillId="0" borderId="1" xfId="0" applyNumberFormat="1" applyFont="1" applyFill="1" applyBorder="1" applyAlignment="1"/>
    <xf numFmtId="1" fontId="0" fillId="0" borderId="1" xfId="0" applyNumberFormat="1" applyFill="1" applyBorder="1" applyAlignment="1">
      <alignment horizontal="left" vertical="center"/>
    </xf>
    <xf numFmtId="164" fontId="0" fillId="13" borderId="1" xfId="0" applyNumberFormat="1" applyFill="1" applyBorder="1"/>
    <xf numFmtId="164" fontId="0" fillId="13" borderId="1" xfId="0" applyNumberFormat="1" applyFont="1" applyFill="1" applyBorder="1"/>
    <xf numFmtId="0" fontId="2" fillId="0" borderId="1" xfId="0" applyFont="1" applyBorder="1" applyAlignment="1">
      <alignment wrapText="1"/>
    </xf>
    <xf numFmtId="22" fontId="0" fillId="0" borderId="0" xfId="0" applyNumberFormat="1"/>
    <xf numFmtId="166" fontId="1" fillId="0" borderId="1" xfId="5" applyNumberFormat="1" applyFont="1" applyFill="1" applyBorder="1"/>
    <xf numFmtId="1" fontId="0" fillId="0" borderId="1" xfId="0" applyNumberFormat="1" applyFill="1" applyBorder="1" applyAlignment="1">
      <alignment horizontal="center"/>
    </xf>
    <xf numFmtId="1" fontId="2" fillId="0" borderId="1" xfId="0" applyNumberFormat="1" applyFont="1" applyFill="1" applyBorder="1" applyAlignment="1">
      <alignment horizontal="center"/>
    </xf>
    <xf numFmtId="4" fontId="0" fillId="0" borderId="1" xfId="0" applyNumberFormat="1" applyFont="1" applyFill="1" applyBorder="1"/>
    <xf numFmtId="4" fontId="0" fillId="0" borderId="1" xfId="0" applyNumberFormat="1" applyFont="1" applyBorder="1"/>
    <xf numFmtId="164" fontId="2" fillId="12" borderId="1" xfId="0" applyNumberFormat="1" applyFont="1" applyFill="1" applyBorder="1"/>
    <xf numFmtId="0" fontId="0" fillId="0" borderId="1" xfId="0" applyFill="1" applyBorder="1" applyAlignment="1">
      <alignment horizontal="left"/>
    </xf>
    <xf numFmtId="0" fontId="2" fillId="0" borderId="1" xfId="0" applyFont="1" applyFill="1" applyBorder="1" applyAlignment="1">
      <alignment horizontal="left"/>
    </xf>
    <xf numFmtId="0" fontId="2" fillId="12" borderId="1" xfId="0" applyFont="1" applyFill="1" applyBorder="1"/>
    <xf numFmtId="2" fontId="0" fillId="12" borderId="1" xfId="0" applyNumberFormat="1" applyFill="1" applyBorder="1"/>
    <xf numFmtId="0" fontId="2" fillId="12" borderId="1" xfId="0" applyFont="1" applyFill="1" applyBorder="1" applyAlignment="1">
      <alignment wrapText="1"/>
    </xf>
    <xf numFmtId="0" fontId="0" fillId="12" borderId="1" xfId="0" applyFont="1" applyFill="1" applyBorder="1" applyAlignment="1">
      <alignment wrapText="1"/>
    </xf>
    <xf numFmtId="10" fontId="0" fillId="0" borderId="1" xfId="0" applyNumberFormat="1" applyFont="1" applyBorder="1"/>
    <xf numFmtId="2" fontId="0" fillId="12" borderId="1" xfId="0" applyNumberFormat="1" applyFont="1" applyFill="1" applyBorder="1"/>
    <xf numFmtId="0" fontId="15" fillId="12" borderId="1" xfId="0" applyFont="1" applyFill="1" applyBorder="1"/>
    <xf numFmtId="0" fontId="15" fillId="12" borderId="1" xfId="0" applyFont="1" applyFill="1" applyBorder="1" applyAlignment="1">
      <alignment wrapText="1"/>
    </xf>
    <xf numFmtId="0" fontId="51" fillId="12" borderId="0" xfId="0" applyFont="1" applyFill="1"/>
    <xf numFmtId="0" fontId="0" fillId="12" borderId="1" xfId="0" applyFill="1" applyBorder="1" applyAlignment="1">
      <alignment wrapText="1"/>
    </xf>
    <xf numFmtId="3" fontId="0" fillId="12" borderId="1" xfId="0" applyNumberFormat="1" applyFill="1" applyBorder="1"/>
    <xf numFmtId="168" fontId="0" fillId="12" borderId="1" xfId="0" applyNumberFormat="1" applyFill="1" applyBorder="1"/>
    <xf numFmtId="4" fontId="0" fillId="12" borderId="1" xfId="0" applyNumberFormat="1" applyFill="1" applyBorder="1"/>
    <xf numFmtId="0" fontId="8" fillId="0" borderId="16" xfId="0" applyFont="1" applyFill="1" applyBorder="1"/>
    <xf numFmtId="0" fontId="8" fillId="0" borderId="1" xfId="0" applyFont="1" applyFill="1" applyBorder="1" applyAlignment="1">
      <alignment horizontal="center"/>
    </xf>
    <xf numFmtId="164" fontId="0" fillId="0" borderId="1" xfId="0" applyNumberFormat="1" applyFill="1" applyBorder="1"/>
    <xf numFmtId="0" fontId="1" fillId="0" borderId="1" xfId="0" applyFont="1" applyFill="1" applyBorder="1" applyAlignment="1" applyProtection="1">
      <alignment horizontal="left" wrapText="1"/>
      <protection locked="0"/>
    </xf>
    <xf numFmtId="0" fontId="2" fillId="12" borderId="1" xfId="0" applyFont="1" applyFill="1" applyBorder="1" applyAlignment="1" applyProtection="1">
      <alignment horizontal="left"/>
      <protection locked="0"/>
    </xf>
    <xf numFmtId="0" fontId="0" fillId="0" borderId="1" xfId="0" applyFont="1" applyFill="1" applyBorder="1" applyAlignment="1">
      <alignment horizontal="center"/>
    </xf>
    <xf numFmtId="164" fontId="0" fillId="12" borderId="1" xfId="5" applyNumberFormat="1" applyFont="1" applyFill="1" applyBorder="1"/>
    <xf numFmtId="9" fontId="1" fillId="12" borderId="1" xfId="5" applyFont="1" applyFill="1" applyBorder="1"/>
    <xf numFmtId="9" fontId="0" fillId="12" borderId="1" xfId="5" applyFont="1" applyFill="1" applyBorder="1"/>
    <xf numFmtId="166" fontId="2" fillId="12" borderId="1" xfId="5" applyNumberFormat="1" applyFont="1" applyFill="1" applyBorder="1"/>
    <xf numFmtId="2" fontId="0" fillId="0" borderId="0" xfId="0" applyNumberFormat="1" applyBorder="1"/>
    <xf numFmtId="0" fontId="20" fillId="0" borderId="0" xfId="3" applyFont="1" applyFill="1"/>
    <xf numFmtId="0" fontId="0" fillId="0" borderId="0" xfId="3" applyFont="1" applyFill="1"/>
    <xf numFmtId="0" fontId="0" fillId="0" borderId="0" xfId="3" applyFont="1" applyFill="1" applyAlignment="1">
      <alignment horizontal="left"/>
    </xf>
    <xf numFmtId="0" fontId="12" fillId="12" borderId="1" xfId="3" applyFont="1" applyFill="1" applyBorder="1"/>
    <xf numFmtId="164" fontId="12" fillId="12" borderId="1" xfId="3" applyNumberFormat="1" applyFont="1" applyFill="1" applyBorder="1"/>
    <xf numFmtId="164" fontId="10" fillId="12" borderId="1" xfId="3" applyNumberFormat="1" applyFont="1" applyFill="1" applyBorder="1"/>
    <xf numFmtId="2" fontId="0" fillId="12" borderId="1" xfId="0" applyNumberFormat="1" applyFont="1" applyFill="1" applyBorder="1" applyAlignment="1"/>
    <xf numFmtId="0" fontId="53" fillId="0" borderId="0" xfId="0" applyFont="1"/>
    <xf numFmtId="0" fontId="0" fillId="0" borderId="1" xfId="0" applyFont="1" applyBorder="1" applyAlignment="1">
      <alignment wrapText="1"/>
    </xf>
    <xf numFmtId="0" fontId="20" fillId="0" borderId="1" xfId="0" applyFont="1" applyBorder="1" applyAlignment="1">
      <alignment horizontal="center" wrapText="1"/>
    </xf>
    <xf numFmtId="0" fontId="54" fillId="0" borderId="1" xfId="0" applyFont="1" applyBorder="1" applyAlignment="1">
      <alignment horizontal="center" vertical="center" wrapText="1"/>
    </xf>
    <xf numFmtId="0" fontId="20" fillId="12" borderId="1" xfId="0" applyFont="1" applyFill="1" applyBorder="1"/>
    <xf numFmtId="3" fontId="0" fillId="12" borderId="1" xfId="0" applyNumberFormat="1" applyFont="1" applyFill="1" applyBorder="1"/>
    <xf numFmtId="0" fontId="0" fillId="12" borderId="38" xfId="0" applyFill="1" applyBorder="1" applyAlignment="1">
      <alignment horizontal="left" vertical="top" wrapText="1"/>
    </xf>
    <xf numFmtId="0" fontId="0" fillId="12" borderId="18" xfId="0" applyFill="1" applyBorder="1" applyAlignment="1">
      <alignment horizontal="left" vertical="top" wrapText="1"/>
    </xf>
    <xf numFmtId="0" fontId="0" fillId="12" borderId="3" xfId="0" applyFill="1" applyBorder="1" applyAlignment="1">
      <alignment horizontal="left" vertical="top" wrapText="1"/>
    </xf>
    <xf numFmtId="0" fontId="1" fillId="0" borderId="30"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0" fillId="0" borderId="30" xfId="0" applyFill="1" applyBorder="1" applyAlignment="1">
      <alignment horizontal="center"/>
    </xf>
    <xf numFmtId="0" fontId="0" fillId="0" borderId="31" xfId="0" applyFill="1" applyBorder="1" applyAlignment="1">
      <alignment horizontal="center"/>
    </xf>
    <xf numFmtId="0" fontId="0" fillId="0" borderId="16" xfId="0" applyFill="1" applyBorder="1" applyAlignment="1">
      <alignment horizontal="center"/>
    </xf>
    <xf numFmtId="0" fontId="0" fillId="12" borderId="30" xfId="0" applyFill="1" applyBorder="1" applyAlignment="1">
      <alignment horizontal="center"/>
    </xf>
    <xf numFmtId="0" fontId="0" fillId="12" borderId="31" xfId="0" applyFill="1" applyBorder="1" applyAlignment="1">
      <alignment horizontal="center"/>
    </xf>
    <xf numFmtId="0" fontId="0" fillId="12" borderId="16" xfId="0" applyFill="1"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Font="1" applyFill="1" applyBorder="1" applyAlignment="1">
      <alignment horizontal="center" wrapText="1"/>
    </xf>
    <xf numFmtId="0" fontId="0" fillId="0" borderId="1" xfId="0" applyFont="1" applyBorder="1" applyAlignment="1">
      <alignment horizontal="center" wrapText="1"/>
    </xf>
    <xf numFmtId="0" fontId="0" fillId="0" borderId="1" xfId="0" applyBorder="1" applyAlignment="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16" xfId="0" applyBorder="1" applyAlignment="1">
      <alignment horizontal="center"/>
    </xf>
    <xf numFmtId="0" fontId="0" fillId="12" borderId="30" xfId="0" applyFill="1" applyBorder="1" applyAlignment="1">
      <alignment horizontal="center" wrapText="1"/>
    </xf>
    <xf numFmtId="0" fontId="0" fillId="12" borderId="31" xfId="0" applyFill="1" applyBorder="1" applyAlignment="1">
      <alignment horizontal="center" wrapText="1"/>
    </xf>
    <xf numFmtId="0" fontId="0" fillId="12" borderId="16" xfId="0" applyFill="1" applyBorder="1" applyAlignment="1">
      <alignment horizontal="center" wrapText="1"/>
    </xf>
    <xf numFmtId="0" fontId="10" fillId="0" borderId="0" xfId="3" applyNumberFormat="1" applyFont="1" applyFill="1" applyAlignment="1">
      <alignment horizontal="left" wrapText="1"/>
    </xf>
    <xf numFmtId="0" fontId="12" fillId="0" borderId="0" xfId="3" applyFont="1" applyFill="1" applyAlignment="1">
      <alignment horizontal="left" wrapText="1"/>
    </xf>
    <xf numFmtId="0" fontId="12" fillId="0" borderId="0" xfId="3" applyFont="1" applyFill="1" applyAlignment="1">
      <alignment horizontal="left" vertical="center" wrapText="1"/>
    </xf>
    <xf numFmtId="0" fontId="48" fillId="0" borderId="0" xfId="3" applyFont="1" applyFill="1" applyAlignment="1">
      <alignment horizontal="left"/>
    </xf>
    <xf numFmtId="0" fontId="48" fillId="0" borderId="0" xfId="3" applyFont="1" applyFill="1" applyAlignment="1">
      <alignment horizontal="left" wrapText="1"/>
    </xf>
    <xf numFmtId="0" fontId="0" fillId="0" borderId="1" xfId="0" applyFill="1" applyBorder="1" applyAlignment="1">
      <alignment horizontal="center" wrapText="1"/>
    </xf>
    <xf numFmtId="0" fontId="0" fillId="0" borderId="3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8"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3"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0" fillId="0" borderId="1" xfId="0" applyFill="1" applyBorder="1" applyAlignment="1">
      <alignment horizontal="center" vertical="top"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16" xfId="0" applyBorder="1" applyAlignment="1">
      <alignment horizontal="center" wrapText="1"/>
    </xf>
  </cellXfs>
  <cellStyles count="58">
    <cellStyle name="bin" xfId="6"/>
    <cellStyle name="blue" xfId="7"/>
    <cellStyle name="cell" xfId="8"/>
    <cellStyle name="Col&amp;RowHeadings" xfId="9"/>
    <cellStyle name="ColCodes" xfId="10"/>
    <cellStyle name="ColTitles" xfId="11"/>
    <cellStyle name="ColTitles 2" xfId="12"/>
    <cellStyle name="ColTitles 3" xfId="13"/>
    <cellStyle name="column" xfId="14"/>
    <cellStyle name="Comma 2" xfId="15"/>
    <cellStyle name="Comma 2 2" xfId="16"/>
    <cellStyle name="Comma 3" xfId="17"/>
    <cellStyle name="DataEntryCells" xfId="18"/>
    <cellStyle name="ErrRpt_DataEntryCells" xfId="19"/>
    <cellStyle name="ErrRpt-DataEntryCells" xfId="20"/>
    <cellStyle name="ErrRpt-GreyBackground" xfId="21"/>
    <cellStyle name="formula" xfId="22"/>
    <cellStyle name="gap" xfId="23"/>
    <cellStyle name="GreyBackground" xfId="24"/>
    <cellStyle name="Hyperlink 2" xfId="25"/>
    <cellStyle name="ISC" xfId="26"/>
    <cellStyle name="isced" xfId="27"/>
    <cellStyle name="ISCED Titles" xfId="28"/>
    <cellStyle name="level1a" xfId="29"/>
    <cellStyle name="level2" xfId="30"/>
    <cellStyle name="level2a" xfId="31"/>
    <cellStyle name="level3" xfId="32"/>
    <cellStyle name="Migliaia (0)_conti99" xfId="33"/>
    <cellStyle name="Normaallaad" xfId="0" builtinId="0"/>
    <cellStyle name="Normal 14 10" xfId="1"/>
    <cellStyle name="Normal 2" xfId="3"/>
    <cellStyle name="Normal 2 2" xfId="4"/>
    <cellStyle name="Normal 2 2 2" xfId="35"/>
    <cellStyle name="Normal 2 3" xfId="36"/>
    <cellStyle name="Normal 2 4" xfId="34"/>
    <cellStyle name="Normal 2 5" xfId="57"/>
    <cellStyle name="Normal 2_AUG_TabChap2" xfId="37"/>
    <cellStyle name="Normal 3" xfId="38"/>
    <cellStyle name="Normal 3 2" xfId="39"/>
    <cellStyle name="Normal 4" xfId="40"/>
    <cellStyle name="Normal 41" xfId="2"/>
    <cellStyle name="Percent 2" xfId="41"/>
    <cellStyle name="Percent 2 2" xfId="42"/>
    <cellStyle name="Prozent_SubCatperStud" xfId="43"/>
    <cellStyle name="Protsent" xfId="5" builtinId="5"/>
    <cellStyle name="row" xfId="44"/>
    <cellStyle name="RowCodes" xfId="45"/>
    <cellStyle name="Row-Col Headings" xfId="46"/>
    <cellStyle name="RowTitles" xfId="47"/>
    <cellStyle name="RowTitles1-Detail" xfId="48"/>
    <cellStyle name="RowTitles-Col2" xfId="49"/>
    <cellStyle name="RowTitles-Detail" xfId="50"/>
    <cellStyle name="Standard_Info" xfId="51"/>
    <cellStyle name="Table No." xfId="52"/>
    <cellStyle name="Table Title" xfId="53"/>
    <cellStyle name="temp" xfId="54"/>
    <cellStyle name="title1" xfId="55"/>
    <cellStyle name="표준_T_A8(통계청_검증결과)" xfId="56"/>
  </cellStyles>
  <dxfs count="0"/>
  <tableStyles count="0" defaultTableStyle="TableStyleMedium2" defaultPivotStyle="PivotStyleLight16"/>
  <colors>
    <mruColors>
      <color rgb="FFCC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18</xdr:col>
      <xdr:colOff>65676</xdr:colOff>
      <xdr:row>29</xdr:row>
      <xdr:rowOff>8905</xdr:rowOff>
    </xdr:to>
    <xdr:pic>
      <xdr:nvPicPr>
        <xdr:cNvPr id="7" name="Picture 6"/>
        <xdr:cNvPicPr>
          <a:picLocks noChangeAspect="1"/>
        </xdr:cNvPicPr>
      </xdr:nvPicPr>
      <xdr:blipFill>
        <a:blip xmlns:r="http://schemas.openxmlformats.org/officeDocument/2006/relationships" r:embed="rId1"/>
        <a:stretch>
          <a:fillRect/>
        </a:stretch>
      </xdr:blipFill>
      <xdr:spPr>
        <a:xfrm>
          <a:off x="3667125" y="571500"/>
          <a:ext cx="7990476" cy="49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79373</xdr:colOff>
      <xdr:row>57</xdr:row>
      <xdr:rowOff>105833</xdr:rowOff>
    </xdr:from>
    <xdr:to>
      <xdr:col>13</xdr:col>
      <xdr:colOff>25398</xdr:colOff>
      <xdr:row>63</xdr:row>
      <xdr:rowOff>162983</xdr:rowOff>
    </xdr:to>
    <xdr:sp macro="" textlink="">
      <xdr:nvSpPr>
        <xdr:cNvPr id="3" name="TextBox 2"/>
        <xdr:cNvSpPr txBox="1"/>
      </xdr:nvSpPr>
      <xdr:spPr>
        <a:xfrm>
          <a:off x="79373" y="11377083"/>
          <a:ext cx="8126942"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a:t>Governments support public research by means of institutional and project-based funding. Institutional block grants provide stable long-run funding of research, while project-based funding can promote competition within the research system and target strategic areas. Project funding is defined as funding attributed on the basis of a project submission by a group or individuals for an R&amp;D activity that is limited in scope, budget and time. Institutional funding is defined as the general funding of institutions with no direct selection of R&amp;D projects or programmes (OECD, 2010c). The figure shows the balance between institutional funding and project funding for selected OECD countries. Data are based on an exploratory project carried out by NESTI on public R&amp;D funding (Van Steen, 2012).</a:t>
          </a:r>
          <a:endParaRPr lang="et-EE"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152399</xdr:colOff>
      <xdr:row>79</xdr:row>
      <xdr:rowOff>35718</xdr:rowOff>
    </xdr:from>
    <xdr:ext cx="7058026" cy="1470146"/>
    <xdr:sp macro="" textlink="">
      <xdr:nvSpPr>
        <xdr:cNvPr id="5" name="TextBox 4"/>
        <xdr:cNvSpPr txBox="1"/>
      </xdr:nvSpPr>
      <xdr:spPr>
        <a:xfrm>
          <a:off x="4629149" y="16533018"/>
          <a:ext cx="7058026" cy="1470146"/>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OECD kasutab produktiivsuse mõõdikuna:</a:t>
          </a:r>
          <a:endParaRPr lang="et-EE">
            <a:effectLst/>
          </a:endParaRPr>
        </a:p>
        <a:p>
          <a:r>
            <a:rPr lang="en-US" sz="1100">
              <a:solidFill>
                <a:schemeClr val="tx1"/>
              </a:solidFill>
              <a:effectLst/>
              <a:latin typeface="+mn-lt"/>
              <a:ea typeface="+mn-ea"/>
              <a:cs typeface="+mn-cs"/>
            </a:rPr>
            <a:t>productivity = gdp per hour worked</a:t>
          </a:r>
          <a:endParaRPr lang="et-EE">
            <a:effectLst/>
          </a:endParaRPr>
        </a:p>
        <a:p>
          <a:r>
            <a:rPr lang="en-US" sz="1100">
              <a:solidFill>
                <a:schemeClr val="tx1"/>
              </a:solidFill>
              <a:effectLst/>
              <a:latin typeface="+mn-lt"/>
              <a:ea typeface="+mn-ea"/>
              <a:cs typeface="+mn-cs"/>
            </a:rPr>
            <a:t>Def: http://www.keepeek.com/Digital-Asset-Management/oecd/industry-and-services/oecd-compendium-of-productivity-indicators-2015/labour-productivity_pdtvy-2015-7-en#page1 </a:t>
          </a:r>
          <a:endParaRPr lang="et-EE">
            <a:effectLst/>
          </a:endParaRPr>
        </a:p>
        <a:p>
          <a:endParaRPr lang="et-EE" sz="1100">
            <a:solidFill>
              <a:schemeClr val="tx1"/>
            </a:solidFill>
            <a:effectLst/>
            <a:latin typeface="+mn-lt"/>
            <a:ea typeface="+mn-ea"/>
            <a:cs typeface="+mn-cs"/>
          </a:endParaRPr>
        </a:p>
        <a:p>
          <a:r>
            <a:rPr lang="en-US" sz="1100">
              <a:solidFill>
                <a:schemeClr val="tx1"/>
              </a:solidFill>
              <a:effectLst/>
              <a:latin typeface="+mn-lt"/>
              <a:ea typeface="+mn-ea"/>
              <a:cs typeface="+mn-cs"/>
            </a:rPr>
            <a:t>Andmed pärinevad: </a:t>
          </a:r>
          <a:r>
            <a:rPr lang="et-EE" sz="1100">
              <a:solidFill>
                <a:schemeClr val="tx1"/>
              </a:solidFill>
              <a:effectLst/>
              <a:latin typeface="+mn-lt"/>
              <a:ea typeface="+mn-ea"/>
              <a:cs typeface="+mn-cs"/>
            </a:rPr>
            <a:t>http://stats.oecd.org/Index.aspx?DataSetCode=PDB_LV#</a:t>
          </a:r>
          <a:r>
            <a:rPr lang="en-US" sz="1100">
              <a:solidFill>
                <a:schemeClr val="tx1"/>
              </a:solidFill>
              <a:effectLst/>
              <a:latin typeface="+mn-lt"/>
              <a:ea typeface="+mn-ea"/>
              <a:cs typeface="+mn-cs"/>
            </a:rPr>
            <a:t> </a:t>
          </a:r>
          <a:endParaRPr lang="et-EE">
            <a:effectLst/>
          </a:endParaRPr>
        </a:p>
        <a:p>
          <a:r>
            <a:rPr lang="en-US" sz="1100">
              <a:solidFill>
                <a:schemeClr val="tx1"/>
              </a:solidFill>
              <a:effectLst/>
              <a:latin typeface="+mn-lt"/>
              <a:ea typeface="+mn-ea"/>
              <a:cs typeface="+mn-cs"/>
            </a:rPr>
            <a:t>Seisuga:</a:t>
          </a:r>
          <a:r>
            <a:rPr lang="en-US" sz="1100" baseline="0">
              <a:solidFill>
                <a:schemeClr val="tx1"/>
              </a:solidFill>
              <a:effectLst/>
              <a:latin typeface="+mn-lt"/>
              <a:ea typeface="+mn-ea"/>
              <a:cs typeface="+mn-cs"/>
            </a:rPr>
            <a:t> 21.04.2016</a:t>
          </a:r>
          <a:endParaRPr lang="et-EE">
            <a:effectLst/>
          </a:endParaRPr>
        </a:p>
        <a:p>
          <a:endParaRPr lang="et-EE"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108858</xdr:colOff>
      <xdr:row>13</xdr:row>
      <xdr:rowOff>176893</xdr:rowOff>
    </xdr:from>
    <xdr:to>
      <xdr:col>18</xdr:col>
      <xdr:colOff>409575</xdr:colOff>
      <xdr:row>16</xdr:row>
      <xdr:rowOff>142875</xdr:rowOff>
    </xdr:to>
    <xdr:sp macro="" textlink="">
      <xdr:nvSpPr>
        <xdr:cNvPr id="3" name="TextBox 2"/>
        <xdr:cNvSpPr txBox="1"/>
      </xdr:nvSpPr>
      <xdr:spPr>
        <a:xfrm>
          <a:off x="108858" y="2653393"/>
          <a:ext cx="11292567" cy="537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a:t>NB! Valdkondi</a:t>
          </a:r>
          <a:r>
            <a:rPr lang="et-EE" sz="1100" baseline="0"/>
            <a:t> on kokku pandud</a:t>
          </a:r>
          <a:r>
            <a:rPr lang="et-EE" sz="1100"/>
            <a:t>,  muutmaks joonist kompaktsemaks. Samuti toimus Statistikaameti poolt kasutatavas tegevusalade</a:t>
          </a:r>
          <a:r>
            <a:rPr lang="et-EE" sz="1100" baseline="0"/>
            <a:t> klassifikaatoris 2007. aastal</a:t>
          </a:r>
          <a:r>
            <a:rPr lang="et-EE" sz="1100"/>
            <a:t> muutus.</a:t>
          </a:r>
          <a:r>
            <a:rPr lang="et-EE" sz="1100" baseline="0"/>
            <a:t> Seega on sobitatud kokku kahe klassifikaatori valdkonnad, saamaks pikemat aegrida.</a:t>
          </a:r>
          <a:endParaRPr lang="et-EE"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2</xdr:row>
      <xdr:rowOff>152400</xdr:rowOff>
    </xdr:from>
    <xdr:to>
      <xdr:col>14</xdr:col>
      <xdr:colOff>75131</xdr:colOff>
      <xdr:row>31</xdr:row>
      <xdr:rowOff>104090</xdr:rowOff>
    </xdr:to>
    <xdr:pic>
      <xdr:nvPicPr>
        <xdr:cNvPr id="3" name="Picture 2"/>
        <xdr:cNvPicPr>
          <a:picLocks noChangeAspect="1"/>
        </xdr:cNvPicPr>
      </xdr:nvPicPr>
      <xdr:blipFill>
        <a:blip xmlns:r="http://schemas.openxmlformats.org/officeDocument/2006/relationships" r:embed="rId1"/>
        <a:stretch>
          <a:fillRect/>
        </a:stretch>
      </xdr:blipFill>
      <xdr:spPr>
        <a:xfrm>
          <a:off x="57150" y="533400"/>
          <a:ext cx="8552381" cy="54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zoomScaleNormal="100" workbookViewId="0">
      <selection activeCell="J20" sqref="J20"/>
    </sheetView>
  </sheetViews>
  <sheetFormatPr defaultRowHeight="15" x14ac:dyDescent="0.25"/>
  <cols>
    <col min="2" max="2" width="8.5703125" customWidth="1"/>
    <col min="3" max="3" width="13" customWidth="1"/>
    <col min="4" max="4" width="9.28515625" customWidth="1"/>
    <col min="5" max="5" width="11" customWidth="1"/>
    <col min="6" max="6" width="10.5703125" customWidth="1"/>
    <col min="7" max="7" width="10.28515625" customWidth="1"/>
    <col min="8" max="9" width="14.5703125" customWidth="1"/>
    <col min="10" max="10" width="15.85546875" customWidth="1"/>
    <col min="11" max="11" width="11.42578125" customWidth="1"/>
    <col min="12" max="12" width="9.7109375" customWidth="1"/>
    <col min="13" max="14" width="14.7109375" customWidth="1"/>
    <col min="15" max="15" width="10" customWidth="1"/>
  </cols>
  <sheetData>
    <row r="1" spans="1:16" ht="15.75" x14ac:dyDescent="0.25">
      <c r="A1" s="8" t="s">
        <v>572</v>
      </c>
      <c r="B1" s="9"/>
      <c r="C1" s="9"/>
      <c r="D1" s="9"/>
      <c r="E1" s="9"/>
      <c r="F1" s="9"/>
      <c r="G1" s="9"/>
      <c r="H1" s="9"/>
    </row>
    <row r="2" spans="1:16" ht="15.75" x14ac:dyDescent="0.25">
      <c r="A2" s="10" t="s">
        <v>491</v>
      </c>
      <c r="B2" s="9"/>
      <c r="C2" s="9"/>
      <c r="D2" s="9"/>
      <c r="E2" s="9"/>
      <c r="F2" s="9"/>
      <c r="G2" s="9"/>
      <c r="H2" s="9"/>
    </row>
    <row r="4" spans="1:16" ht="132.75" customHeight="1" x14ac:dyDescent="0.25">
      <c r="A4" s="1"/>
      <c r="B4" s="2" t="s">
        <v>485</v>
      </c>
      <c r="C4" s="2" t="s">
        <v>0</v>
      </c>
      <c r="D4" s="2" t="s">
        <v>1</v>
      </c>
      <c r="E4" s="2" t="s">
        <v>2</v>
      </c>
      <c r="F4" s="2" t="s">
        <v>3</v>
      </c>
      <c r="G4" s="2" t="s">
        <v>4</v>
      </c>
      <c r="H4" s="2" t="s">
        <v>5</v>
      </c>
      <c r="I4" s="2" t="s">
        <v>13</v>
      </c>
      <c r="J4" s="2" t="s">
        <v>15</v>
      </c>
      <c r="K4" s="252" t="s">
        <v>6</v>
      </c>
      <c r="L4" s="252" t="s">
        <v>7</v>
      </c>
      <c r="M4" s="252" t="s">
        <v>8</v>
      </c>
      <c r="N4" s="252" t="s">
        <v>9</v>
      </c>
      <c r="O4" s="137" t="s">
        <v>487</v>
      </c>
      <c r="P4" s="137" t="s">
        <v>488</v>
      </c>
    </row>
    <row r="5" spans="1:16" x14ac:dyDescent="0.25">
      <c r="A5" s="1">
        <v>2008</v>
      </c>
      <c r="B5" s="6">
        <v>208.03979999999999</v>
      </c>
      <c r="C5" s="6">
        <v>89.3369</v>
      </c>
      <c r="D5" s="6">
        <v>24.4925</v>
      </c>
      <c r="E5" s="6">
        <v>4.3304</v>
      </c>
      <c r="F5" s="6">
        <v>89.88</v>
      </c>
      <c r="G5" s="3">
        <v>1.25953</v>
      </c>
      <c r="H5" s="3">
        <v>1.58514</v>
      </c>
      <c r="I5" s="6">
        <v>16517.27</v>
      </c>
      <c r="J5" s="6">
        <f>I5*1000</f>
        <v>16517270</v>
      </c>
      <c r="K5" s="226">
        <f>C5+D5</f>
        <v>113.82939999999999</v>
      </c>
      <c r="L5" s="226">
        <f>E5+F5</f>
        <v>94.210399999999993</v>
      </c>
      <c r="M5" s="253">
        <f>K5/I5</f>
        <v>6.8915383716558485E-3</v>
      </c>
      <c r="N5" s="253">
        <f>(E5+F5)/I5</f>
        <v>5.7037512857754337E-3</v>
      </c>
      <c r="O5" s="143">
        <f>(C5+D5+E5)/I5</f>
        <v>7.1537124476381379E-3</v>
      </c>
      <c r="P5" s="143">
        <f>F5/I5</f>
        <v>5.4415772097931433E-3</v>
      </c>
    </row>
    <row r="6" spans="1:16" x14ac:dyDescent="0.25">
      <c r="A6" s="1">
        <v>2009</v>
      </c>
      <c r="B6" s="6">
        <v>197.39750000000001</v>
      </c>
      <c r="C6" s="6">
        <v>83.220799999999997</v>
      </c>
      <c r="D6" s="6">
        <v>21.685599999999997</v>
      </c>
      <c r="E6" s="6">
        <v>4.2845000000000004</v>
      </c>
      <c r="F6" s="6">
        <v>88.206600000000009</v>
      </c>
      <c r="G6" s="3">
        <v>1.3954599999999999</v>
      </c>
      <c r="H6" s="3">
        <v>1.47922</v>
      </c>
      <c r="I6" s="6">
        <v>14145.86</v>
      </c>
      <c r="J6" s="6">
        <f t="shared" ref="J6:J11" si="0">I6*1000</f>
        <v>14145860</v>
      </c>
      <c r="K6" s="226">
        <f t="shared" ref="K6:K10" si="1">C6+D6</f>
        <v>104.90639999999999</v>
      </c>
      <c r="L6" s="226">
        <f t="shared" ref="L6:L11" si="2">E6+F6</f>
        <v>92.491100000000003</v>
      </c>
      <c r="M6" s="253">
        <f t="shared" ref="M6:M11" si="3">K6/I6</f>
        <v>7.4160496427930142E-3</v>
      </c>
      <c r="N6" s="253">
        <f t="shared" ref="N6:N10" si="4">(E6+F6)/I6</f>
        <v>6.5383864961197124E-3</v>
      </c>
      <c r="O6" s="143">
        <f t="shared" ref="O6:O11" si="5">(C6+D6+E6)/I6</f>
        <v>7.7189297787479856E-3</v>
      </c>
      <c r="P6" s="143">
        <f t="shared" ref="P6:P11" si="6">F6/I6</f>
        <v>6.2355063601647409E-3</v>
      </c>
    </row>
    <row r="7" spans="1:16" x14ac:dyDescent="0.25">
      <c r="A7" s="2">
        <v>2010</v>
      </c>
      <c r="B7" s="6">
        <v>232.75960000000001</v>
      </c>
      <c r="C7" s="6">
        <v>88.533299999999997</v>
      </c>
      <c r="D7" s="6">
        <v>24.560599999999997</v>
      </c>
      <c r="E7" s="6">
        <v>2.9024999999999999</v>
      </c>
      <c r="F7" s="6">
        <v>116.7632</v>
      </c>
      <c r="G7" s="3">
        <v>1.58141</v>
      </c>
      <c r="H7" s="3">
        <v>1.7235100000000001</v>
      </c>
      <c r="I7" s="6">
        <v>14718.47</v>
      </c>
      <c r="J7" s="6">
        <f t="shared" si="0"/>
        <v>14718470</v>
      </c>
      <c r="K7" s="226">
        <f t="shared" si="1"/>
        <v>113.09389999999999</v>
      </c>
      <c r="L7" s="226">
        <f t="shared" si="2"/>
        <v>119.6657</v>
      </c>
      <c r="M7" s="253">
        <f t="shared" si="3"/>
        <v>7.6838081675608943E-3</v>
      </c>
      <c r="N7" s="253">
        <f t="shared" si="4"/>
        <v>8.1303083812379953E-3</v>
      </c>
      <c r="O7" s="143">
        <f t="shared" si="5"/>
        <v>7.881009371218611E-3</v>
      </c>
      <c r="P7" s="143">
        <f t="shared" si="6"/>
        <v>7.9331071775802786E-3</v>
      </c>
    </row>
    <row r="8" spans="1:16" x14ac:dyDescent="0.25">
      <c r="A8" s="2">
        <v>2011</v>
      </c>
      <c r="B8" s="6">
        <v>384.44650000000001</v>
      </c>
      <c r="C8" s="6">
        <v>107.00689999999999</v>
      </c>
      <c r="D8" s="6">
        <v>31.0974</v>
      </c>
      <c r="E8" s="6">
        <v>3.4975999999999998</v>
      </c>
      <c r="F8" s="6">
        <v>242.84470000000002</v>
      </c>
      <c r="G8" s="3">
        <v>2.3065699999999998</v>
      </c>
      <c r="H8" s="3">
        <v>2.0184099999999998</v>
      </c>
      <c r="I8" s="6">
        <v>16667.63</v>
      </c>
      <c r="J8" s="6">
        <f t="shared" si="0"/>
        <v>16667630.000000002</v>
      </c>
      <c r="K8" s="226">
        <f t="shared" si="1"/>
        <v>138.10429999999999</v>
      </c>
      <c r="L8" s="226">
        <f t="shared" si="2"/>
        <v>246.34230000000002</v>
      </c>
      <c r="M8" s="253">
        <f t="shared" si="3"/>
        <v>8.2857790819690618E-3</v>
      </c>
      <c r="N8" s="253">
        <f t="shared" si="4"/>
        <v>1.4779683734280159E-2</v>
      </c>
      <c r="O8" s="144">
        <f t="shared" si="5"/>
        <v>8.4956229529933158E-3</v>
      </c>
      <c r="P8" s="144">
        <f t="shared" si="6"/>
        <v>1.4569839863255904E-2</v>
      </c>
    </row>
    <row r="9" spans="1:16" x14ac:dyDescent="0.25">
      <c r="A9" s="2">
        <v>2012</v>
      </c>
      <c r="B9" s="6">
        <v>380.69470000000001</v>
      </c>
      <c r="C9" s="6">
        <v>122.32239999999999</v>
      </c>
      <c r="D9" s="6">
        <v>35.363399999999999</v>
      </c>
      <c r="E9" s="6">
        <v>4.0118</v>
      </c>
      <c r="F9" s="6">
        <v>218.99710000000002</v>
      </c>
      <c r="G9" s="3">
        <v>2.1142400000000001</v>
      </c>
      <c r="H9" s="3">
        <v>2.0726200000000001</v>
      </c>
      <c r="I9" s="6">
        <v>18006.03</v>
      </c>
      <c r="J9" s="6">
        <f t="shared" si="0"/>
        <v>18006030</v>
      </c>
      <c r="K9" s="226">
        <f t="shared" si="1"/>
        <v>157.68579999999997</v>
      </c>
      <c r="L9" s="226">
        <f t="shared" si="2"/>
        <v>223.00890000000001</v>
      </c>
      <c r="M9" s="253">
        <f t="shared" si="3"/>
        <v>8.7573884970757014E-3</v>
      </c>
      <c r="N9" s="253">
        <f t="shared" si="4"/>
        <v>1.2385234279849585E-2</v>
      </c>
      <c r="O9" s="143">
        <f t="shared" si="5"/>
        <v>8.980191635802005E-3</v>
      </c>
      <c r="P9" s="143">
        <f t="shared" si="6"/>
        <v>1.2162431141123281E-2</v>
      </c>
    </row>
    <row r="10" spans="1:16" x14ac:dyDescent="0.25">
      <c r="A10" s="2">
        <v>2013</v>
      </c>
      <c r="B10" s="6">
        <v>326.04470000000003</v>
      </c>
      <c r="C10" s="6">
        <v>137.92660000000001</v>
      </c>
      <c r="D10" s="6">
        <v>29.1174</v>
      </c>
      <c r="E10" s="6">
        <v>3.444</v>
      </c>
      <c r="F10" s="6">
        <v>155.5566</v>
      </c>
      <c r="G10" s="3">
        <v>1.7141299999999999</v>
      </c>
      <c r="H10" s="3">
        <v>2.1165400000000001</v>
      </c>
      <c r="I10" s="6">
        <v>19014.849999999999</v>
      </c>
      <c r="J10" s="6">
        <f t="shared" si="0"/>
        <v>19014850</v>
      </c>
      <c r="K10" s="226">
        <f t="shared" si="1"/>
        <v>167.04400000000001</v>
      </c>
      <c r="L10" s="226">
        <f t="shared" si="2"/>
        <v>159.00059999999999</v>
      </c>
      <c r="M10" s="253">
        <f t="shared" si="3"/>
        <v>8.7849233625298135E-3</v>
      </c>
      <c r="N10" s="253">
        <f t="shared" si="4"/>
        <v>8.3619171331880092E-3</v>
      </c>
      <c r="O10" s="143">
        <f t="shared" si="5"/>
        <v>8.966044959597368E-3</v>
      </c>
      <c r="P10" s="143">
        <f t="shared" si="6"/>
        <v>8.1807955361204547E-3</v>
      </c>
    </row>
    <row r="11" spans="1:16" x14ac:dyDescent="0.25">
      <c r="A11" s="2">
        <v>2014</v>
      </c>
      <c r="B11" s="141">
        <v>286.73599999999999</v>
      </c>
      <c r="C11" s="6">
        <v>127.0012</v>
      </c>
      <c r="D11" s="6">
        <v>31.4816</v>
      </c>
      <c r="E11" s="6">
        <v>3.4243999999999999</v>
      </c>
      <c r="F11" s="6">
        <v>124.8288</v>
      </c>
      <c r="G11" s="3">
        <v>1.43638</v>
      </c>
      <c r="H11" s="3">
        <v>1.8687800000000001</v>
      </c>
      <c r="I11" s="6">
        <v>19962.68</v>
      </c>
      <c r="J11" s="6">
        <f t="shared" si="0"/>
        <v>19962680</v>
      </c>
      <c r="K11" s="180">
        <f>C11+D11</f>
        <v>158.4828</v>
      </c>
      <c r="L11" s="180">
        <f t="shared" si="2"/>
        <v>128.25319999999999</v>
      </c>
      <c r="M11" s="253">
        <f t="shared" si="3"/>
        <v>7.9389540883288215E-3</v>
      </c>
      <c r="N11" s="253">
        <f>(E11+F11)/I11</f>
        <v>6.4246483939030229E-3</v>
      </c>
      <c r="O11" s="143">
        <f t="shared" si="5"/>
        <v>8.1104941821438792E-3</v>
      </c>
      <c r="P11" s="143">
        <f t="shared" si="6"/>
        <v>6.2531083000879643E-3</v>
      </c>
    </row>
    <row r="12" spans="1:16" x14ac:dyDescent="0.25">
      <c r="A12" s="2">
        <v>2015</v>
      </c>
      <c r="B12" s="1"/>
      <c r="C12" s="6">
        <f>125217.2/1000</f>
        <v>125.21719999999999</v>
      </c>
      <c r="D12" s="6">
        <f>32712.4/1000</f>
        <v>32.712400000000002</v>
      </c>
      <c r="E12" s="6">
        <f>5436/1000</f>
        <v>5.4359999999999999</v>
      </c>
      <c r="F12" s="1"/>
      <c r="G12" s="1"/>
      <c r="H12" s="1"/>
      <c r="I12" s="1"/>
      <c r="J12" s="1"/>
      <c r="K12" s="226">
        <f>C12+D12</f>
        <v>157.92959999999999</v>
      </c>
      <c r="L12" s="182"/>
      <c r="M12" s="182"/>
      <c r="N12" s="182"/>
      <c r="O12" s="143"/>
      <c r="P12" s="1"/>
    </row>
    <row r="13" spans="1:16" x14ac:dyDescent="0.25">
      <c r="N13" s="22"/>
    </row>
    <row r="41" spans="2:14" x14ac:dyDescent="0.25">
      <c r="C41" s="5"/>
      <c r="D41" s="5"/>
      <c r="E41" s="5"/>
      <c r="F41" s="5"/>
      <c r="G41" s="5"/>
      <c r="H41" s="5"/>
      <c r="I41" s="5"/>
      <c r="J41" s="5"/>
      <c r="K41" s="5"/>
      <c r="L41" s="5"/>
      <c r="M41" s="5"/>
      <c r="N41" s="5"/>
    </row>
    <row r="42" spans="2:14" x14ac:dyDescent="0.25">
      <c r="B42" s="95"/>
      <c r="C42" s="100"/>
      <c r="D42" s="100"/>
      <c r="E42" s="100"/>
      <c r="F42" s="100"/>
      <c r="I42" s="95"/>
      <c r="K42" s="95"/>
      <c r="L42" s="95"/>
      <c r="M42" s="89"/>
      <c r="N42" s="89"/>
    </row>
    <row r="43" spans="2:14" x14ac:dyDescent="0.25">
      <c r="B43" s="95"/>
      <c r="C43" s="100"/>
      <c r="D43" s="100"/>
      <c r="E43" s="100"/>
      <c r="F43" s="100"/>
      <c r="I43" s="95"/>
      <c r="K43" s="95"/>
      <c r="L43" s="95"/>
      <c r="M43" s="89"/>
      <c r="N43" s="89"/>
    </row>
    <row r="44" spans="2:14" x14ac:dyDescent="0.25">
      <c r="B44" s="95"/>
      <c r="C44" s="100"/>
      <c r="D44" s="100"/>
      <c r="E44" s="100"/>
      <c r="F44" s="100"/>
      <c r="I44" s="95"/>
      <c r="K44" s="95"/>
      <c r="L44" s="95"/>
      <c r="M44" s="89"/>
      <c r="N44" s="89"/>
    </row>
    <row r="45" spans="2:14" x14ac:dyDescent="0.25">
      <c r="B45" s="95"/>
      <c r="C45" s="100"/>
      <c r="D45" s="100"/>
      <c r="E45" s="100"/>
      <c r="F45" s="100"/>
      <c r="I45" s="95"/>
      <c r="K45" s="95"/>
      <c r="L45" s="95"/>
      <c r="M45" s="89"/>
      <c r="N45" s="89"/>
    </row>
    <row r="46" spans="2:14" x14ac:dyDescent="0.25">
      <c r="B46" s="95"/>
      <c r="C46" s="100"/>
      <c r="D46" s="100"/>
      <c r="E46" s="100"/>
      <c r="F46" s="100"/>
      <c r="I46" s="95"/>
      <c r="K46" s="95"/>
      <c r="L46" s="95"/>
      <c r="M46" s="89"/>
      <c r="N46" s="89"/>
    </row>
    <row r="47" spans="2:14" x14ac:dyDescent="0.25">
      <c r="B47" s="95"/>
      <c r="C47" s="100"/>
      <c r="D47" s="100"/>
      <c r="E47" s="100"/>
      <c r="F47" s="100"/>
      <c r="I47" s="95"/>
      <c r="K47" s="95"/>
      <c r="L47" s="95"/>
      <c r="M47" s="89"/>
      <c r="N47" s="89"/>
    </row>
    <row r="48" spans="2:14" x14ac:dyDescent="0.25">
      <c r="B48" s="95"/>
      <c r="C48" s="100"/>
      <c r="D48" s="100"/>
      <c r="E48" s="100"/>
      <c r="F48" s="100"/>
      <c r="I48" s="95"/>
      <c r="K48" s="95"/>
      <c r="L48" s="95"/>
      <c r="M48" s="89"/>
      <c r="N48" s="89"/>
    </row>
    <row r="49" spans="3:14" x14ac:dyDescent="0.25">
      <c r="C49" s="100"/>
      <c r="D49" s="100"/>
      <c r="E49" s="100"/>
      <c r="F49" s="100"/>
      <c r="K49" s="95"/>
      <c r="L49" s="95"/>
      <c r="M49" s="89"/>
      <c r="N49" s="89"/>
    </row>
    <row r="51" spans="3:14" x14ac:dyDescent="0.25">
      <c r="C51" s="89"/>
      <c r="D51" s="89"/>
      <c r="E51" s="90"/>
    </row>
    <row r="52" spans="3:14" x14ac:dyDescent="0.25">
      <c r="C52" s="22"/>
      <c r="E52" s="100"/>
    </row>
    <row r="53" spans="3:14" x14ac:dyDescent="0.25">
      <c r="C53" s="9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G7" sqref="G7"/>
    </sheetView>
  </sheetViews>
  <sheetFormatPr defaultRowHeight="15" x14ac:dyDescent="0.25"/>
  <cols>
    <col min="1" max="1" width="4.42578125" customWidth="1"/>
    <col min="2" max="2" width="39.28515625" customWidth="1"/>
    <col min="3" max="3" width="10.42578125" customWidth="1"/>
    <col min="4" max="4" width="31.7109375" customWidth="1"/>
    <col min="5" max="5" width="10.7109375" customWidth="1"/>
    <col min="6" max="6" width="10.28515625" customWidth="1"/>
    <col min="7" max="7" width="35.42578125" customWidth="1"/>
    <col min="8" max="8" width="10.28515625" customWidth="1"/>
  </cols>
  <sheetData>
    <row r="1" spans="1:5" x14ac:dyDescent="0.25">
      <c r="A1" s="7" t="s">
        <v>609</v>
      </c>
    </row>
    <row r="2" spans="1:5" x14ac:dyDescent="0.25">
      <c r="A2" t="s">
        <v>610</v>
      </c>
    </row>
    <row r="3" spans="1:5" ht="15.75" thickBot="1" x14ac:dyDescent="0.3"/>
    <row r="4" spans="1:5" ht="41.25" customHeight="1" x14ac:dyDescent="0.25">
      <c r="B4" s="127" t="s">
        <v>126</v>
      </c>
      <c r="C4" s="131" t="s">
        <v>533</v>
      </c>
      <c r="D4" s="178" t="s">
        <v>134</v>
      </c>
      <c r="E4" s="126" t="s">
        <v>533</v>
      </c>
    </row>
    <row r="5" spans="1:5" ht="48" customHeight="1" x14ac:dyDescent="0.25">
      <c r="B5" s="128" t="s">
        <v>127</v>
      </c>
      <c r="C5" s="135">
        <v>3.0545529500000002</v>
      </c>
      <c r="D5" s="129" t="s">
        <v>546</v>
      </c>
      <c r="E5" s="132">
        <v>4.4365852699999992</v>
      </c>
    </row>
    <row r="6" spans="1:5" ht="28.5" customHeight="1" x14ac:dyDescent="0.25">
      <c r="B6" s="128" t="s">
        <v>540</v>
      </c>
      <c r="C6" s="135">
        <v>2.9010998399999997</v>
      </c>
      <c r="D6" s="129" t="s">
        <v>547</v>
      </c>
      <c r="E6" s="132">
        <v>4.0147115800000002</v>
      </c>
    </row>
    <row r="7" spans="1:5" ht="30.75" customHeight="1" x14ac:dyDescent="0.25">
      <c r="B7" s="128" t="s">
        <v>541</v>
      </c>
      <c r="C7" s="135">
        <v>2.8700865800000002</v>
      </c>
      <c r="D7" s="129" t="s">
        <v>135</v>
      </c>
      <c r="E7" s="132">
        <v>3.8506663199999998</v>
      </c>
    </row>
    <row r="8" spans="1:5" ht="30" customHeight="1" x14ac:dyDescent="0.25">
      <c r="B8" s="128" t="s">
        <v>542</v>
      </c>
      <c r="C8" s="135">
        <v>1.47358316</v>
      </c>
      <c r="D8" s="129" t="s">
        <v>136</v>
      </c>
      <c r="E8" s="132">
        <v>4.7383063200000004</v>
      </c>
    </row>
    <row r="9" spans="1:5" ht="28.5" customHeight="1" x14ac:dyDescent="0.25">
      <c r="B9" s="128" t="s">
        <v>543</v>
      </c>
      <c r="C9" s="135">
        <v>2.7299274700000002</v>
      </c>
      <c r="D9" s="129" t="s">
        <v>529</v>
      </c>
      <c r="E9" s="132">
        <v>5.0721442199999993</v>
      </c>
    </row>
    <row r="10" spans="1:5" ht="20.25" customHeight="1" x14ac:dyDescent="0.25">
      <c r="B10" s="128" t="s">
        <v>128</v>
      </c>
      <c r="C10" s="135">
        <v>4.3402400599999993</v>
      </c>
      <c r="D10" s="129" t="s">
        <v>530</v>
      </c>
      <c r="E10" s="132">
        <v>4.8110484299999996</v>
      </c>
    </row>
    <row r="11" spans="1:5" ht="16.5" customHeight="1" x14ac:dyDescent="0.25">
      <c r="B11" s="128" t="s">
        <v>129</v>
      </c>
      <c r="C11" s="135">
        <v>4.8448864299999999</v>
      </c>
      <c r="D11" s="129" t="s">
        <v>531</v>
      </c>
      <c r="E11" s="132">
        <v>4.8194379000000005</v>
      </c>
    </row>
    <row r="12" spans="1:5" ht="29.25" customHeight="1" x14ac:dyDescent="0.25">
      <c r="B12" s="128" t="s">
        <v>544</v>
      </c>
      <c r="C12" s="135">
        <v>4.9662546500000007</v>
      </c>
      <c r="D12" s="129" t="s">
        <v>532</v>
      </c>
      <c r="E12" s="132">
        <v>4.3613421100000007</v>
      </c>
    </row>
    <row r="13" spans="1:5" ht="15.75" customHeight="1" x14ac:dyDescent="0.25">
      <c r="B13" s="128" t="s">
        <v>545</v>
      </c>
      <c r="C13" s="135">
        <v>4.2443725800000003</v>
      </c>
      <c r="D13" s="129" t="s">
        <v>137</v>
      </c>
      <c r="E13" s="132">
        <v>5.07222843</v>
      </c>
    </row>
    <row r="14" spans="1:5" ht="15.75" customHeight="1" x14ac:dyDescent="0.25">
      <c r="B14" s="128" t="s">
        <v>130</v>
      </c>
      <c r="C14" s="135">
        <v>5.59712458</v>
      </c>
      <c r="D14" s="129"/>
      <c r="E14" s="133"/>
    </row>
    <row r="15" spans="1:5" ht="15.75" customHeight="1" x14ac:dyDescent="0.25">
      <c r="B15" s="128" t="s">
        <v>131</v>
      </c>
      <c r="C15" s="135">
        <v>4.8019378000000001</v>
      </c>
      <c r="D15" s="129"/>
      <c r="E15" s="133"/>
    </row>
    <row r="16" spans="1:5" ht="34.5" customHeight="1" x14ac:dyDescent="0.25">
      <c r="B16" s="128" t="s">
        <v>132</v>
      </c>
      <c r="C16" s="135">
        <v>4.7158904000000001</v>
      </c>
      <c r="D16" s="129"/>
      <c r="E16" s="133"/>
    </row>
    <row r="17" spans="2:8" ht="15.75" customHeight="1" thickBot="1" x14ac:dyDescent="0.3">
      <c r="B17" s="179" t="s">
        <v>10</v>
      </c>
      <c r="C17" s="136">
        <f>SUM(C5:C16)</f>
        <v>46.539956499999995</v>
      </c>
      <c r="D17" s="130"/>
      <c r="E17" s="134">
        <f>SUM(E5:E16)</f>
        <v>41.17647058</v>
      </c>
    </row>
    <row r="18" spans="2:8" ht="15.75" customHeight="1" x14ac:dyDescent="0.25"/>
    <row r="19" spans="2:8" ht="15.75" customHeight="1" x14ac:dyDescent="0.25">
      <c r="B19" s="121"/>
      <c r="C19" s="121"/>
      <c r="D19" s="121"/>
      <c r="E19" s="121"/>
    </row>
    <row r="20" spans="2:8" ht="15.75" customHeight="1" x14ac:dyDescent="0.25">
      <c r="B20" s="121"/>
      <c r="C20" s="121"/>
      <c r="D20" s="121"/>
      <c r="E20" s="121"/>
    </row>
    <row r="21" spans="2:8" ht="15.75" customHeight="1" x14ac:dyDescent="0.25">
      <c r="B21" s="121"/>
      <c r="C21" s="121"/>
      <c r="D21" s="121"/>
      <c r="E21" s="121"/>
    </row>
    <row r="22" spans="2:8" ht="15.75" customHeight="1" x14ac:dyDescent="0.25">
      <c r="B22" s="121"/>
      <c r="C22" s="121"/>
      <c r="D22" s="121"/>
      <c r="E22" s="121"/>
    </row>
    <row r="23" spans="2:8" ht="15.75" customHeight="1" x14ac:dyDescent="0.25">
      <c r="B23" s="121"/>
      <c r="C23" s="121"/>
      <c r="D23" s="121"/>
      <c r="E23" s="121"/>
    </row>
    <row r="24" spans="2:8" ht="15.75" customHeight="1" x14ac:dyDescent="0.25">
      <c r="B24" s="121"/>
      <c r="C24" s="121"/>
      <c r="D24" s="121"/>
      <c r="E24" s="121"/>
    </row>
    <row r="25" spans="2:8" ht="15.75" customHeight="1" x14ac:dyDescent="0.25">
      <c r="B25" s="121"/>
      <c r="C25" s="121"/>
      <c r="D25" s="121"/>
      <c r="E25" s="121"/>
    </row>
    <row r="26" spans="2:8" ht="15.75" customHeight="1" x14ac:dyDescent="0.25">
      <c r="B26" s="121"/>
      <c r="C26" s="121"/>
      <c r="D26" s="121"/>
      <c r="E26" s="121"/>
    </row>
    <row r="27" spans="2:8" ht="15.75" customHeight="1" x14ac:dyDescent="0.25">
      <c r="B27" s="121"/>
      <c r="C27" s="121"/>
      <c r="D27" s="121"/>
      <c r="E27" s="121"/>
    </row>
    <row r="28" spans="2:8" ht="15.75" customHeight="1" x14ac:dyDescent="0.25">
      <c r="B28" s="121"/>
      <c r="C28" s="121"/>
      <c r="D28" s="121"/>
      <c r="E28" s="121"/>
    </row>
    <row r="29" spans="2:8" ht="15.75" customHeight="1" x14ac:dyDescent="0.25">
      <c r="E29" s="121"/>
      <c r="F29" s="121"/>
      <c r="G29" s="121"/>
      <c r="H29" s="121"/>
    </row>
    <row r="30" spans="2:8" x14ac:dyDescent="0.25">
      <c r="E30" s="121"/>
      <c r="F30" s="121"/>
      <c r="G30" s="121"/>
    </row>
    <row r="31" spans="2:8" x14ac:dyDescent="0.25">
      <c r="E31" s="121"/>
      <c r="F31" s="121"/>
      <c r="G31" s="121"/>
    </row>
    <row r="32" spans="2:8" x14ac:dyDescent="0.25">
      <c r="E32" s="121"/>
      <c r="F32" s="121"/>
      <c r="G32" s="121"/>
    </row>
    <row r="33" spans="5:7" x14ac:dyDescent="0.25">
      <c r="E33" s="121"/>
      <c r="F33" s="121"/>
      <c r="G33" s="121"/>
    </row>
    <row r="34" spans="5:7" x14ac:dyDescent="0.25">
      <c r="E34" s="121"/>
      <c r="F34" s="121"/>
      <c r="G34" s="12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Normal="100" workbookViewId="0">
      <selection activeCell="F13" sqref="F13"/>
    </sheetView>
  </sheetViews>
  <sheetFormatPr defaultRowHeight="15" x14ac:dyDescent="0.25"/>
  <cols>
    <col min="1" max="1" width="16.140625" customWidth="1"/>
    <col min="2" max="2" width="11.5703125" customWidth="1"/>
    <col min="5" max="7" width="7" customWidth="1"/>
    <col min="10" max="11" width="6.42578125" customWidth="1"/>
    <col min="12" max="12" width="5.28515625" customWidth="1"/>
    <col min="13" max="13" width="5.5703125" customWidth="1"/>
    <col min="14" max="14" width="16.5703125" customWidth="1"/>
    <col min="15" max="15" width="20.42578125" customWidth="1"/>
    <col min="16" max="16" width="19" customWidth="1"/>
    <col min="17" max="17" width="9.5703125" customWidth="1"/>
    <col min="18" max="18" width="12.28515625" customWidth="1"/>
    <col min="19" max="19" width="15.85546875" customWidth="1"/>
    <col min="21" max="21" width="17.140625" customWidth="1"/>
    <col min="23" max="23" width="13.5703125" customWidth="1"/>
  </cols>
  <sheetData>
    <row r="1" spans="1:20" s="121" customFormat="1" x14ac:dyDescent="0.25">
      <c r="A1" s="7" t="s">
        <v>611</v>
      </c>
    </row>
    <row r="2" spans="1:20" s="121" customFormat="1" x14ac:dyDescent="0.25">
      <c r="A2" s="7" t="s">
        <v>535</v>
      </c>
    </row>
    <row r="3" spans="1:20" ht="15" customHeight="1" x14ac:dyDescent="0.25">
      <c r="A3" s="7"/>
      <c r="B3" s="7"/>
      <c r="C3" s="7"/>
      <c r="D3" s="7"/>
      <c r="E3" s="7"/>
      <c r="F3" s="7"/>
    </row>
    <row r="4" spans="1:20" s="159" customFormat="1" ht="14.25" customHeight="1" x14ac:dyDescent="0.25">
      <c r="A4" s="171" t="s">
        <v>613</v>
      </c>
      <c r="B4" s="7"/>
      <c r="C4" s="7"/>
      <c r="D4" s="7"/>
      <c r="E4" s="7"/>
      <c r="F4" s="7"/>
    </row>
    <row r="5" spans="1:20" s="159" customFormat="1" ht="41.25" customHeight="1" x14ac:dyDescent="0.25">
      <c r="A5" s="182"/>
      <c r="B5" s="39"/>
      <c r="C5" s="304" t="s">
        <v>490</v>
      </c>
      <c r="D5" s="304"/>
      <c r="E5" s="304"/>
      <c r="F5" s="304"/>
      <c r="G5" s="304"/>
      <c r="H5" s="305" t="s">
        <v>489</v>
      </c>
      <c r="I5" s="305"/>
      <c r="J5" s="305"/>
      <c r="K5" s="305"/>
      <c r="L5" s="305"/>
    </row>
    <row r="6" spans="1:20" ht="44.25" customHeight="1" x14ac:dyDescent="0.25">
      <c r="A6" s="1"/>
      <c r="B6" s="161"/>
      <c r="C6" s="303" t="s">
        <v>439</v>
      </c>
      <c r="D6" s="303"/>
      <c r="E6" s="303"/>
      <c r="F6" s="303"/>
      <c r="G6" s="303"/>
      <c r="H6" s="303" t="s">
        <v>440</v>
      </c>
      <c r="I6" s="303"/>
      <c r="J6" s="303"/>
      <c r="K6" s="303"/>
      <c r="L6" s="303"/>
      <c r="N6" s="7" t="s">
        <v>700</v>
      </c>
      <c r="O6" s="159"/>
      <c r="P6" s="159"/>
    </row>
    <row r="7" spans="1:20" ht="67.5" customHeight="1" x14ac:dyDescent="0.25">
      <c r="A7" s="1"/>
      <c r="B7" s="161"/>
      <c r="C7" s="1" t="s">
        <v>69</v>
      </c>
      <c r="D7" s="1" t="s">
        <v>70</v>
      </c>
      <c r="E7" s="1" t="s">
        <v>71</v>
      </c>
      <c r="F7" s="1" t="s">
        <v>72</v>
      </c>
      <c r="G7" s="1" t="s">
        <v>73</v>
      </c>
      <c r="H7" s="1" t="s">
        <v>69</v>
      </c>
      <c r="I7" s="1" t="s">
        <v>70</v>
      </c>
      <c r="J7" s="1" t="s">
        <v>71</v>
      </c>
      <c r="K7" s="1" t="s">
        <v>72</v>
      </c>
      <c r="L7" s="1" t="s">
        <v>73</v>
      </c>
      <c r="N7" s="1"/>
      <c r="O7" s="2" t="s">
        <v>490</v>
      </c>
      <c r="P7" s="2" t="s">
        <v>489</v>
      </c>
      <c r="R7" s="1" t="s">
        <v>411</v>
      </c>
      <c r="S7" s="1" t="s">
        <v>615</v>
      </c>
      <c r="T7" s="1" t="s">
        <v>508</v>
      </c>
    </row>
    <row r="8" spans="1:20" x14ac:dyDescent="0.25">
      <c r="A8" s="1" t="s">
        <v>232</v>
      </c>
      <c r="B8" s="161" t="s">
        <v>281</v>
      </c>
      <c r="C8" s="1">
        <v>53.9</v>
      </c>
      <c r="D8" s="1">
        <v>58.1</v>
      </c>
      <c r="E8" s="1" t="s">
        <v>81</v>
      </c>
      <c r="F8" s="1" t="s">
        <v>81</v>
      </c>
      <c r="G8" s="1" t="s">
        <v>81</v>
      </c>
      <c r="H8" s="1">
        <v>46.1</v>
      </c>
      <c r="I8" s="1">
        <v>41.9</v>
      </c>
      <c r="J8" s="1" t="s">
        <v>81</v>
      </c>
      <c r="K8" s="1" t="s">
        <v>81</v>
      </c>
      <c r="L8" s="1" t="s">
        <v>81</v>
      </c>
      <c r="N8" s="1" t="s">
        <v>193</v>
      </c>
      <c r="O8" s="41">
        <v>25</v>
      </c>
      <c r="P8" s="41">
        <f t="shared" ref="P8:P23" si="0">100-O8</f>
        <v>75</v>
      </c>
      <c r="R8" s="1" t="s">
        <v>505</v>
      </c>
      <c r="S8" s="23">
        <f>T8/$T$10</f>
        <v>0.73166023166023164</v>
      </c>
      <c r="T8" s="1">
        <v>37.9</v>
      </c>
    </row>
    <row r="9" spans="1:20" x14ac:dyDescent="0.25">
      <c r="A9" s="1" t="s">
        <v>33</v>
      </c>
      <c r="B9" s="161" t="s">
        <v>33</v>
      </c>
      <c r="C9" s="1">
        <v>24.3</v>
      </c>
      <c r="D9" s="1">
        <v>25.5</v>
      </c>
      <c r="E9" s="1" t="s">
        <v>81</v>
      </c>
      <c r="F9" s="1" t="s">
        <v>81</v>
      </c>
      <c r="G9" s="1" t="s">
        <v>81</v>
      </c>
      <c r="H9" s="1">
        <v>75.7</v>
      </c>
      <c r="I9" s="1">
        <v>74.5</v>
      </c>
      <c r="J9" s="1" t="s">
        <v>81</v>
      </c>
      <c r="K9" s="1" t="s">
        <v>81</v>
      </c>
      <c r="L9" s="1" t="s">
        <v>81</v>
      </c>
      <c r="N9" s="1" t="s">
        <v>33</v>
      </c>
      <c r="O9" s="41">
        <v>25.5</v>
      </c>
      <c r="P9" s="41">
        <f t="shared" si="0"/>
        <v>74.5</v>
      </c>
      <c r="R9" s="1" t="s">
        <v>113</v>
      </c>
      <c r="S9" s="23">
        <f>T9/$T$10</f>
        <v>0.26833976833976836</v>
      </c>
      <c r="T9" s="1">
        <v>13.9</v>
      </c>
    </row>
    <row r="10" spans="1:20" x14ac:dyDescent="0.25">
      <c r="A10" s="1" t="s">
        <v>171</v>
      </c>
      <c r="B10" s="161" t="s">
        <v>37</v>
      </c>
      <c r="C10" s="1">
        <v>54.3</v>
      </c>
      <c r="D10" s="1" t="s">
        <v>81</v>
      </c>
      <c r="E10" s="1" t="s">
        <v>81</v>
      </c>
      <c r="F10" s="1" t="s">
        <v>81</v>
      </c>
      <c r="G10" s="1" t="s">
        <v>81</v>
      </c>
      <c r="H10" s="1">
        <v>45.7</v>
      </c>
      <c r="I10" s="1" t="s">
        <v>81</v>
      </c>
      <c r="J10" s="1" t="s">
        <v>81</v>
      </c>
      <c r="K10" s="1" t="s">
        <v>81</v>
      </c>
      <c r="L10" s="1" t="s">
        <v>81</v>
      </c>
      <c r="N10" s="1" t="s">
        <v>44</v>
      </c>
      <c r="O10" s="41">
        <v>28.8</v>
      </c>
      <c r="P10" s="41">
        <f t="shared" si="0"/>
        <v>71.2</v>
      </c>
      <c r="R10" s="1"/>
      <c r="S10" s="1"/>
      <c r="T10" s="1">
        <f>SUM(T8:T9)</f>
        <v>51.8</v>
      </c>
    </row>
    <row r="11" spans="1:20" x14ac:dyDescent="0.25">
      <c r="A11" s="1" t="s">
        <v>172</v>
      </c>
      <c r="B11" s="161" t="s">
        <v>49</v>
      </c>
      <c r="C11" s="1" t="s">
        <v>81</v>
      </c>
      <c r="D11" s="1" t="s">
        <v>81</v>
      </c>
      <c r="E11" s="1" t="s">
        <v>81</v>
      </c>
      <c r="F11" s="1" t="s">
        <v>81</v>
      </c>
      <c r="G11" s="1" t="s">
        <v>81</v>
      </c>
      <c r="H11" s="1" t="s">
        <v>81</v>
      </c>
      <c r="I11" s="1" t="s">
        <v>81</v>
      </c>
      <c r="J11" s="1" t="s">
        <v>81</v>
      </c>
      <c r="K11" s="1" t="s">
        <v>81</v>
      </c>
      <c r="L11" s="1" t="s">
        <v>81</v>
      </c>
      <c r="N11" s="1" t="s">
        <v>31</v>
      </c>
      <c r="O11" s="41">
        <v>35.299999999999997</v>
      </c>
      <c r="P11" s="41">
        <f t="shared" si="0"/>
        <v>64.7</v>
      </c>
      <c r="R11" s="120" t="s">
        <v>507</v>
      </c>
    </row>
    <row r="12" spans="1:20" x14ac:dyDescent="0.25">
      <c r="A12" s="1" t="s">
        <v>173</v>
      </c>
      <c r="B12" s="161" t="s">
        <v>62</v>
      </c>
      <c r="C12" s="1" t="s">
        <v>81</v>
      </c>
      <c r="D12" s="1">
        <v>76.2</v>
      </c>
      <c r="E12" s="1" t="s">
        <v>81</v>
      </c>
      <c r="F12" s="1" t="s">
        <v>81</v>
      </c>
      <c r="G12" s="1" t="s">
        <v>81</v>
      </c>
      <c r="H12" s="1" t="s">
        <v>81</v>
      </c>
      <c r="I12" s="1">
        <v>23.8</v>
      </c>
      <c r="J12" s="1" t="s">
        <v>81</v>
      </c>
      <c r="K12" s="1" t="s">
        <v>81</v>
      </c>
      <c r="L12" s="1" t="s">
        <v>81</v>
      </c>
      <c r="N12" s="1" t="s">
        <v>27</v>
      </c>
      <c r="O12" s="41">
        <v>37.200000000000003</v>
      </c>
      <c r="P12" s="41">
        <f t="shared" si="0"/>
        <v>62.8</v>
      </c>
      <c r="R12" s="163" t="s">
        <v>614</v>
      </c>
    </row>
    <row r="13" spans="1:20" x14ac:dyDescent="0.25">
      <c r="A13" s="1" t="s">
        <v>174</v>
      </c>
      <c r="B13" s="161" t="s">
        <v>43</v>
      </c>
      <c r="C13" s="1">
        <v>48.1</v>
      </c>
      <c r="D13" s="1">
        <v>47.6</v>
      </c>
      <c r="E13" s="1" t="s">
        <v>81</v>
      </c>
      <c r="F13" s="1" t="s">
        <v>81</v>
      </c>
      <c r="G13" s="1" t="s">
        <v>81</v>
      </c>
      <c r="H13" s="1">
        <v>51.9</v>
      </c>
      <c r="I13" s="1">
        <v>52.4</v>
      </c>
      <c r="J13" s="1" t="s">
        <v>81</v>
      </c>
      <c r="K13" s="1" t="s">
        <v>81</v>
      </c>
      <c r="L13" s="1" t="s">
        <v>81</v>
      </c>
      <c r="N13" s="1" t="s">
        <v>35</v>
      </c>
      <c r="O13" s="41">
        <v>38.6</v>
      </c>
      <c r="P13" s="41">
        <f t="shared" si="0"/>
        <v>61.4</v>
      </c>
    </row>
    <row r="14" spans="1:20" x14ac:dyDescent="0.25">
      <c r="A14" s="1" t="s">
        <v>175</v>
      </c>
      <c r="B14" s="161" t="s">
        <v>31</v>
      </c>
      <c r="C14" s="1">
        <v>35.9</v>
      </c>
      <c r="D14" s="1">
        <v>35.299999999999997</v>
      </c>
      <c r="E14" s="1" t="s">
        <v>81</v>
      </c>
      <c r="F14" s="1" t="s">
        <v>81</v>
      </c>
      <c r="G14" s="1" t="s">
        <v>81</v>
      </c>
      <c r="H14" s="1">
        <v>64.099999999999994</v>
      </c>
      <c r="I14" s="1">
        <v>64.7</v>
      </c>
      <c r="J14" s="1" t="s">
        <v>81</v>
      </c>
      <c r="K14" s="1" t="s">
        <v>81</v>
      </c>
      <c r="L14" s="1" t="s">
        <v>81</v>
      </c>
      <c r="N14" s="1" t="s">
        <v>47</v>
      </c>
      <c r="O14" s="41">
        <v>42.8</v>
      </c>
      <c r="P14" s="41">
        <f t="shared" si="0"/>
        <v>57.2</v>
      </c>
    </row>
    <row r="15" spans="1:20" x14ac:dyDescent="0.25">
      <c r="A15" s="224" t="s">
        <v>176</v>
      </c>
      <c r="B15" s="224" t="s">
        <v>51</v>
      </c>
      <c r="C15" s="224" t="s">
        <v>81</v>
      </c>
      <c r="D15" s="224" t="s">
        <v>81</v>
      </c>
      <c r="E15" s="224" t="s">
        <v>81</v>
      </c>
      <c r="F15" s="224" t="s">
        <v>81</v>
      </c>
      <c r="G15" s="224" t="s">
        <v>81</v>
      </c>
      <c r="H15" s="224" t="s">
        <v>81</v>
      </c>
      <c r="I15" s="224" t="s">
        <v>81</v>
      </c>
      <c r="J15" s="224" t="s">
        <v>81</v>
      </c>
      <c r="K15" s="224" t="s">
        <v>81</v>
      </c>
      <c r="L15" s="224" t="s">
        <v>81</v>
      </c>
      <c r="N15" s="1" t="s">
        <v>43</v>
      </c>
      <c r="O15" s="41">
        <v>47.6</v>
      </c>
      <c r="P15" s="41">
        <f t="shared" si="0"/>
        <v>52.4</v>
      </c>
    </row>
    <row r="16" spans="1:20" x14ac:dyDescent="0.25">
      <c r="A16" s="1" t="s">
        <v>177</v>
      </c>
      <c r="B16" s="161" t="s">
        <v>29</v>
      </c>
      <c r="C16" s="1">
        <v>52.3</v>
      </c>
      <c r="D16" s="1">
        <v>49.6</v>
      </c>
      <c r="E16" s="1" t="s">
        <v>81</v>
      </c>
      <c r="F16" s="1" t="s">
        <v>81</v>
      </c>
      <c r="G16" s="1" t="s">
        <v>81</v>
      </c>
      <c r="H16" s="1">
        <v>47.7</v>
      </c>
      <c r="I16" s="1">
        <v>50.4</v>
      </c>
      <c r="J16" s="1" t="s">
        <v>81</v>
      </c>
      <c r="K16" s="1" t="s">
        <v>81</v>
      </c>
      <c r="L16" s="1" t="s">
        <v>81</v>
      </c>
      <c r="N16" s="1" t="s">
        <v>29</v>
      </c>
      <c r="O16" s="41">
        <v>49.6</v>
      </c>
      <c r="P16" s="41">
        <f t="shared" si="0"/>
        <v>50.4</v>
      </c>
    </row>
    <row r="17" spans="1:16" x14ac:dyDescent="0.25">
      <c r="A17" s="1" t="s">
        <v>178</v>
      </c>
      <c r="B17" s="161" t="s">
        <v>40</v>
      </c>
      <c r="C17" s="1" t="s">
        <v>81</v>
      </c>
      <c r="D17" s="1" t="s">
        <v>81</v>
      </c>
      <c r="E17" s="1" t="s">
        <v>81</v>
      </c>
      <c r="F17" s="1" t="s">
        <v>81</v>
      </c>
      <c r="G17" s="1" t="s">
        <v>81</v>
      </c>
      <c r="H17" s="1" t="s">
        <v>81</v>
      </c>
      <c r="I17" s="1" t="s">
        <v>81</v>
      </c>
      <c r="J17" s="1" t="s">
        <v>81</v>
      </c>
      <c r="K17" s="1" t="s">
        <v>81</v>
      </c>
      <c r="L17" s="1" t="s">
        <v>81</v>
      </c>
      <c r="N17" s="1" t="s">
        <v>37</v>
      </c>
      <c r="O17" s="41">
        <v>54.3</v>
      </c>
      <c r="P17" s="41">
        <f t="shared" si="0"/>
        <v>45.7</v>
      </c>
    </row>
    <row r="18" spans="1:16" x14ac:dyDescent="0.25">
      <c r="A18" s="1" t="s">
        <v>179</v>
      </c>
      <c r="B18" s="161" t="s">
        <v>35</v>
      </c>
      <c r="C18" s="1">
        <v>37.700000000000003</v>
      </c>
      <c r="D18" s="1">
        <v>38.6</v>
      </c>
      <c r="E18" s="1" t="s">
        <v>81</v>
      </c>
      <c r="F18" s="1" t="s">
        <v>81</v>
      </c>
      <c r="G18" s="1" t="s">
        <v>81</v>
      </c>
      <c r="H18" s="1">
        <v>62.3</v>
      </c>
      <c r="I18" s="1">
        <v>61.4</v>
      </c>
      <c r="J18" s="1" t="s">
        <v>81</v>
      </c>
      <c r="K18" s="1" t="s">
        <v>81</v>
      </c>
      <c r="L18" s="1" t="s">
        <v>81</v>
      </c>
      <c r="N18" s="1" t="s">
        <v>281</v>
      </c>
      <c r="O18" s="41">
        <v>58.1</v>
      </c>
      <c r="P18" s="41">
        <f t="shared" si="0"/>
        <v>41.9</v>
      </c>
    </row>
    <row r="19" spans="1:16" x14ac:dyDescent="0.25">
      <c r="A19" s="1" t="s">
        <v>180</v>
      </c>
      <c r="B19" s="161" t="s">
        <v>61</v>
      </c>
      <c r="C19" s="1" t="s">
        <v>81</v>
      </c>
      <c r="D19" s="1" t="s">
        <v>81</v>
      </c>
      <c r="E19" s="1" t="s">
        <v>81</v>
      </c>
      <c r="F19" s="1" t="s">
        <v>81</v>
      </c>
      <c r="G19" s="1" t="s">
        <v>81</v>
      </c>
      <c r="H19" s="1" t="s">
        <v>81</v>
      </c>
      <c r="I19" s="1" t="s">
        <v>81</v>
      </c>
      <c r="J19" s="1" t="s">
        <v>81</v>
      </c>
      <c r="K19" s="1" t="s">
        <v>81</v>
      </c>
      <c r="L19" s="1" t="s">
        <v>81</v>
      </c>
      <c r="N19" s="1" t="s">
        <v>50</v>
      </c>
      <c r="O19" s="41">
        <v>64.900000000000006</v>
      </c>
      <c r="P19" s="41">
        <f t="shared" si="0"/>
        <v>35.099999999999994</v>
      </c>
    </row>
    <row r="20" spans="1:16" x14ac:dyDescent="0.25">
      <c r="A20" s="1" t="s">
        <v>181</v>
      </c>
      <c r="B20" s="161" t="s">
        <v>52</v>
      </c>
      <c r="C20" s="1" t="s">
        <v>81</v>
      </c>
      <c r="D20" s="1" t="s">
        <v>81</v>
      </c>
      <c r="E20" s="1" t="s">
        <v>81</v>
      </c>
      <c r="F20" s="1" t="s">
        <v>81</v>
      </c>
      <c r="G20" s="1" t="s">
        <v>81</v>
      </c>
      <c r="H20" s="1" t="s">
        <v>81</v>
      </c>
      <c r="I20" s="1" t="s">
        <v>81</v>
      </c>
      <c r="J20" s="1" t="s">
        <v>81</v>
      </c>
      <c r="K20" s="1" t="s">
        <v>81</v>
      </c>
      <c r="L20" s="1" t="s">
        <v>81</v>
      </c>
      <c r="N20" s="1" t="s">
        <v>89</v>
      </c>
      <c r="O20" s="41">
        <v>69.099999999999994</v>
      </c>
      <c r="P20" s="41">
        <f t="shared" si="0"/>
        <v>30.900000000000006</v>
      </c>
    </row>
    <row r="21" spans="1:16" x14ac:dyDescent="0.25">
      <c r="A21" s="1" t="s">
        <v>182</v>
      </c>
      <c r="B21" s="161" t="s">
        <v>46</v>
      </c>
      <c r="C21" s="1" t="s">
        <v>81</v>
      </c>
      <c r="D21" s="1" t="s">
        <v>81</v>
      </c>
      <c r="E21" s="1" t="s">
        <v>81</v>
      </c>
      <c r="F21" s="1" t="s">
        <v>81</v>
      </c>
      <c r="G21" s="1" t="s">
        <v>81</v>
      </c>
      <c r="H21" s="1" t="s">
        <v>81</v>
      </c>
      <c r="I21" s="1" t="s">
        <v>81</v>
      </c>
      <c r="J21" s="1" t="s">
        <v>81</v>
      </c>
      <c r="K21" s="1" t="s">
        <v>81</v>
      </c>
      <c r="L21" s="1" t="s">
        <v>81</v>
      </c>
      <c r="N21" s="1" t="s">
        <v>26</v>
      </c>
      <c r="O21" s="41">
        <v>71.099999999999994</v>
      </c>
      <c r="P21" s="41">
        <f t="shared" si="0"/>
        <v>28.900000000000006</v>
      </c>
    </row>
    <row r="22" spans="1:16" x14ac:dyDescent="0.25">
      <c r="A22" s="1" t="s">
        <v>183</v>
      </c>
      <c r="B22" s="161" t="s">
        <v>50</v>
      </c>
      <c r="C22" s="1">
        <v>66.7</v>
      </c>
      <c r="D22" s="1">
        <v>64.900000000000006</v>
      </c>
      <c r="E22" s="1" t="s">
        <v>81</v>
      </c>
      <c r="F22" s="1" t="s">
        <v>81</v>
      </c>
      <c r="G22" s="1" t="s">
        <v>81</v>
      </c>
      <c r="H22" s="1">
        <v>33.299999999999997</v>
      </c>
      <c r="I22" s="1">
        <v>35.1</v>
      </c>
      <c r="J22" s="1" t="s">
        <v>81</v>
      </c>
      <c r="K22" s="1" t="s">
        <v>81</v>
      </c>
      <c r="L22" s="1" t="s">
        <v>81</v>
      </c>
      <c r="N22" s="224" t="s">
        <v>51</v>
      </c>
      <c r="O22" s="268">
        <v>73</v>
      </c>
      <c r="P22" s="225">
        <f t="shared" si="0"/>
        <v>27</v>
      </c>
    </row>
    <row r="23" spans="1:16" x14ac:dyDescent="0.25">
      <c r="A23" s="1" t="s">
        <v>184</v>
      </c>
      <c r="B23" s="161" t="s">
        <v>27</v>
      </c>
      <c r="C23" s="1">
        <v>38.4</v>
      </c>
      <c r="D23" s="1">
        <v>37.200000000000003</v>
      </c>
      <c r="E23" s="1" t="s">
        <v>81</v>
      </c>
      <c r="F23" s="1" t="s">
        <v>81</v>
      </c>
      <c r="G23" s="1" t="s">
        <v>81</v>
      </c>
      <c r="H23" s="1">
        <v>61.6</v>
      </c>
      <c r="I23" s="1">
        <v>62.8</v>
      </c>
      <c r="J23" s="1" t="s">
        <v>81</v>
      </c>
      <c r="K23" s="1" t="s">
        <v>81</v>
      </c>
      <c r="L23" s="1" t="s">
        <v>81</v>
      </c>
      <c r="N23" s="1" t="s">
        <v>62</v>
      </c>
      <c r="O23" s="41">
        <v>76.2</v>
      </c>
      <c r="P23" s="41">
        <f t="shared" si="0"/>
        <v>23.799999999999997</v>
      </c>
    </row>
    <row r="24" spans="1:16" x14ac:dyDescent="0.25">
      <c r="A24" s="1" t="s">
        <v>185</v>
      </c>
      <c r="B24" s="161" t="s">
        <v>53</v>
      </c>
      <c r="C24" s="1" t="s">
        <v>81</v>
      </c>
      <c r="D24" s="1" t="s">
        <v>81</v>
      </c>
      <c r="E24" s="1" t="s">
        <v>81</v>
      </c>
      <c r="F24" s="1" t="s">
        <v>81</v>
      </c>
      <c r="G24" s="1" t="s">
        <v>81</v>
      </c>
      <c r="H24" s="1" t="s">
        <v>81</v>
      </c>
      <c r="I24" s="1" t="s">
        <v>81</v>
      </c>
      <c r="J24" s="1" t="s">
        <v>81</v>
      </c>
      <c r="K24" s="1" t="s">
        <v>81</v>
      </c>
      <c r="L24" s="1" t="s">
        <v>81</v>
      </c>
    </row>
    <row r="25" spans="1:16" x14ac:dyDescent="0.25">
      <c r="A25" s="1" t="s">
        <v>186</v>
      </c>
      <c r="B25" s="161" t="s">
        <v>28</v>
      </c>
      <c r="C25" s="1" t="s">
        <v>81</v>
      </c>
      <c r="D25" s="1" t="s">
        <v>81</v>
      </c>
      <c r="E25" s="1" t="s">
        <v>81</v>
      </c>
      <c r="F25" s="1" t="s">
        <v>81</v>
      </c>
      <c r="G25" s="1" t="s">
        <v>81</v>
      </c>
      <c r="H25" s="1" t="s">
        <v>81</v>
      </c>
      <c r="I25" s="1" t="s">
        <v>81</v>
      </c>
      <c r="J25" s="1" t="s">
        <v>81</v>
      </c>
      <c r="K25" s="1" t="s">
        <v>81</v>
      </c>
      <c r="L25" s="1" t="s">
        <v>81</v>
      </c>
    </row>
    <row r="26" spans="1:16" x14ac:dyDescent="0.25">
      <c r="A26" s="1" t="s">
        <v>26</v>
      </c>
      <c r="B26" s="161" t="s">
        <v>26</v>
      </c>
      <c r="C26" s="1">
        <v>70.400000000000006</v>
      </c>
      <c r="D26" s="1">
        <v>71.099999999999994</v>
      </c>
      <c r="E26" s="1" t="s">
        <v>81</v>
      </c>
      <c r="F26" s="1" t="s">
        <v>81</v>
      </c>
      <c r="G26" s="1" t="s">
        <v>81</v>
      </c>
      <c r="H26" s="1">
        <v>29.6</v>
      </c>
      <c r="I26" s="1">
        <v>28.9</v>
      </c>
      <c r="J26" s="1" t="s">
        <v>81</v>
      </c>
      <c r="K26" s="1" t="s">
        <v>81</v>
      </c>
      <c r="L26" s="1" t="s">
        <v>81</v>
      </c>
    </row>
    <row r="27" spans="1:16" x14ac:dyDescent="0.25">
      <c r="A27" s="1" t="s">
        <v>371</v>
      </c>
      <c r="B27" s="161" t="s">
        <v>145</v>
      </c>
      <c r="C27" s="1" t="s">
        <v>81</v>
      </c>
      <c r="D27" s="1" t="s">
        <v>81</v>
      </c>
      <c r="E27" s="1" t="s">
        <v>81</v>
      </c>
      <c r="F27" s="1" t="s">
        <v>81</v>
      </c>
      <c r="G27" s="1" t="s">
        <v>81</v>
      </c>
      <c r="H27" s="1" t="s">
        <v>81</v>
      </c>
      <c r="I27" s="1" t="s">
        <v>81</v>
      </c>
      <c r="J27" s="1" t="s">
        <v>81</v>
      </c>
      <c r="K27" s="1" t="s">
        <v>81</v>
      </c>
      <c r="L27" s="1" t="s">
        <v>81</v>
      </c>
    </row>
    <row r="28" spans="1:16" x14ac:dyDescent="0.25">
      <c r="A28" s="1" t="s">
        <v>187</v>
      </c>
      <c r="B28" s="161" t="s">
        <v>55</v>
      </c>
      <c r="C28" s="1" t="s">
        <v>81</v>
      </c>
      <c r="D28" s="1" t="s">
        <v>81</v>
      </c>
      <c r="E28" s="1" t="s">
        <v>81</v>
      </c>
      <c r="F28" s="1" t="s">
        <v>81</v>
      </c>
      <c r="G28" s="1" t="s">
        <v>81</v>
      </c>
      <c r="H28" s="1" t="s">
        <v>81</v>
      </c>
      <c r="I28" s="1" t="s">
        <v>81</v>
      </c>
      <c r="J28" s="1" t="s">
        <v>81</v>
      </c>
      <c r="K28" s="1" t="s">
        <v>81</v>
      </c>
      <c r="L28" s="1" t="s">
        <v>81</v>
      </c>
    </row>
    <row r="29" spans="1:16" x14ac:dyDescent="0.25">
      <c r="A29" s="1" t="s">
        <v>233</v>
      </c>
      <c r="B29" s="161" t="s">
        <v>284</v>
      </c>
      <c r="C29" s="1" t="s">
        <v>81</v>
      </c>
      <c r="D29" s="1" t="s">
        <v>81</v>
      </c>
      <c r="E29" s="1" t="s">
        <v>81</v>
      </c>
      <c r="F29" s="1" t="s">
        <v>81</v>
      </c>
      <c r="G29" s="1" t="s">
        <v>81</v>
      </c>
      <c r="H29" s="1" t="s">
        <v>81</v>
      </c>
      <c r="I29" s="1" t="s">
        <v>81</v>
      </c>
      <c r="J29" s="1" t="s">
        <v>81</v>
      </c>
      <c r="K29" s="1" t="s">
        <v>81</v>
      </c>
      <c r="L29" s="1" t="s">
        <v>81</v>
      </c>
    </row>
    <row r="30" spans="1:16" x14ac:dyDescent="0.25">
      <c r="A30" s="1" t="s">
        <v>188</v>
      </c>
      <c r="B30" s="161" t="s">
        <v>44</v>
      </c>
      <c r="C30" s="1">
        <v>27.3</v>
      </c>
      <c r="D30" s="1">
        <v>28.8</v>
      </c>
      <c r="E30" s="1" t="s">
        <v>81</v>
      </c>
      <c r="F30" s="1" t="s">
        <v>81</v>
      </c>
      <c r="G30" s="1" t="s">
        <v>81</v>
      </c>
      <c r="H30" s="1">
        <v>72.7</v>
      </c>
      <c r="I30" s="1">
        <v>71.2</v>
      </c>
      <c r="J30" s="1" t="s">
        <v>81</v>
      </c>
      <c r="K30" s="1" t="s">
        <v>81</v>
      </c>
      <c r="L30" s="1" t="s">
        <v>81</v>
      </c>
    </row>
    <row r="31" spans="1:16" x14ac:dyDescent="0.25">
      <c r="A31" s="1" t="s">
        <v>234</v>
      </c>
      <c r="B31" s="161" t="s">
        <v>89</v>
      </c>
      <c r="C31" s="1">
        <v>69.099999999999994</v>
      </c>
      <c r="D31" s="1" t="s">
        <v>81</v>
      </c>
      <c r="E31" s="1" t="s">
        <v>81</v>
      </c>
      <c r="F31" s="1" t="s">
        <v>81</v>
      </c>
      <c r="G31" s="1" t="s">
        <v>81</v>
      </c>
      <c r="H31" s="1">
        <v>30.9</v>
      </c>
      <c r="I31" s="1" t="s">
        <v>81</v>
      </c>
      <c r="J31" s="1" t="s">
        <v>81</v>
      </c>
      <c r="K31" s="1" t="s">
        <v>81</v>
      </c>
      <c r="L31" s="1" t="s">
        <v>81</v>
      </c>
    </row>
    <row r="32" spans="1:16" x14ac:dyDescent="0.25">
      <c r="A32" s="1" t="s">
        <v>189</v>
      </c>
      <c r="B32" s="161" t="s">
        <v>47</v>
      </c>
      <c r="C32" s="1">
        <v>43.2</v>
      </c>
      <c r="D32" s="1">
        <v>42.8</v>
      </c>
      <c r="E32" s="1" t="s">
        <v>81</v>
      </c>
      <c r="F32" s="1" t="s">
        <v>81</v>
      </c>
      <c r="G32" s="1" t="s">
        <v>81</v>
      </c>
      <c r="H32" s="1">
        <v>56.8</v>
      </c>
      <c r="I32" s="1">
        <v>57.2</v>
      </c>
      <c r="J32" s="1" t="s">
        <v>81</v>
      </c>
      <c r="K32" s="1" t="s">
        <v>81</v>
      </c>
      <c r="L32" s="1" t="s">
        <v>81</v>
      </c>
    </row>
    <row r="33" spans="1:12" x14ac:dyDescent="0.25">
      <c r="A33" s="1" t="s">
        <v>190</v>
      </c>
      <c r="B33" s="161" t="s">
        <v>59</v>
      </c>
      <c r="C33" s="1" t="s">
        <v>81</v>
      </c>
      <c r="D33" s="1" t="s">
        <v>81</v>
      </c>
      <c r="E33" s="1" t="s">
        <v>81</v>
      </c>
      <c r="F33" s="1" t="s">
        <v>81</v>
      </c>
      <c r="G33" s="1" t="s">
        <v>81</v>
      </c>
      <c r="H33" s="1" t="s">
        <v>81</v>
      </c>
      <c r="I33" s="1" t="s">
        <v>81</v>
      </c>
      <c r="J33" s="1" t="s">
        <v>81</v>
      </c>
      <c r="K33" s="1" t="s">
        <v>81</v>
      </c>
      <c r="L33" s="1" t="s">
        <v>81</v>
      </c>
    </row>
    <row r="34" spans="1:12" x14ac:dyDescent="0.25">
      <c r="A34" s="1" t="s">
        <v>54</v>
      </c>
      <c r="B34" s="161" t="s">
        <v>54</v>
      </c>
      <c r="C34" s="1" t="s">
        <v>81</v>
      </c>
      <c r="D34" s="1" t="s">
        <v>81</v>
      </c>
      <c r="E34" s="1" t="s">
        <v>81</v>
      </c>
      <c r="F34" s="1" t="s">
        <v>81</v>
      </c>
      <c r="G34" s="1" t="s">
        <v>81</v>
      </c>
      <c r="H34" s="1" t="s">
        <v>81</v>
      </c>
      <c r="I34" s="1" t="s">
        <v>81</v>
      </c>
      <c r="J34" s="1" t="s">
        <v>81</v>
      </c>
      <c r="K34" s="1" t="s">
        <v>81</v>
      </c>
      <c r="L34" s="1" t="s">
        <v>81</v>
      </c>
    </row>
    <row r="35" spans="1:12" x14ac:dyDescent="0.25">
      <c r="A35" s="1" t="s">
        <v>192</v>
      </c>
      <c r="B35" s="161" t="s">
        <v>60</v>
      </c>
      <c r="C35" s="1" t="s">
        <v>81</v>
      </c>
      <c r="D35" s="1" t="s">
        <v>81</v>
      </c>
      <c r="E35" s="1" t="s">
        <v>81</v>
      </c>
      <c r="F35" s="1" t="s">
        <v>81</v>
      </c>
      <c r="G35" s="1" t="s">
        <v>81</v>
      </c>
      <c r="H35" s="1" t="s">
        <v>81</v>
      </c>
      <c r="I35" s="1" t="s">
        <v>81</v>
      </c>
      <c r="J35" s="1" t="s">
        <v>81</v>
      </c>
      <c r="K35" s="1" t="s">
        <v>81</v>
      </c>
      <c r="L35" s="1" t="s">
        <v>81</v>
      </c>
    </row>
    <row r="36" spans="1:12" x14ac:dyDescent="0.25">
      <c r="A36" s="1" t="s">
        <v>194</v>
      </c>
      <c r="B36" s="161" t="s">
        <v>38</v>
      </c>
      <c r="C36" s="1" t="s">
        <v>81</v>
      </c>
      <c r="D36" s="1" t="s">
        <v>81</v>
      </c>
      <c r="E36" s="1" t="s">
        <v>81</v>
      </c>
      <c r="F36" s="1" t="s">
        <v>81</v>
      </c>
      <c r="G36" s="1" t="s">
        <v>81</v>
      </c>
      <c r="H36" s="1" t="s">
        <v>81</v>
      </c>
      <c r="I36" s="1" t="s">
        <v>81</v>
      </c>
      <c r="J36" s="1" t="s">
        <v>81</v>
      </c>
      <c r="K36" s="1" t="s">
        <v>81</v>
      </c>
      <c r="L36" s="1" t="s">
        <v>81</v>
      </c>
    </row>
    <row r="37" spans="1:12" x14ac:dyDescent="0.25">
      <c r="A37" s="1" t="s">
        <v>195</v>
      </c>
      <c r="B37" s="161" t="s">
        <v>56</v>
      </c>
      <c r="C37" s="1" t="s">
        <v>81</v>
      </c>
      <c r="D37" s="1" t="s">
        <v>81</v>
      </c>
      <c r="E37" s="1" t="s">
        <v>81</v>
      </c>
      <c r="F37" s="1" t="s">
        <v>81</v>
      </c>
      <c r="G37" s="1" t="s">
        <v>81</v>
      </c>
      <c r="H37" s="1" t="s">
        <v>81</v>
      </c>
      <c r="I37" s="1" t="s">
        <v>81</v>
      </c>
      <c r="J37" s="1" t="s">
        <v>81</v>
      </c>
      <c r="K37" s="1" t="s">
        <v>81</v>
      </c>
      <c r="L37" s="1" t="s">
        <v>81</v>
      </c>
    </row>
    <row r="38" spans="1:12" x14ac:dyDescent="0.25">
      <c r="A38" s="1" t="s">
        <v>196</v>
      </c>
      <c r="B38" s="161" t="s">
        <v>30</v>
      </c>
      <c r="C38" s="1" t="s">
        <v>81</v>
      </c>
      <c r="D38" s="1" t="s">
        <v>81</v>
      </c>
      <c r="E38" s="1" t="s">
        <v>81</v>
      </c>
      <c r="F38" s="1" t="s">
        <v>81</v>
      </c>
      <c r="G38" s="1" t="s">
        <v>81</v>
      </c>
      <c r="H38" s="1" t="s">
        <v>81</v>
      </c>
      <c r="I38" s="1" t="s">
        <v>81</v>
      </c>
      <c r="J38" s="1" t="s">
        <v>81</v>
      </c>
      <c r="K38" s="1" t="s">
        <v>81</v>
      </c>
      <c r="L38" s="1" t="s">
        <v>81</v>
      </c>
    </row>
    <row r="39" spans="1:12" x14ac:dyDescent="0.25">
      <c r="A39" s="1" t="s">
        <v>197</v>
      </c>
      <c r="B39" s="161" t="s">
        <v>193</v>
      </c>
      <c r="C39" s="1">
        <v>25</v>
      </c>
      <c r="D39" s="1" t="s">
        <v>81</v>
      </c>
      <c r="E39" s="1" t="s">
        <v>81</v>
      </c>
      <c r="F39" s="1" t="s">
        <v>81</v>
      </c>
      <c r="G39" s="1" t="s">
        <v>81</v>
      </c>
      <c r="H39" s="1">
        <v>75</v>
      </c>
      <c r="I39" s="1" t="s">
        <v>81</v>
      </c>
      <c r="J39" s="1" t="s">
        <v>81</v>
      </c>
      <c r="K39" s="1" t="s">
        <v>81</v>
      </c>
      <c r="L39" s="1" t="s">
        <v>81</v>
      </c>
    </row>
    <row r="40" spans="1:12" x14ac:dyDescent="0.25">
      <c r="A40" s="1" t="s">
        <v>198</v>
      </c>
      <c r="B40" s="161" t="s">
        <v>58</v>
      </c>
      <c r="C40" s="1" t="s">
        <v>81</v>
      </c>
      <c r="D40" s="1" t="s">
        <v>81</v>
      </c>
      <c r="E40" s="1" t="s">
        <v>81</v>
      </c>
      <c r="F40" s="1" t="s">
        <v>81</v>
      </c>
      <c r="G40" s="1" t="s">
        <v>81</v>
      </c>
      <c r="H40" s="1" t="s">
        <v>81</v>
      </c>
      <c r="I40" s="1" t="s">
        <v>81</v>
      </c>
      <c r="J40" s="1" t="s">
        <v>81</v>
      </c>
      <c r="K40" s="1" t="s">
        <v>81</v>
      </c>
      <c r="L40" s="1" t="s">
        <v>81</v>
      </c>
    </row>
    <row r="41" spans="1:12" x14ac:dyDescent="0.25">
      <c r="A41" s="1" t="s">
        <v>199</v>
      </c>
      <c r="B41" s="161" t="s">
        <v>48</v>
      </c>
      <c r="C41" s="1" t="s">
        <v>81</v>
      </c>
      <c r="D41" s="1" t="s">
        <v>81</v>
      </c>
      <c r="E41" s="1" t="s">
        <v>81</v>
      </c>
      <c r="F41" s="1" t="s">
        <v>81</v>
      </c>
      <c r="G41" s="1" t="s">
        <v>81</v>
      </c>
      <c r="H41" s="1" t="s">
        <v>81</v>
      </c>
      <c r="I41" s="1" t="s">
        <v>81</v>
      </c>
      <c r="J41" s="1" t="s">
        <v>81</v>
      </c>
      <c r="K41" s="1" t="s">
        <v>81</v>
      </c>
      <c r="L41" s="1" t="s">
        <v>81</v>
      </c>
    </row>
    <row r="42" spans="1:12" x14ac:dyDescent="0.25">
      <c r="A42" s="1" t="s">
        <v>200</v>
      </c>
      <c r="B42" s="161" t="s">
        <v>92</v>
      </c>
      <c r="C42" s="1" t="s">
        <v>81</v>
      </c>
      <c r="D42" s="1" t="s">
        <v>81</v>
      </c>
      <c r="E42" s="1" t="s">
        <v>81</v>
      </c>
      <c r="F42" s="1" t="s">
        <v>81</v>
      </c>
      <c r="G42" s="1" t="s">
        <v>81</v>
      </c>
      <c r="H42" s="1" t="s">
        <v>81</v>
      </c>
      <c r="I42" s="1" t="s">
        <v>81</v>
      </c>
      <c r="J42" s="1" t="s">
        <v>81</v>
      </c>
      <c r="K42" s="1" t="s">
        <v>81</v>
      </c>
      <c r="L42" s="1" t="s">
        <v>81</v>
      </c>
    </row>
    <row r="43" spans="1:12" x14ac:dyDescent="0.25">
      <c r="A43" s="1" t="s">
        <v>201</v>
      </c>
      <c r="B43" s="161" t="s">
        <v>377</v>
      </c>
      <c r="C43" s="1" t="s">
        <v>81</v>
      </c>
      <c r="D43" s="1" t="s">
        <v>81</v>
      </c>
      <c r="E43" s="1" t="s">
        <v>81</v>
      </c>
      <c r="F43" s="1" t="s">
        <v>81</v>
      </c>
      <c r="G43" s="1" t="s">
        <v>81</v>
      </c>
      <c r="H43" s="1" t="s">
        <v>81</v>
      </c>
      <c r="I43" s="1" t="s">
        <v>81</v>
      </c>
      <c r="J43" s="1" t="s">
        <v>81</v>
      </c>
      <c r="K43" s="1" t="s">
        <v>81</v>
      </c>
      <c r="L43" s="1" t="s">
        <v>81</v>
      </c>
    </row>
    <row r="44" spans="1:12" x14ac:dyDescent="0.25">
      <c r="A44" s="1" t="s">
        <v>203</v>
      </c>
      <c r="B44" s="161" t="s">
        <v>91</v>
      </c>
      <c r="C44" s="1" t="s">
        <v>81</v>
      </c>
      <c r="D44" s="1" t="s">
        <v>81</v>
      </c>
      <c r="E44" s="1" t="s">
        <v>81</v>
      </c>
      <c r="F44" s="1" t="s">
        <v>81</v>
      </c>
      <c r="G44" s="1" t="s">
        <v>81</v>
      </c>
      <c r="H44" s="1" t="s">
        <v>81</v>
      </c>
      <c r="I44" s="1" t="s">
        <v>81</v>
      </c>
      <c r="J44" s="1" t="s">
        <v>81</v>
      </c>
      <c r="K44" s="1" t="s">
        <v>81</v>
      </c>
      <c r="L44" s="1" t="s">
        <v>81</v>
      </c>
    </row>
    <row r="45" spans="1:12" x14ac:dyDescent="0.25">
      <c r="A45" s="1" t="s">
        <v>236</v>
      </c>
      <c r="B45" s="161" t="s">
        <v>519</v>
      </c>
      <c r="C45" s="1" t="s">
        <v>81</v>
      </c>
      <c r="D45" s="1" t="s">
        <v>81</v>
      </c>
      <c r="E45" s="1" t="s">
        <v>81</v>
      </c>
      <c r="F45" s="1" t="s">
        <v>81</v>
      </c>
      <c r="G45" s="1" t="s">
        <v>81</v>
      </c>
      <c r="H45" s="1" t="s">
        <v>81</v>
      </c>
      <c r="I45" s="1" t="s">
        <v>81</v>
      </c>
      <c r="J45" s="1" t="s">
        <v>81</v>
      </c>
      <c r="K45" s="1" t="s">
        <v>81</v>
      </c>
      <c r="L45" s="1" t="s">
        <v>81</v>
      </c>
    </row>
    <row r="46" spans="1:12" x14ac:dyDescent="0.25">
      <c r="A46" s="1" t="s">
        <v>441</v>
      </c>
      <c r="B46" s="161" t="s">
        <v>696</v>
      </c>
      <c r="C46" s="1" t="s">
        <v>81</v>
      </c>
      <c r="D46" s="1" t="s">
        <v>81</v>
      </c>
      <c r="E46" s="1" t="s">
        <v>81</v>
      </c>
      <c r="F46" s="1" t="s">
        <v>81</v>
      </c>
      <c r="G46" s="1" t="s">
        <v>81</v>
      </c>
      <c r="H46" s="1" t="s">
        <v>81</v>
      </c>
      <c r="I46" s="1" t="s">
        <v>81</v>
      </c>
      <c r="J46" s="1" t="s">
        <v>81</v>
      </c>
      <c r="K46" s="1" t="s">
        <v>81</v>
      </c>
      <c r="L46" s="1" t="s">
        <v>81</v>
      </c>
    </row>
    <row r="47" spans="1:12" x14ac:dyDescent="0.25">
      <c r="A47" s="1" t="s">
        <v>237</v>
      </c>
      <c r="B47" s="161" t="s">
        <v>631</v>
      </c>
      <c r="C47" s="1" t="s">
        <v>81</v>
      </c>
      <c r="D47" s="1" t="s">
        <v>81</v>
      </c>
      <c r="E47" s="1" t="s">
        <v>81</v>
      </c>
      <c r="F47" s="1" t="s">
        <v>81</v>
      </c>
      <c r="G47" s="1" t="s">
        <v>81</v>
      </c>
      <c r="H47" s="1" t="s">
        <v>81</v>
      </c>
      <c r="I47" s="1" t="s">
        <v>81</v>
      </c>
      <c r="J47" s="1" t="s">
        <v>81</v>
      </c>
      <c r="K47" s="1" t="s">
        <v>81</v>
      </c>
      <c r="L47" s="1" t="s">
        <v>81</v>
      </c>
    </row>
    <row r="48" spans="1:12" x14ac:dyDescent="0.25">
      <c r="A48" s="1" t="s">
        <v>442</v>
      </c>
      <c r="B48" s="161" t="s">
        <v>697</v>
      </c>
      <c r="C48" s="1" t="s">
        <v>81</v>
      </c>
      <c r="D48" s="1" t="s">
        <v>81</v>
      </c>
      <c r="E48" s="1" t="s">
        <v>81</v>
      </c>
      <c r="F48" s="1" t="s">
        <v>81</v>
      </c>
      <c r="G48" s="1" t="s">
        <v>81</v>
      </c>
      <c r="H48" s="1" t="s">
        <v>81</v>
      </c>
      <c r="I48" s="1" t="s">
        <v>81</v>
      </c>
      <c r="J48" s="1" t="s">
        <v>81</v>
      </c>
      <c r="K48" s="1" t="s">
        <v>81</v>
      </c>
      <c r="L48" s="1" t="s">
        <v>81</v>
      </c>
    </row>
    <row r="49" spans="1:12" x14ac:dyDescent="0.25">
      <c r="A49" s="1" t="s">
        <v>443</v>
      </c>
      <c r="B49" s="161" t="s">
        <v>443</v>
      </c>
      <c r="C49" s="1" t="s">
        <v>81</v>
      </c>
      <c r="D49" s="1" t="s">
        <v>81</v>
      </c>
      <c r="E49" s="1" t="s">
        <v>81</v>
      </c>
      <c r="F49" s="1" t="s">
        <v>81</v>
      </c>
      <c r="G49" s="1" t="s">
        <v>81</v>
      </c>
      <c r="H49" s="1" t="s">
        <v>81</v>
      </c>
      <c r="I49" s="1" t="s">
        <v>81</v>
      </c>
      <c r="J49" s="1" t="s">
        <v>81</v>
      </c>
      <c r="K49" s="1" t="s">
        <v>81</v>
      </c>
      <c r="L49" s="1" t="s">
        <v>81</v>
      </c>
    </row>
    <row r="50" spans="1:12" x14ac:dyDescent="0.25">
      <c r="A50" s="1" t="s">
        <v>282</v>
      </c>
      <c r="B50" s="161" t="s">
        <v>282</v>
      </c>
      <c r="C50" s="1" t="s">
        <v>81</v>
      </c>
      <c r="D50" s="1" t="s">
        <v>81</v>
      </c>
      <c r="E50" s="1" t="s">
        <v>81</v>
      </c>
      <c r="F50" s="1" t="s">
        <v>81</v>
      </c>
      <c r="G50" s="1" t="s">
        <v>81</v>
      </c>
      <c r="H50" s="1" t="s">
        <v>81</v>
      </c>
      <c r="I50" s="1" t="s">
        <v>81</v>
      </c>
      <c r="J50" s="1" t="s">
        <v>81</v>
      </c>
      <c r="K50" s="1" t="s">
        <v>81</v>
      </c>
      <c r="L50" s="1" t="s">
        <v>81</v>
      </c>
    </row>
    <row r="51" spans="1:12" x14ac:dyDescent="0.25">
      <c r="A51" s="1" t="s">
        <v>444</v>
      </c>
      <c r="B51" s="161" t="s">
        <v>698</v>
      </c>
      <c r="C51" s="1" t="s">
        <v>81</v>
      </c>
      <c r="D51" s="1" t="s">
        <v>81</v>
      </c>
      <c r="E51" s="1" t="s">
        <v>81</v>
      </c>
      <c r="F51" s="1" t="s">
        <v>81</v>
      </c>
      <c r="G51" s="1" t="s">
        <v>81</v>
      </c>
      <c r="H51" s="1" t="s">
        <v>81</v>
      </c>
      <c r="I51" s="1" t="s">
        <v>81</v>
      </c>
      <c r="J51" s="1" t="s">
        <v>81</v>
      </c>
      <c r="K51" s="1" t="s">
        <v>81</v>
      </c>
      <c r="L51" s="1" t="s">
        <v>81</v>
      </c>
    </row>
    <row r="52" spans="1:12" x14ac:dyDescent="0.25">
      <c r="A52" s="1" t="s">
        <v>372</v>
      </c>
      <c r="B52" s="161" t="s">
        <v>148</v>
      </c>
      <c r="C52" s="1" t="s">
        <v>81</v>
      </c>
      <c r="D52" s="1" t="s">
        <v>81</v>
      </c>
      <c r="E52" s="1" t="s">
        <v>81</v>
      </c>
      <c r="F52" s="1" t="s">
        <v>81</v>
      </c>
      <c r="G52" s="1" t="s">
        <v>81</v>
      </c>
      <c r="H52" s="1" t="s">
        <v>81</v>
      </c>
      <c r="I52" s="1" t="s">
        <v>81</v>
      </c>
      <c r="J52" s="1" t="s">
        <v>81</v>
      </c>
      <c r="K52" s="1" t="s">
        <v>81</v>
      </c>
      <c r="L52" s="1" t="s">
        <v>81</v>
      </c>
    </row>
    <row r="53" spans="1:12" x14ac:dyDescent="0.25">
      <c r="A53" s="1" t="s">
        <v>445</v>
      </c>
      <c r="B53" s="161" t="s">
        <v>699</v>
      </c>
      <c r="C53" s="1" t="s">
        <v>81</v>
      </c>
      <c r="D53" s="1" t="s">
        <v>81</v>
      </c>
      <c r="E53" s="1" t="s">
        <v>81</v>
      </c>
      <c r="F53" s="1" t="s">
        <v>81</v>
      </c>
      <c r="G53" s="1" t="s">
        <v>81</v>
      </c>
      <c r="H53" s="1" t="s">
        <v>81</v>
      </c>
      <c r="I53" s="1" t="s">
        <v>81</v>
      </c>
      <c r="J53" s="1" t="s">
        <v>81</v>
      </c>
      <c r="K53" s="1" t="s">
        <v>81</v>
      </c>
      <c r="L53" s="1" t="s">
        <v>81</v>
      </c>
    </row>
    <row r="54" spans="1:12" x14ac:dyDescent="0.25">
      <c r="A54" s="1" t="s">
        <v>239</v>
      </c>
      <c r="B54" s="161" t="s">
        <v>57</v>
      </c>
      <c r="C54" s="1" t="s">
        <v>81</v>
      </c>
      <c r="D54" s="1" t="s">
        <v>81</v>
      </c>
      <c r="E54" s="1" t="s">
        <v>81</v>
      </c>
      <c r="F54" s="1" t="s">
        <v>81</v>
      </c>
      <c r="G54" s="1" t="s">
        <v>81</v>
      </c>
      <c r="H54" s="1" t="s">
        <v>81</v>
      </c>
      <c r="I54" s="1" t="s">
        <v>81</v>
      </c>
      <c r="J54" s="1" t="s">
        <v>81</v>
      </c>
      <c r="K54" s="1" t="s">
        <v>81</v>
      </c>
      <c r="L54" s="1" t="s">
        <v>81</v>
      </c>
    </row>
    <row r="55" spans="1:12" x14ac:dyDescent="0.25">
      <c r="A55" s="1" t="s">
        <v>241</v>
      </c>
      <c r="B55" s="161" t="s">
        <v>520</v>
      </c>
      <c r="C55" s="1" t="s">
        <v>81</v>
      </c>
      <c r="D55" s="1" t="s">
        <v>81</v>
      </c>
      <c r="E55" s="1" t="s">
        <v>81</v>
      </c>
      <c r="F55" s="1" t="s">
        <v>81</v>
      </c>
      <c r="G55" s="1" t="s">
        <v>81</v>
      </c>
      <c r="H55" s="1" t="s">
        <v>81</v>
      </c>
      <c r="I55" s="1" t="s">
        <v>81</v>
      </c>
      <c r="J55" s="1" t="s">
        <v>81</v>
      </c>
      <c r="K55" s="1" t="s">
        <v>81</v>
      </c>
      <c r="L55" s="1" t="s">
        <v>81</v>
      </c>
    </row>
    <row r="56" spans="1:12" x14ac:dyDescent="0.25">
      <c r="A56" s="1" t="s">
        <v>242</v>
      </c>
      <c r="B56" s="161" t="s">
        <v>32</v>
      </c>
      <c r="C56" s="1" t="s">
        <v>81</v>
      </c>
      <c r="D56" s="1" t="s">
        <v>81</v>
      </c>
      <c r="E56" s="1" t="s">
        <v>81</v>
      </c>
      <c r="F56" s="1" t="s">
        <v>81</v>
      </c>
      <c r="G56" s="1" t="s">
        <v>81</v>
      </c>
      <c r="H56" s="1" t="s">
        <v>81</v>
      </c>
      <c r="I56" s="1" t="s">
        <v>81</v>
      </c>
      <c r="J56" s="1" t="s">
        <v>81</v>
      </c>
      <c r="K56" s="1" t="s">
        <v>81</v>
      </c>
      <c r="L56" s="1" t="s">
        <v>81</v>
      </c>
    </row>
  </sheetData>
  <autoFilter ref="N7:P7">
    <sortState ref="N4:P18">
      <sortCondition ref="O2"/>
    </sortState>
  </autoFilter>
  <mergeCells count="4">
    <mergeCell ref="C6:G6"/>
    <mergeCell ref="H6:L6"/>
    <mergeCell ref="C5:G5"/>
    <mergeCell ref="H5:L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K11" sqref="K11"/>
    </sheetView>
  </sheetViews>
  <sheetFormatPr defaultRowHeight="15" x14ac:dyDescent="0.25"/>
  <sheetData>
    <row r="1" spans="1:5" x14ac:dyDescent="0.25">
      <c r="A1" s="43" t="s">
        <v>617</v>
      </c>
    </row>
    <row r="2" spans="1:5" x14ac:dyDescent="0.25">
      <c r="A2" s="7" t="s">
        <v>620</v>
      </c>
    </row>
    <row r="4" spans="1:5" ht="45" x14ac:dyDescent="0.25">
      <c r="A4" s="12"/>
      <c r="B4" s="166" t="s">
        <v>138</v>
      </c>
      <c r="C4" s="166" t="s">
        <v>139</v>
      </c>
      <c r="D4" s="166" t="s">
        <v>140</v>
      </c>
      <c r="E4" s="40"/>
    </row>
    <row r="5" spans="1:5" x14ac:dyDescent="0.25">
      <c r="A5" s="1">
        <v>2004</v>
      </c>
      <c r="B5" s="180">
        <v>6.52</v>
      </c>
      <c r="C5" s="180"/>
      <c r="D5" s="180"/>
      <c r="E5" s="42"/>
    </row>
    <row r="6" spans="1:5" x14ac:dyDescent="0.25">
      <c r="A6" s="1">
        <v>2005</v>
      </c>
      <c r="B6" s="180">
        <v>12.37</v>
      </c>
      <c r="C6" s="180"/>
      <c r="D6" s="180"/>
      <c r="E6" s="42"/>
    </row>
    <row r="7" spans="1:5" x14ac:dyDescent="0.25">
      <c r="A7" s="1">
        <v>2006</v>
      </c>
      <c r="B7" s="180">
        <v>9.25</v>
      </c>
      <c r="C7" s="180"/>
      <c r="D7" s="180"/>
      <c r="E7" s="42"/>
    </row>
    <row r="8" spans="1:5" x14ac:dyDescent="0.25">
      <c r="A8" s="1">
        <v>2007</v>
      </c>
      <c r="B8" s="180">
        <v>2.86</v>
      </c>
      <c r="C8" s="180">
        <v>1.99</v>
      </c>
      <c r="D8" s="180"/>
      <c r="E8" s="42"/>
    </row>
    <row r="9" spans="1:5" x14ac:dyDescent="0.25">
      <c r="A9" s="1">
        <v>2008</v>
      </c>
      <c r="B9" s="180"/>
      <c r="C9" s="180">
        <v>15.91</v>
      </c>
      <c r="D9" s="180"/>
      <c r="E9" s="42"/>
    </row>
    <row r="10" spans="1:5" x14ac:dyDescent="0.25">
      <c r="A10" s="1">
        <v>2009</v>
      </c>
      <c r="B10" s="180"/>
      <c r="C10" s="180">
        <v>13.4</v>
      </c>
      <c r="D10" s="180"/>
      <c r="E10" s="42"/>
    </row>
    <row r="11" spans="1:5" x14ac:dyDescent="0.25">
      <c r="A11" s="1">
        <v>2010</v>
      </c>
      <c r="B11" s="180"/>
      <c r="C11" s="180">
        <v>11.36</v>
      </c>
      <c r="D11" s="180"/>
      <c r="E11" s="42"/>
    </row>
    <row r="12" spans="1:5" x14ac:dyDescent="0.25">
      <c r="A12" s="1">
        <v>2011</v>
      </c>
      <c r="B12" s="180"/>
      <c r="C12" s="180">
        <v>10.69</v>
      </c>
      <c r="D12" s="180"/>
      <c r="E12" s="42"/>
    </row>
    <row r="13" spans="1:5" x14ac:dyDescent="0.25">
      <c r="A13" s="1">
        <v>2012</v>
      </c>
      <c r="B13" s="180"/>
      <c r="C13" s="180">
        <v>15.91</v>
      </c>
      <c r="D13" s="180"/>
      <c r="E13" s="42"/>
    </row>
    <row r="14" spans="1:5" x14ac:dyDescent="0.25">
      <c r="A14" s="1">
        <v>2013</v>
      </c>
      <c r="B14" s="180"/>
      <c r="C14" s="180">
        <v>15.71</v>
      </c>
      <c r="D14" s="180"/>
      <c r="E14" s="42"/>
    </row>
    <row r="15" spans="1:5" x14ac:dyDescent="0.25">
      <c r="A15" s="1">
        <v>2014</v>
      </c>
      <c r="B15" s="180"/>
      <c r="C15" s="180">
        <v>10.61</v>
      </c>
      <c r="D15" s="181">
        <v>24.85</v>
      </c>
      <c r="E15" s="42"/>
    </row>
    <row r="16" spans="1:5" x14ac:dyDescent="0.25">
      <c r="A16" s="12">
        <v>2015</v>
      </c>
      <c r="B16" s="180"/>
      <c r="C16" s="180"/>
      <c r="D16" s="180">
        <v>25.94</v>
      </c>
      <c r="E16" s="42"/>
    </row>
    <row r="17" spans="1:5" x14ac:dyDescent="0.25">
      <c r="B17" s="42"/>
      <c r="C17" s="42"/>
      <c r="D17" s="42"/>
      <c r="E17" s="42"/>
    </row>
    <row r="18" spans="1:5" x14ac:dyDescent="0.25">
      <c r="A18" t="s">
        <v>616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I11" sqref="I11"/>
    </sheetView>
  </sheetViews>
  <sheetFormatPr defaultRowHeight="15" x14ac:dyDescent="0.25"/>
  <cols>
    <col min="1" max="1" width="18.42578125" customWidth="1"/>
    <col min="2" max="2" width="12" customWidth="1"/>
    <col min="3" max="3" width="16" customWidth="1"/>
    <col min="4" max="4" width="16.140625" customWidth="1"/>
    <col min="5" max="5" width="18.140625" customWidth="1"/>
  </cols>
  <sheetData>
    <row r="1" spans="1:7" x14ac:dyDescent="0.25">
      <c r="A1" s="44" t="s">
        <v>618</v>
      </c>
    </row>
    <row r="2" spans="1:7" x14ac:dyDescent="0.25">
      <c r="A2" s="14" t="s">
        <v>619</v>
      </c>
    </row>
    <row r="4" spans="1:7" ht="93" customHeight="1" x14ac:dyDescent="0.25">
      <c r="A4" s="184"/>
      <c r="B4" s="137" t="s">
        <v>141</v>
      </c>
      <c r="C4" s="137" t="s">
        <v>534</v>
      </c>
      <c r="D4" s="2" t="s">
        <v>537</v>
      </c>
      <c r="E4" s="2" t="s">
        <v>538</v>
      </c>
    </row>
    <row r="5" spans="1:7" x14ac:dyDescent="0.25">
      <c r="A5" s="228" t="s">
        <v>51</v>
      </c>
      <c r="B5" s="269">
        <v>2.6213921584977413</v>
      </c>
      <c r="C5" s="269">
        <v>1.4522324607569372</v>
      </c>
      <c r="D5" s="270">
        <v>3.5299800638850121</v>
      </c>
      <c r="E5" s="270">
        <v>1.966726757692131</v>
      </c>
      <c r="F5" s="47"/>
      <c r="G5" s="142"/>
    </row>
    <row r="6" spans="1:7" x14ac:dyDescent="0.25">
      <c r="A6" s="182" t="s">
        <v>142</v>
      </c>
      <c r="B6" s="183">
        <v>2.5763302427362529</v>
      </c>
      <c r="C6" s="183">
        <v>1.9281695164495605</v>
      </c>
      <c r="D6" s="23">
        <v>10.255367758953829</v>
      </c>
      <c r="E6" s="23">
        <v>7.0995142542563459</v>
      </c>
      <c r="F6" s="47"/>
      <c r="G6" s="142"/>
    </row>
    <row r="7" spans="1:7" x14ac:dyDescent="0.25">
      <c r="A7" s="182" t="s">
        <v>38</v>
      </c>
      <c r="B7" s="183">
        <v>2.1958659076583098</v>
      </c>
      <c r="C7" s="183">
        <v>1.447166233328484</v>
      </c>
      <c r="D7" s="23">
        <v>1.7588412250905563</v>
      </c>
      <c r="E7" s="23">
        <v>1.0809690116527793</v>
      </c>
      <c r="F7" s="47"/>
      <c r="G7" s="142"/>
    </row>
    <row r="8" spans="1:7" x14ac:dyDescent="0.25">
      <c r="A8" s="182" t="s">
        <v>37</v>
      </c>
      <c r="B8" s="183">
        <v>1.7494172722620358</v>
      </c>
      <c r="C8" s="183">
        <v>2.2688835220311079</v>
      </c>
      <c r="D8" s="23">
        <v>1.4924687705804824</v>
      </c>
      <c r="E8" s="23">
        <v>2.0281124710826948</v>
      </c>
      <c r="F8" s="47"/>
      <c r="G8" s="142"/>
    </row>
    <row r="9" spans="1:7" x14ac:dyDescent="0.25">
      <c r="A9" s="182" t="s">
        <v>44</v>
      </c>
      <c r="B9" s="183">
        <v>1.738731054125116</v>
      </c>
      <c r="C9" s="183">
        <v>2.4850155456779142</v>
      </c>
      <c r="D9" s="23">
        <v>1.7627457826103785</v>
      </c>
      <c r="E9" s="23">
        <v>1.8507006088113658</v>
      </c>
      <c r="F9" s="47"/>
      <c r="G9" s="142"/>
    </row>
    <row r="10" spans="1:7" x14ac:dyDescent="0.25">
      <c r="A10" s="182" t="s">
        <v>29</v>
      </c>
      <c r="B10" s="183">
        <v>1.4792418003375227</v>
      </c>
      <c r="C10" s="183">
        <v>2.0215416614847297</v>
      </c>
      <c r="D10" s="23">
        <v>0.86478163139979825</v>
      </c>
      <c r="E10" s="23">
        <v>1.0923117899006738</v>
      </c>
      <c r="F10" s="47"/>
      <c r="G10" s="142"/>
    </row>
    <row r="11" spans="1:7" x14ac:dyDescent="0.25">
      <c r="A11" s="182" t="s">
        <v>144</v>
      </c>
      <c r="B11" s="183">
        <v>1.4775502237895655</v>
      </c>
      <c r="C11" s="183">
        <v>0.99601911830653511</v>
      </c>
      <c r="D11" s="23">
        <v>1.9410111203712825</v>
      </c>
      <c r="E11" s="23">
        <v>0.84891589354831631</v>
      </c>
      <c r="F11" s="47"/>
      <c r="G11" s="142"/>
    </row>
    <row r="12" spans="1:7" x14ac:dyDescent="0.25">
      <c r="A12" s="182" t="s">
        <v>54</v>
      </c>
      <c r="B12" s="183">
        <v>1.4340300642672177</v>
      </c>
      <c r="C12" s="183">
        <v>0.87373877517508303</v>
      </c>
      <c r="D12" s="23">
        <v>2.1431204183824528</v>
      </c>
      <c r="E12" s="23">
        <v>1.0391165357945389</v>
      </c>
      <c r="F12" s="47"/>
      <c r="G12" s="142"/>
    </row>
    <row r="13" spans="1:7" x14ac:dyDescent="0.25">
      <c r="A13" s="182" t="s">
        <v>31</v>
      </c>
      <c r="B13" s="183">
        <v>1.4320084574962644</v>
      </c>
      <c r="C13" s="183">
        <v>2.3768081923714162</v>
      </c>
      <c r="D13" s="23">
        <v>0.94155066983799662</v>
      </c>
      <c r="E13" s="23">
        <v>1.2448567753118351</v>
      </c>
      <c r="F13" s="47"/>
      <c r="G13" s="142"/>
    </row>
    <row r="14" spans="1:7" x14ac:dyDescent="0.25">
      <c r="A14" s="182" t="s">
        <v>50</v>
      </c>
      <c r="B14" s="183">
        <v>1.3916206496805097</v>
      </c>
      <c r="C14" s="183">
        <v>2.0726812245276034</v>
      </c>
      <c r="D14" s="23">
        <v>1.9871786826669151</v>
      </c>
      <c r="E14" s="23">
        <v>2.4076321264967886</v>
      </c>
      <c r="F14" s="47"/>
      <c r="G14" s="142"/>
    </row>
    <row r="15" spans="1:7" x14ac:dyDescent="0.25">
      <c r="A15" s="182" t="s">
        <v>33</v>
      </c>
      <c r="B15" s="183">
        <v>1.2940813758801772</v>
      </c>
      <c r="C15" s="183">
        <v>1.8090483601703244</v>
      </c>
      <c r="D15" s="23">
        <v>0.88684970173647681</v>
      </c>
      <c r="E15" s="23">
        <v>1.2242708533841624</v>
      </c>
      <c r="F15" s="47"/>
      <c r="G15" s="142"/>
    </row>
    <row r="16" spans="1:7" x14ac:dyDescent="0.25">
      <c r="A16" s="182" t="s">
        <v>56</v>
      </c>
      <c r="B16" s="183">
        <v>1.2566902406081502</v>
      </c>
      <c r="C16" s="183">
        <v>1.0268192357821211</v>
      </c>
      <c r="D16" s="23">
        <v>1.9698022142900993</v>
      </c>
      <c r="E16" s="23">
        <v>1.262007335795249</v>
      </c>
      <c r="F16" s="47"/>
      <c r="G16" s="142"/>
    </row>
    <row r="17" spans="1:7" x14ac:dyDescent="0.25">
      <c r="A17" s="182" t="s">
        <v>30</v>
      </c>
      <c r="B17" s="183">
        <v>1.1499387479768581</v>
      </c>
      <c r="C17" s="183">
        <v>1.8515526397833482</v>
      </c>
      <c r="D17" s="23">
        <v>0.65365793084772916</v>
      </c>
      <c r="E17" s="23">
        <v>1.1643627974923667</v>
      </c>
      <c r="F17" s="47"/>
      <c r="G17" s="142"/>
    </row>
    <row r="18" spans="1:7" x14ac:dyDescent="0.25">
      <c r="A18" s="182" t="s">
        <v>48</v>
      </c>
      <c r="B18" s="183">
        <v>1.0138188505085644</v>
      </c>
      <c r="C18" s="183">
        <v>1.2854824309022064</v>
      </c>
      <c r="D18" s="23">
        <v>1.3423624186553094</v>
      </c>
      <c r="E18" s="23">
        <v>1.2167172208092014</v>
      </c>
      <c r="F18" s="47"/>
      <c r="G18" s="142"/>
    </row>
    <row r="19" spans="1:7" x14ac:dyDescent="0.25">
      <c r="A19" s="182" t="s">
        <v>143</v>
      </c>
      <c r="B19" s="183">
        <v>1</v>
      </c>
      <c r="C19" s="183">
        <v>1</v>
      </c>
      <c r="D19" s="23">
        <v>1</v>
      </c>
      <c r="E19" s="23">
        <v>1</v>
      </c>
      <c r="F19" s="47"/>
      <c r="G19" s="142"/>
    </row>
    <row r="20" spans="1:7" x14ac:dyDescent="0.25">
      <c r="A20" s="182" t="s">
        <v>35</v>
      </c>
      <c r="B20" s="183">
        <v>0.90128487177285366</v>
      </c>
      <c r="C20" s="183">
        <v>1.179830832798169</v>
      </c>
      <c r="D20" s="23">
        <v>0.64343238923454449</v>
      </c>
      <c r="E20" s="23">
        <v>0.85557769765539904</v>
      </c>
      <c r="F20" s="47"/>
      <c r="G20" s="142"/>
    </row>
    <row r="21" spans="1:7" x14ac:dyDescent="0.25">
      <c r="A21" s="182" t="s">
        <v>52</v>
      </c>
      <c r="B21" s="183">
        <v>0.78609410177751726</v>
      </c>
      <c r="C21" s="183">
        <v>0.30321610959841261</v>
      </c>
      <c r="D21" s="23">
        <v>1.2020575028068592</v>
      </c>
      <c r="E21" s="23">
        <v>0.44618314139405491</v>
      </c>
      <c r="F21" s="47"/>
      <c r="G21" s="142"/>
    </row>
    <row r="22" spans="1:7" x14ac:dyDescent="0.25">
      <c r="A22" s="182" t="s">
        <v>55</v>
      </c>
      <c r="B22" s="183">
        <v>0.76581604564868611</v>
      </c>
      <c r="C22" s="183">
        <v>2.4242328941233944</v>
      </c>
      <c r="D22" s="23">
        <v>1.4304173548468486</v>
      </c>
      <c r="E22" s="23">
        <v>1.4972567612934617</v>
      </c>
      <c r="F22" s="47"/>
      <c r="G22" s="142"/>
    </row>
    <row r="23" spans="1:7" x14ac:dyDescent="0.25">
      <c r="A23" s="182" t="s">
        <v>53</v>
      </c>
      <c r="B23" s="183">
        <v>0.75941261680518446</v>
      </c>
      <c r="C23" s="183">
        <v>0.73470062101121147</v>
      </c>
      <c r="D23" s="23">
        <v>1.1618292857371668</v>
      </c>
      <c r="E23" s="23">
        <v>0.9300201626706478</v>
      </c>
      <c r="F23" s="47"/>
      <c r="G23" s="142"/>
    </row>
    <row r="24" spans="1:7" x14ac:dyDescent="0.25">
      <c r="A24" s="182" t="s">
        <v>40</v>
      </c>
      <c r="B24" s="183">
        <v>0.71501411694239914</v>
      </c>
      <c r="C24" s="183">
        <v>0.83748184269657278</v>
      </c>
      <c r="D24" s="23">
        <v>0.6271031991300422</v>
      </c>
      <c r="E24" s="23">
        <v>0.70387273790248361</v>
      </c>
      <c r="F24" s="47"/>
      <c r="G24" s="142"/>
    </row>
    <row r="25" spans="1:7" x14ac:dyDescent="0.25">
      <c r="A25" s="182" t="s">
        <v>145</v>
      </c>
      <c r="B25" s="183">
        <v>0.71408519639242485</v>
      </c>
      <c r="C25" s="183">
        <v>0.30899353130093998</v>
      </c>
      <c r="D25" s="23">
        <v>2.6482822013024472</v>
      </c>
      <c r="E25" s="23">
        <v>0.68665320815605091</v>
      </c>
      <c r="F25" s="47"/>
      <c r="G25" s="142"/>
    </row>
    <row r="26" spans="1:7" x14ac:dyDescent="0.25">
      <c r="A26" s="182" t="s">
        <v>43</v>
      </c>
      <c r="B26" s="183">
        <v>0.59802419890330338</v>
      </c>
      <c r="C26" s="183">
        <v>0.32002756890904915</v>
      </c>
      <c r="D26" s="23">
        <v>0.61066029980116321</v>
      </c>
      <c r="E26" s="23">
        <v>0.29556845446279434</v>
      </c>
      <c r="F26" s="47"/>
      <c r="G26" s="142"/>
    </row>
    <row r="27" spans="1:7" x14ac:dyDescent="0.25">
      <c r="A27" s="182" t="s">
        <v>146</v>
      </c>
      <c r="B27" s="183">
        <v>0.58004900705851126</v>
      </c>
      <c r="C27" s="183">
        <v>0.21556030665543016</v>
      </c>
      <c r="D27" s="23">
        <v>1.439885590554044</v>
      </c>
      <c r="E27" s="23">
        <v>0.4893054081581647</v>
      </c>
      <c r="F27" s="47"/>
      <c r="G27" s="142"/>
    </row>
    <row r="28" spans="1:7" x14ac:dyDescent="0.25">
      <c r="A28" s="182" t="s">
        <v>60</v>
      </c>
      <c r="B28" s="183">
        <v>0.50306646274470268</v>
      </c>
      <c r="C28" s="183">
        <v>0.25553596972640791</v>
      </c>
      <c r="D28" s="23">
        <v>1.2809810489978992</v>
      </c>
      <c r="E28" s="23">
        <v>0.45632079051299651</v>
      </c>
      <c r="F28" s="47"/>
      <c r="G28" s="142"/>
    </row>
    <row r="29" spans="1:7" x14ac:dyDescent="0.25">
      <c r="A29" s="182" t="s">
        <v>147</v>
      </c>
      <c r="B29" s="183">
        <v>0.46735189838257329</v>
      </c>
      <c r="C29" s="183">
        <v>0.10110285845796338</v>
      </c>
      <c r="D29" s="23">
        <v>1.5333438216397872</v>
      </c>
      <c r="E29" s="23">
        <v>0.23335193465367138</v>
      </c>
      <c r="F29" s="47"/>
      <c r="G29" s="142"/>
    </row>
    <row r="30" spans="1:7" x14ac:dyDescent="0.25">
      <c r="A30" s="182" t="s">
        <v>148</v>
      </c>
      <c r="B30" s="183">
        <v>0.44780068269614715</v>
      </c>
      <c r="C30" s="183">
        <v>0.20360304300112037</v>
      </c>
      <c r="D30" s="23">
        <v>0.9886834652845361</v>
      </c>
      <c r="E30" s="23">
        <v>0.29693137623955862</v>
      </c>
      <c r="F30" s="47"/>
      <c r="G30" s="142"/>
    </row>
    <row r="31" spans="1:7" x14ac:dyDescent="0.25">
      <c r="A31" s="182" t="s">
        <v>63</v>
      </c>
      <c r="B31" s="183">
        <v>0.38287547011667611</v>
      </c>
      <c r="C31" s="183">
        <v>0.10539780025458924</v>
      </c>
      <c r="D31" s="23">
        <v>2.1034219350137464</v>
      </c>
      <c r="E31" s="23">
        <v>0.35390161647835949</v>
      </c>
      <c r="F31" s="47"/>
      <c r="G31" s="142"/>
    </row>
    <row r="32" spans="1:7" x14ac:dyDescent="0.25">
      <c r="A32" s="182" t="s">
        <v>59</v>
      </c>
      <c r="B32" s="183">
        <v>0.32435579981580021</v>
      </c>
      <c r="C32" s="183">
        <v>0.12778818914687123</v>
      </c>
      <c r="D32" s="23">
        <v>0.79685717534041645</v>
      </c>
      <c r="E32" s="23">
        <v>0.29237297398141993</v>
      </c>
      <c r="F32" s="47"/>
      <c r="G32" s="142"/>
    </row>
  </sheetData>
  <autoFilter ref="A4:E4">
    <sortState ref="A5:E32">
      <sortCondition descending="1" ref="B4"/>
    </sortState>
  </autoFilter>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A16" sqref="A16"/>
    </sheetView>
  </sheetViews>
  <sheetFormatPr defaultRowHeight="15" x14ac:dyDescent="0.25"/>
  <cols>
    <col min="1" max="1" width="21.5703125" customWidth="1"/>
    <col min="2" max="2" width="15.5703125" customWidth="1"/>
    <col min="3" max="3" width="11.28515625" customWidth="1"/>
  </cols>
  <sheetData>
    <row r="1" spans="1:27" x14ac:dyDescent="0.25">
      <c r="A1" s="7" t="s">
        <v>624</v>
      </c>
      <c r="B1" s="7"/>
      <c r="C1" s="7"/>
    </row>
    <row r="2" spans="1:27" x14ac:dyDescent="0.25">
      <c r="A2" s="7" t="s">
        <v>14</v>
      </c>
    </row>
    <row r="4" spans="1:27" x14ac:dyDescent="0.25">
      <c r="A4" s="1"/>
      <c r="B4" s="1">
        <v>1980</v>
      </c>
      <c r="C4" s="1">
        <v>1985</v>
      </c>
      <c r="D4" s="1">
        <v>1990</v>
      </c>
      <c r="E4" s="1">
        <v>1993</v>
      </c>
      <c r="F4" s="1">
        <v>1994</v>
      </c>
      <c r="G4" s="1">
        <v>1995</v>
      </c>
      <c r="H4" s="1">
        <v>1996</v>
      </c>
      <c r="I4" s="1">
        <v>1997</v>
      </c>
      <c r="J4" s="1">
        <v>1998</v>
      </c>
      <c r="K4" s="1">
        <v>1999</v>
      </c>
      <c r="L4" s="1">
        <v>2000</v>
      </c>
      <c r="M4" s="1">
        <v>2001</v>
      </c>
      <c r="N4" s="1">
        <v>2002</v>
      </c>
      <c r="O4" s="1">
        <v>2003</v>
      </c>
      <c r="P4" s="1">
        <v>2004</v>
      </c>
      <c r="Q4" s="1">
        <v>2005</v>
      </c>
      <c r="R4" s="1">
        <v>2006</v>
      </c>
      <c r="S4" s="1">
        <v>2007</v>
      </c>
      <c r="T4" s="1">
        <v>2008</v>
      </c>
      <c r="U4" s="1">
        <v>2009</v>
      </c>
      <c r="V4" s="1">
        <v>2010</v>
      </c>
      <c r="W4" s="1">
        <v>2011</v>
      </c>
      <c r="X4" s="1">
        <v>2012</v>
      </c>
      <c r="Y4" s="1">
        <v>2013</v>
      </c>
      <c r="Z4" s="1">
        <v>2014</v>
      </c>
      <c r="AA4" s="1">
        <v>2015</v>
      </c>
    </row>
    <row r="5" spans="1:27" x14ac:dyDescent="0.25">
      <c r="A5" s="1" t="s">
        <v>477</v>
      </c>
      <c r="B5" s="1">
        <v>19137</v>
      </c>
      <c r="C5" s="1">
        <v>20799</v>
      </c>
      <c r="D5" s="1">
        <v>18839</v>
      </c>
      <c r="E5" s="1">
        <v>18835</v>
      </c>
      <c r="F5" s="1">
        <v>18123</v>
      </c>
      <c r="G5" s="1">
        <v>16879</v>
      </c>
      <c r="H5" s="1">
        <v>18011</v>
      </c>
      <c r="I5" s="1">
        <v>17677</v>
      </c>
      <c r="J5" s="1">
        <v>15800</v>
      </c>
      <c r="K5" s="1">
        <v>17464</v>
      </c>
      <c r="L5" s="1">
        <v>17335</v>
      </c>
      <c r="M5" s="1">
        <v>17980</v>
      </c>
      <c r="N5" s="1">
        <v>18575</v>
      </c>
      <c r="O5" s="1">
        <v>19534</v>
      </c>
      <c r="P5" s="1">
        <v>20469</v>
      </c>
      <c r="Q5" s="1">
        <v>19758</v>
      </c>
      <c r="R5" s="1">
        <v>19212</v>
      </c>
      <c r="S5" s="1">
        <v>17812</v>
      </c>
      <c r="T5" s="1">
        <v>16461</v>
      </c>
      <c r="U5" s="1">
        <v>14855</v>
      </c>
      <c r="V5" s="1">
        <v>13259</v>
      </c>
      <c r="W5" s="1">
        <v>12993</v>
      </c>
      <c r="X5" s="1">
        <v>12438</v>
      </c>
      <c r="Y5" s="1">
        <v>11768</v>
      </c>
      <c r="Z5" s="1">
        <v>11244</v>
      </c>
      <c r="AA5" s="1">
        <v>11430</v>
      </c>
    </row>
    <row r="6" spans="1:27" x14ac:dyDescent="0.25">
      <c r="A6" s="1" t="s">
        <v>478</v>
      </c>
      <c r="B6" s="1">
        <v>17499</v>
      </c>
      <c r="C6" s="1">
        <v>16358</v>
      </c>
      <c r="D6" s="1">
        <v>14748</v>
      </c>
      <c r="E6" s="1">
        <v>10254</v>
      </c>
      <c r="F6" s="1">
        <v>7685</v>
      </c>
      <c r="G6" s="1">
        <v>12139</v>
      </c>
      <c r="H6" s="1">
        <v>12851</v>
      </c>
      <c r="I6" s="1">
        <v>12793</v>
      </c>
      <c r="J6" s="1">
        <v>12333</v>
      </c>
      <c r="K6" s="1">
        <v>13699</v>
      </c>
      <c r="L6" s="1">
        <v>13635</v>
      </c>
      <c r="M6" s="1">
        <v>12516</v>
      </c>
      <c r="N6" s="1">
        <v>13054</v>
      </c>
      <c r="O6" s="1">
        <v>11178</v>
      </c>
      <c r="P6" s="1">
        <v>11362</v>
      </c>
      <c r="Q6" s="1">
        <v>11958</v>
      </c>
      <c r="R6" s="1">
        <v>12192</v>
      </c>
      <c r="S6" s="1">
        <v>12457</v>
      </c>
      <c r="T6" s="1">
        <v>12027</v>
      </c>
      <c r="U6" s="1">
        <v>11517</v>
      </c>
      <c r="V6" s="1">
        <v>10413</v>
      </c>
      <c r="W6" s="1">
        <v>10080</v>
      </c>
      <c r="X6" s="1">
        <v>9337</v>
      </c>
      <c r="Y6" s="1">
        <v>9130</v>
      </c>
      <c r="Z6" s="1">
        <v>7736</v>
      </c>
      <c r="AA6" s="1">
        <v>7647</v>
      </c>
    </row>
    <row r="7" spans="1:27" x14ac:dyDescent="0.25">
      <c r="A7" s="1" t="s">
        <v>479</v>
      </c>
      <c r="B7" s="1">
        <v>12968</v>
      </c>
      <c r="C7" s="1">
        <v>13571</v>
      </c>
      <c r="D7" s="1">
        <v>12949</v>
      </c>
      <c r="E7" s="1">
        <v>10599</v>
      </c>
      <c r="F7" s="1">
        <v>9449</v>
      </c>
      <c r="G7" s="1">
        <v>7345</v>
      </c>
      <c r="H7" s="1">
        <v>8231</v>
      </c>
      <c r="I7" s="1">
        <v>8495</v>
      </c>
      <c r="J7" s="1">
        <v>8537</v>
      </c>
      <c r="K7" s="1">
        <v>8542</v>
      </c>
      <c r="L7" s="1">
        <v>8566</v>
      </c>
      <c r="M7" s="1">
        <v>8953</v>
      </c>
      <c r="N7" s="1">
        <v>10911</v>
      </c>
      <c r="O7" s="1">
        <v>8081</v>
      </c>
      <c r="P7" s="1">
        <v>7049</v>
      </c>
      <c r="Q7" s="1">
        <v>7548</v>
      </c>
      <c r="R7" s="1">
        <v>7218</v>
      </c>
      <c r="S7" s="1">
        <v>7729</v>
      </c>
      <c r="T7" s="1">
        <v>7269</v>
      </c>
      <c r="U7" s="1">
        <v>7521</v>
      </c>
      <c r="V7" s="1">
        <v>7631</v>
      </c>
      <c r="W7" s="1">
        <v>8155</v>
      </c>
      <c r="X7" s="1">
        <v>8135</v>
      </c>
      <c r="Y7" s="1">
        <v>7861</v>
      </c>
      <c r="Z7" s="1">
        <v>7638</v>
      </c>
      <c r="AA7" s="1">
        <v>8002</v>
      </c>
    </row>
    <row r="8" spans="1:27" x14ac:dyDescent="0.25">
      <c r="A8" s="1" t="s">
        <v>480</v>
      </c>
      <c r="B8" s="1">
        <v>3655</v>
      </c>
      <c r="C8" s="1">
        <v>3575</v>
      </c>
      <c r="D8" s="1">
        <v>3129</v>
      </c>
      <c r="E8" s="1">
        <v>4056</v>
      </c>
      <c r="F8" s="1">
        <v>3082</v>
      </c>
      <c r="G8" s="1">
        <v>3001</v>
      </c>
      <c r="H8" s="1">
        <v>2853</v>
      </c>
      <c r="I8" s="1">
        <v>3155</v>
      </c>
      <c r="J8" s="1">
        <v>3347</v>
      </c>
      <c r="K8" s="1">
        <v>4225</v>
      </c>
      <c r="L8" s="1">
        <v>5233</v>
      </c>
      <c r="M8" s="1">
        <v>6615</v>
      </c>
      <c r="N8" s="1">
        <v>7414</v>
      </c>
      <c r="O8" s="1">
        <v>8195</v>
      </c>
      <c r="P8" s="1">
        <v>8268</v>
      </c>
      <c r="Q8" s="1">
        <v>9875</v>
      </c>
      <c r="R8" s="1">
        <v>9553</v>
      </c>
      <c r="S8" s="1">
        <v>9972</v>
      </c>
      <c r="T8" s="1">
        <v>8460</v>
      </c>
      <c r="U8" s="1">
        <v>8669</v>
      </c>
      <c r="V8" s="1">
        <v>8263</v>
      </c>
      <c r="W8" s="1">
        <v>8587</v>
      </c>
      <c r="X8" s="1">
        <v>8178</v>
      </c>
      <c r="Y8" s="1">
        <v>7522</v>
      </c>
      <c r="Z8" s="1">
        <v>6913</v>
      </c>
      <c r="AA8" s="1">
        <v>10491</v>
      </c>
    </row>
    <row r="9" spans="1:27" x14ac:dyDescent="0.25">
      <c r="A9" s="1" t="s">
        <v>481</v>
      </c>
      <c r="B9" s="1" t="s">
        <v>428</v>
      </c>
      <c r="C9" s="1" t="s">
        <v>428</v>
      </c>
      <c r="D9" s="1" t="s">
        <v>428</v>
      </c>
      <c r="E9" s="1">
        <v>104</v>
      </c>
      <c r="F9" s="1">
        <v>163</v>
      </c>
      <c r="G9" s="1">
        <v>325</v>
      </c>
      <c r="H9" s="1">
        <v>410</v>
      </c>
      <c r="I9" s="1">
        <v>618</v>
      </c>
      <c r="J9" s="1">
        <v>586</v>
      </c>
      <c r="K9" s="1">
        <v>672</v>
      </c>
      <c r="L9" s="1">
        <v>698</v>
      </c>
      <c r="M9" s="1">
        <v>831</v>
      </c>
      <c r="N9" s="1">
        <v>1212</v>
      </c>
      <c r="O9" s="1">
        <v>1456</v>
      </c>
      <c r="P9" s="1">
        <v>1758</v>
      </c>
      <c r="Q9" s="1">
        <v>1787</v>
      </c>
      <c r="R9" s="1">
        <v>1850</v>
      </c>
      <c r="S9" s="1">
        <v>2487</v>
      </c>
      <c r="T9" s="1">
        <v>2724</v>
      </c>
      <c r="U9" s="1">
        <v>2660</v>
      </c>
      <c r="V9" s="1">
        <v>3012</v>
      </c>
      <c r="W9" s="1">
        <v>2991</v>
      </c>
      <c r="X9" s="1">
        <v>3129</v>
      </c>
      <c r="Y9" s="1">
        <v>3112</v>
      </c>
      <c r="Z9" s="1">
        <v>2579</v>
      </c>
      <c r="AA9" s="1">
        <v>3459</v>
      </c>
    </row>
    <row r="10" spans="1:27" x14ac:dyDescent="0.25">
      <c r="A10" s="1" t="s">
        <v>482</v>
      </c>
      <c r="B10" s="1" t="s">
        <v>428</v>
      </c>
      <c r="C10" s="1" t="s">
        <v>428</v>
      </c>
      <c r="D10" s="1" t="s">
        <v>428</v>
      </c>
      <c r="E10" s="1">
        <v>1</v>
      </c>
      <c r="F10" s="1">
        <v>9</v>
      </c>
      <c r="G10" s="1">
        <v>29</v>
      </c>
      <c r="H10" s="1">
        <v>38</v>
      </c>
      <c r="I10" s="1">
        <v>48</v>
      </c>
      <c r="J10" s="1">
        <v>106</v>
      </c>
      <c r="K10" s="1">
        <v>135</v>
      </c>
      <c r="L10" s="1">
        <v>117</v>
      </c>
      <c r="M10" s="1">
        <v>149</v>
      </c>
      <c r="N10" s="1">
        <v>188</v>
      </c>
      <c r="O10" s="1">
        <v>226</v>
      </c>
      <c r="P10" s="1">
        <v>209</v>
      </c>
      <c r="Q10" s="1">
        <v>131</v>
      </c>
      <c r="R10" s="1">
        <v>143</v>
      </c>
      <c r="S10" s="1">
        <v>153</v>
      </c>
      <c r="T10" s="1">
        <v>161</v>
      </c>
      <c r="U10" s="1">
        <v>160</v>
      </c>
      <c r="V10" s="1">
        <v>175</v>
      </c>
      <c r="W10" s="1">
        <v>250</v>
      </c>
      <c r="X10" s="1">
        <v>190</v>
      </c>
      <c r="Y10" s="1">
        <v>233</v>
      </c>
      <c r="Z10" s="1">
        <v>213</v>
      </c>
      <c r="AA10" s="1">
        <v>208</v>
      </c>
    </row>
    <row r="11" spans="1:27" x14ac:dyDescent="0.25">
      <c r="A11" t="s">
        <v>621</v>
      </c>
    </row>
    <row r="12" spans="1:27" x14ac:dyDescent="0.25">
      <c r="A12" t="s">
        <v>622</v>
      </c>
    </row>
    <row r="13" spans="1:27" x14ac:dyDescent="0.25">
      <c r="A13" t="s">
        <v>623</v>
      </c>
      <c r="B13" s="97">
        <v>42489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4"/>
  <sheetViews>
    <sheetView zoomScaleNormal="100" workbookViewId="0">
      <selection activeCell="A45" sqref="A45:XFD45"/>
    </sheetView>
  </sheetViews>
  <sheetFormatPr defaultRowHeight="15" x14ac:dyDescent="0.25"/>
  <cols>
    <col min="1" max="1" width="20.140625" customWidth="1"/>
    <col min="2" max="4" width="9.140625" customWidth="1"/>
    <col min="5" max="5" width="17.28515625" customWidth="1"/>
    <col min="8" max="8" width="10.140625" customWidth="1"/>
    <col min="10" max="10" width="10.5703125" customWidth="1"/>
    <col min="12" max="12" width="11" customWidth="1"/>
    <col min="14" max="14" width="10.7109375" customWidth="1"/>
    <col min="16" max="16" width="11" customWidth="1"/>
    <col min="18" max="18" width="10.5703125" customWidth="1"/>
    <col min="20" max="20" width="10.140625" customWidth="1"/>
    <col min="22" max="22" width="10.42578125" customWidth="1"/>
    <col min="24" max="24" width="10.42578125" customWidth="1"/>
    <col min="27" max="27" width="13.140625" customWidth="1"/>
    <col min="28" max="28" width="12" customWidth="1"/>
    <col min="29" max="29" width="13.85546875" customWidth="1"/>
  </cols>
  <sheetData>
    <row r="1" spans="1:5" x14ac:dyDescent="0.25">
      <c r="A1" s="7" t="s">
        <v>556</v>
      </c>
    </row>
    <row r="2" spans="1:5" x14ac:dyDescent="0.25">
      <c r="A2" s="7" t="s">
        <v>244</v>
      </c>
    </row>
    <row r="4" spans="1:5" s="159" customFormat="1" x14ac:dyDescent="0.25">
      <c r="A4" s="171" t="s">
        <v>625</v>
      </c>
      <c r="B4" s="171"/>
      <c r="C4" s="171"/>
      <c r="D4" s="171"/>
      <c r="E4" s="171"/>
    </row>
    <row r="5" spans="1:5" s="159" customFormat="1" x14ac:dyDescent="0.25">
      <c r="B5" s="171"/>
      <c r="C5" s="171"/>
      <c r="D5" s="171"/>
      <c r="E5" s="171"/>
    </row>
    <row r="6" spans="1:5" ht="54.75" customHeight="1" x14ac:dyDescent="0.25">
      <c r="A6" s="12" t="s">
        <v>20</v>
      </c>
      <c r="B6" s="12" t="s">
        <v>209</v>
      </c>
      <c r="C6" s="12" t="s">
        <v>210</v>
      </c>
      <c r="D6" s="12" t="s">
        <v>93</v>
      </c>
      <c r="E6" s="154"/>
    </row>
    <row r="7" spans="1:5" x14ac:dyDescent="0.25">
      <c r="A7" s="161" t="s">
        <v>211</v>
      </c>
      <c r="B7" s="165">
        <v>9.5388237931376274</v>
      </c>
      <c r="C7" s="165">
        <v>17.958165795388542</v>
      </c>
      <c r="D7" s="165">
        <f t="shared" ref="D7:D38" si="0">SUM(B7:C7)</f>
        <v>27.496989588526169</v>
      </c>
      <c r="E7" s="163"/>
    </row>
    <row r="8" spans="1:5" x14ac:dyDescent="0.25">
      <c r="A8" s="161" t="s">
        <v>33</v>
      </c>
      <c r="B8" s="165">
        <v>6.7071092439311037</v>
      </c>
      <c r="C8" s="165">
        <v>9.0537371460588254</v>
      </c>
      <c r="D8" s="165">
        <f>SUM(B8:C8)</f>
        <v>15.760846389989929</v>
      </c>
      <c r="E8" s="185"/>
    </row>
    <row r="9" spans="1:5" x14ac:dyDescent="0.25">
      <c r="A9" s="161" t="s">
        <v>92</v>
      </c>
      <c r="B9" s="165">
        <v>5.8040012267921126</v>
      </c>
      <c r="C9" s="165">
        <v>8.2248696624159052</v>
      </c>
      <c r="D9" s="165">
        <f t="shared" si="0"/>
        <v>14.028870889208019</v>
      </c>
      <c r="E9" s="185"/>
    </row>
    <row r="10" spans="1:5" x14ac:dyDescent="0.25">
      <c r="A10" s="161" t="s">
        <v>30</v>
      </c>
      <c r="B10" s="165">
        <v>5.7668583882362308</v>
      </c>
      <c r="C10" s="165">
        <v>7.8499651639455799</v>
      </c>
      <c r="D10" s="165">
        <f t="shared" si="0"/>
        <v>13.61682355218181</v>
      </c>
      <c r="E10" s="185"/>
    </row>
    <row r="11" spans="1:5" x14ac:dyDescent="0.25">
      <c r="A11" s="161" t="s">
        <v>55</v>
      </c>
      <c r="B11" s="165">
        <v>3.7884705106040601</v>
      </c>
      <c r="C11" s="165">
        <v>9.3673091664093278</v>
      </c>
      <c r="D11" s="165">
        <f t="shared" si="0"/>
        <v>13.155779677013388</v>
      </c>
      <c r="E11" s="185"/>
    </row>
    <row r="12" spans="1:5" x14ac:dyDescent="0.25">
      <c r="A12" s="161" t="s">
        <v>212</v>
      </c>
      <c r="B12" s="165">
        <v>4.7408569337808775</v>
      </c>
      <c r="C12" s="165">
        <v>8.1491773721765366</v>
      </c>
      <c r="D12" s="165">
        <f t="shared" si="0"/>
        <v>12.890034305957414</v>
      </c>
      <c r="E12" s="185"/>
    </row>
    <row r="13" spans="1:5" x14ac:dyDescent="0.25">
      <c r="A13" s="161" t="s">
        <v>27</v>
      </c>
      <c r="B13" s="165">
        <v>4.8645403987957474</v>
      </c>
      <c r="C13" s="165">
        <v>6.9462251615072859</v>
      </c>
      <c r="D13" s="165">
        <f t="shared" si="0"/>
        <v>11.810765560303032</v>
      </c>
      <c r="E13" s="185"/>
    </row>
    <row r="14" spans="1:5" x14ac:dyDescent="0.25">
      <c r="A14" s="161" t="s">
        <v>48</v>
      </c>
      <c r="B14" s="165">
        <v>4.2582095305703271</v>
      </c>
      <c r="C14" s="165">
        <v>7.4727400978261684</v>
      </c>
      <c r="D14" s="165">
        <f t="shared" si="0"/>
        <v>11.730949628396495</v>
      </c>
      <c r="E14" s="185"/>
    </row>
    <row r="15" spans="1:5" x14ac:dyDescent="0.25">
      <c r="A15" s="161" t="s">
        <v>29</v>
      </c>
      <c r="B15" s="165">
        <v>4.502155878224908</v>
      </c>
      <c r="C15" s="165">
        <v>5.8906127471337566</v>
      </c>
      <c r="D15" s="165">
        <f t="shared" si="0"/>
        <v>10.392768625358665</v>
      </c>
      <c r="E15" s="185"/>
    </row>
    <row r="16" spans="1:5" x14ac:dyDescent="0.25">
      <c r="A16" s="161" t="s">
        <v>213</v>
      </c>
      <c r="B16" s="165">
        <v>3.3932903873504561</v>
      </c>
      <c r="C16" s="165">
        <v>4.8203798209654476</v>
      </c>
      <c r="D16" s="165">
        <f t="shared" si="0"/>
        <v>8.2136702083159037</v>
      </c>
      <c r="E16" s="185"/>
    </row>
    <row r="17" spans="1:5" x14ac:dyDescent="0.25">
      <c r="A17" s="161" t="s">
        <v>214</v>
      </c>
      <c r="B17" s="165">
        <v>3.0801683098643089</v>
      </c>
      <c r="C17" s="165">
        <v>4.9527175477873788</v>
      </c>
      <c r="D17" s="165">
        <f t="shared" si="0"/>
        <v>8.0328858576516886</v>
      </c>
      <c r="E17" s="185"/>
    </row>
    <row r="18" spans="1:5" x14ac:dyDescent="0.25">
      <c r="A18" s="161" t="s">
        <v>215</v>
      </c>
      <c r="B18" s="165">
        <v>3.3108876257105377</v>
      </c>
      <c r="C18" s="165">
        <v>4.4914735461303019</v>
      </c>
      <c r="D18" s="165">
        <f t="shared" si="0"/>
        <v>7.8023611718408397</v>
      </c>
      <c r="E18" s="185"/>
    </row>
    <row r="19" spans="1:5" x14ac:dyDescent="0.25">
      <c r="A19" s="161" t="s">
        <v>40</v>
      </c>
      <c r="B19" s="165">
        <v>2.9617812995273254</v>
      </c>
      <c r="C19" s="165">
        <v>4.6559562493927631</v>
      </c>
      <c r="D19" s="165">
        <f t="shared" si="0"/>
        <v>7.617737548920088</v>
      </c>
      <c r="E19" s="185"/>
    </row>
    <row r="20" spans="1:5" x14ac:dyDescent="0.25">
      <c r="A20" s="161" t="s">
        <v>50</v>
      </c>
      <c r="B20" s="165">
        <v>2.8903017244171085</v>
      </c>
      <c r="C20" s="165">
        <v>4.5059328917205805</v>
      </c>
      <c r="D20" s="165">
        <f t="shared" si="0"/>
        <v>7.3962346161376891</v>
      </c>
      <c r="E20" s="185"/>
    </row>
    <row r="21" spans="1:5" x14ac:dyDescent="0.25">
      <c r="A21" s="161" t="s">
        <v>47</v>
      </c>
      <c r="B21" s="165">
        <v>1.9720277149321264</v>
      </c>
      <c r="C21" s="165">
        <v>5.3144994343891403</v>
      </c>
      <c r="D21" s="165">
        <f t="shared" si="0"/>
        <v>7.2865271493212669</v>
      </c>
      <c r="E21" s="185"/>
    </row>
    <row r="22" spans="1:5" x14ac:dyDescent="0.25">
      <c r="A22" s="161" t="s">
        <v>26</v>
      </c>
      <c r="B22" s="165">
        <v>1.7113145843375721</v>
      </c>
      <c r="C22" s="165">
        <v>5.1705779426956004</v>
      </c>
      <c r="D22" s="165">
        <f t="shared" si="0"/>
        <v>6.8818925270331723</v>
      </c>
      <c r="E22" s="185"/>
    </row>
    <row r="23" spans="1:5" x14ac:dyDescent="0.25">
      <c r="A23" s="161" t="s">
        <v>31</v>
      </c>
      <c r="B23" s="165">
        <v>2.4703316498328056</v>
      </c>
      <c r="C23" s="165">
        <v>3.8779779046562508</v>
      </c>
      <c r="D23" s="165">
        <f t="shared" si="0"/>
        <v>6.348309554489056</v>
      </c>
      <c r="E23" s="185"/>
    </row>
    <row r="24" spans="1:5" x14ac:dyDescent="0.25">
      <c r="A24" s="161" t="s">
        <v>56</v>
      </c>
      <c r="B24" s="165">
        <v>2.7704163511039304</v>
      </c>
      <c r="C24" s="165">
        <v>3.4977594821702094</v>
      </c>
      <c r="D24" s="165">
        <f t="shared" si="0"/>
        <v>6.2681758332741397</v>
      </c>
      <c r="E24" s="185"/>
    </row>
    <row r="25" spans="1:5" x14ac:dyDescent="0.25">
      <c r="A25" s="161" t="s">
        <v>38</v>
      </c>
      <c r="B25" s="165">
        <v>2.5661919924078949</v>
      </c>
      <c r="C25" s="165">
        <v>3.5244270291025117</v>
      </c>
      <c r="D25" s="165">
        <f t="shared" si="0"/>
        <v>6.0906190215104061</v>
      </c>
      <c r="E25" s="185"/>
    </row>
    <row r="26" spans="1:5" x14ac:dyDescent="0.25">
      <c r="A26" s="161" t="s">
        <v>216</v>
      </c>
      <c r="B26" s="165">
        <v>2.2662166611787948</v>
      </c>
      <c r="C26" s="165">
        <v>3.5508725716167273</v>
      </c>
      <c r="D26" s="165">
        <f t="shared" si="0"/>
        <v>5.8170892327955226</v>
      </c>
      <c r="E26" s="185"/>
    </row>
    <row r="27" spans="1:5" x14ac:dyDescent="0.25">
      <c r="A27" s="161" t="s">
        <v>37</v>
      </c>
      <c r="B27" s="165">
        <v>1.8580335323226644</v>
      </c>
      <c r="C27" s="165">
        <v>3.4287894203532234</v>
      </c>
      <c r="D27" s="165">
        <f t="shared" si="0"/>
        <v>5.2868229526758874</v>
      </c>
      <c r="E27" s="185"/>
    </row>
    <row r="28" spans="1:5" x14ac:dyDescent="0.25">
      <c r="A28" s="161" t="s">
        <v>217</v>
      </c>
      <c r="B28" s="165">
        <v>2.3075624268681372</v>
      </c>
      <c r="C28" s="165">
        <v>2.7064356263463334</v>
      </c>
      <c r="D28" s="165">
        <f t="shared" si="0"/>
        <v>5.0139980532144701</v>
      </c>
      <c r="E28" s="185"/>
    </row>
    <row r="29" spans="1:5" x14ac:dyDescent="0.25">
      <c r="A29" s="161" t="s">
        <v>43</v>
      </c>
      <c r="B29" s="165">
        <v>1.6941600215367192</v>
      </c>
      <c r="C29" s="165">
        <v>3.1225369477181997</v>
      </c>
      <c r="D29" s="165">
        <f t="shared" si="0"/>
        <v>4.8166969692549184</v>
      </c>
      <c r="E29" s="185"/>
    </row>
    <row r="30" spans="1:5" x14ac:dyDescent="0.25">
      <c r="A30" s="161" t="s">
        <v>52</v>
      </c>
      <c r="B30" s="165">
        <v>1.2661964974175612</v>
      </c>
      <c r="C30" s="165">
        <v>3.2425384100384842</v>
      </c>
      <c r="D30" s="165">
        <f t="shared" si="0"/>
        <v>4.508734907456045</v>
      </c>
      <c r="E30" s="185"/>
    </row>
    <row r="31" spans="1:5" x14ac:dyDescent="0.25">
      <c r="A31" s="161" t="s">
        <v>59</v>
      </c>
      <c r="B31" s="165">
        <v>2.0339702604552317</v>
      </c>
      <c r="C31" s="165">
        <v>2.4064588897809527</v>
      </c>
      <c r="D31" s="165">
        <f t="shared" si="0"/>
        <v>4.4404291502361843</v>
      </c>
      <c r="E31" s="185"/>
    </row>
    <row r="32" spans="1:5" x14ac:dyDescent="0.25">
      <c r="A32" s="161" t="s">
        <v>57</v>
      </c>
      <c r="B32" s="165">
        <v>2.1479763257009625</v>
      </c>
      <c r="C32" s="165">
        <v>2.2411789322651998</v>
      </c>
      <c r="D32" s="165">
        <f t="shared" si="0"/>
        <v>4.3891552579661628</v>
      </c>
      <c r="E32" s="185"/>
    </row>
    <row r="33" spans="1:37" x14ac:dyDescent="0.25">
      <c r="A33" s="161" t="s">
        <v>54</v>
      </c>
      <c r="B33" s="165">
        <v>1.9510902448726246</v>
      </c>
      <c r="C33" s="165">
        <v>2.1621442018461874</v>
      </c>
      <c r="D33" s="165">
        <f t="shared" si="0"/>
        <v>4.1132344467188116</v>
      </c>
      <c r="E33" s="185"/>
    </row>
    <row r="34" spans="1:37" x14ac:dyDescent="0.25">
      <c r="A34" s="224" t="s">
        <v>51</v>
      </c>
      <c r="B34" s="250">
        <v>1.8920189701367289</v>
      </c>
      <c r="C34" s="250">
        <v>2.2029769318725068</v>
      </c>
      <c r="D34" s="250">
        <f t="shared" si="0"/>
        <v>4.0949959020092361</v>
      </c>
      <c r="E34" s="185"/>
    </row>
    <row r="35" spans="1:37" x14ac:dyDescent="0.25">
      <c r="A35" s="161" t="s">
        <v>53</v>
      </c>
      <c r="B35" s="165">
        <v>1.9951651388289975</v>
      </c>
      <c r="C35" s="165">
        <v>1.9180152249899685</v>
      </c>
      <c r="D35" s="165">
        <f t="shared" si="0"/>
        <v>3.9131803638189657</v>
      </c>
      <c r="E35" s="163"/>
    </row>
    <row r="36" spans="1:37" x14ac:dyDescent="0.25">
      <c r="A36" s="161" t="s">
        <v>60</v>
      </c>
      <c r="B36" s="165">
        <v>1.9202747935574711</v>
      </c>
      <c r="C36" s="165">
        <v>1.9028645670311599</v>
      </c>
      <c r="D36" s="165">
        <f t="shared" si="0"/>
        <v>3.8231393605886312</v>
      </c>
      <c r="E36" s="185"/>
    </row>
    <row r="37" spans="1:37" x14ac:dyDescent="0.25">
      <c r="A37" s="161" t="s">
        <v>473</v>
      </c>
      <c r="B37" s="165">
        <v>0.91719745222929938</v>
      </c>
      <c r="C37" s="165">
        <v>2.7937174290677476</v>
      </c>
      <c r="D37" s="165">
        <f t="shared" si="0"/>
        <v>3.7109148812970467</v>
      </c>
      <c r="E37" s="185"/>
    </row>
    <row r="38" spans="1:37" x14ac:dyDescent="0.25">
      <c r="A38" s="161" t="s">
        <v>145</v>
      </c>
      <c r="B38" s="165">
        <v>1.7803873794961655</v>
      </c>
      <c r="C38" s="165">
        <v>1.2351103179417902</v>
      </c>
      <c r="D38" s="165">
        <f t="shared" si="0"/>
        <v>3.0154976974379557</v>
      </c>
      <c r="E38" s="163"/>
    </row>
    <row r="39" spans="1:37" s="159" customFormat="1" x14ac:dyDescent="0.25">
      <c r="A39" s="171" t="s">
        <v>627</v>
      </c>
      <c r="B39" s="272"/>
      <c r="C39" s="272"/>
      <c r="D39" s="272"/>
      <c r="E39" s="163"/>
    </row>
    <row r="40" spans="1:37" s="159" customFormat="1" x14ac:dyDescent="0.25">
      <c r="A40" s="171" t="s">
        <v>626</v>
      </c>
      <c r="B40" s="272"/>
      <c r="C40" s="272"/>
      <c r="D40" s="272"/>
      <c r="E40" s="163"/>
    </row>
    <row r="42" spans="1:37" x14ac:dyDescent="0.25">
      <c r="A42" s="7" t="s">
        <v>629</v>
      </c>
      <c r="B42" s="7"/>
      <c r="C42" s="7"/>
    </row>
    <row r="43" spans="1:37" x14ac:dyDescent="0.25">
      <c r="B43" s="7"/>
      <c r="C43" s="7"/>
    </row>
    <row r="44" spans="1:37" x14ac:dyDescent="0.25">
      <c r="A44" t="s">
        <v>218</v>
      </c>
    </row>
    <row r="45" spans="1:37" s="159" customFormat="1" x14ac:dyDescent="0.25">
      <c r="A45" s="187" t="s">
        <v>229</v>
      </c>
      <c r="B45" s="187" t="s">
        <v>230</v>
      </c>
      <c r="C45" s="187"/>
      <c r="D45" s="187"/>
      <c r="E45" s="7"/>
    </row>
    <row r="46" spans="1:37" x14ac:dyDescent="0.25">
      <c r="A46" s="161" t="s">
        <v>169</v>
      </c>
      <c r="B46" s="186"/>
      <c r="C46" s="306">
        <v>2007</v>
      </c>
      <c r="D46" s="307"/>
      <c r="E46" s="307"/>
      <c r="F46" s="308"/>
      <c r="G46" s="306">
        <v>2008</v>
      </c>
      <c r="H46" s="307"/>
      <c r="I46" s="307"/>
      <c r="J46" s="308"/>
      <c r="K46" s="306">
        <v>2009</v>
      </c>
      <c r="L46" s="307"/>
      <c r="M46" s="307"/>
      <c r="N46" s="308"/>
      <c r="O46" s="306">
        <v>2010</v>
      </c>
      <c r="P46" s="307"/>
      <c r="Q46" s="307"/>
      <c r="R46" s="308"/>
      <c r="S46" s="306">
        <v>2011</v>
      </c>
      <c r="T46" s="307"/>
      <c r="U46" s="307"/>
      <c r="V46" s="308"/>
      <c r="W46" s="309" t="s">
        <v>628</v>
      </c>
      <c r="X46" s="310"/>
      <c r="Y46" s="310"/>
      <c r="Z46" s="310"/>
      <c r="AA46" s="310"/>
      <c r="AB46" s="310"/>
      <c r="AC46" s="311"/>
      <c r="AD46" s="306">
        <v>2013</v>
      </c>
      <c r="AE46" s="307"/>
      <c r="AF46" s="307"/>
      <c r="AG46" s="308"/>
      <c r="AH46" s="306">
        <v>2014</v>
      </c>
      <c r="AI46" s="307"/>
      <c r="AJ46" s="307"/>
      <c r="AK46" s="308"/>
    </row>
    <row r="47" spans="1:37" ht="96.75" customHeight="1" x14ac:dyDescent="0.25">
      <c r="A47" s="2" t="s">
        <v>221</v>
      </c>
      <c r="B47" s="164"/>
      <c r="C47" s="2" t="s">
        <v>222</v>
      </c>
      <c r="D47" s="2" t="s">
        <v>223</v>
      </c>
      <c r="E47" s="2" t="s">
        <v>224</v>
      </c>
      <c r="F47" s="2" t="s">
        <v>225</v>
      </c>
      <c r="G47" s="2" t="s">
        <v>222</v>
      </c>
      <c r="H47" s="2" t="s">
        <v>223</v>
      </c>
      <c r="I47" s="2" t="s">
        <v>224</v>
      </c>
      <c r="J47" s="2" t="s">
        <v>225</v>
      </c>
      <c r="K47" s="2" t="s">
        <v>222</v>
      </c>
      <c r="L47" s="2" t="s">
        <v>223</v>
      </c>
      <c r="M47" s="2" t="s">
        <v>224</v>
      </c>
      <c r="N47" s="2" t="s">
        <v>225</v>
      </c>
      <c r="O47" s="2" t="s">
        <v>222</v>
      </c>
      <c r="P47" s="2" t="s">
        <v>223</v>
      </c>
      <c r="Q47" s="2" t="s">
        <v>224</v>
      </c>
      <c r="R47" s="2" t="s">
        <v>225</v>
      </c>
      <c r="S47" s="2" t="s">
        <v>222</v>
      </c>
      <c r="T47" s="2" t="s">
        <v>223</v>
      </c>
      <c r="U47" s="2" t="s">
        <v>224</v>
      </c>
      <c r="V47" s="2" t="s">
        <v>225</v>
      </c>
      <c r="W47" s="166" t="s">
        <v>222</v>
      </c>
      <c r="X47" s="166" t="s">
        <v>223</v>
      </c>
      <c r="Y47" s="166" t="s">
        <v>224</v>
      </c>
      <c r="Z47" s="166" t="s">
        <v>225</v>
      </c>
      <c r="AA47" s="251" t="s">
        <v>635</v>
      </c>
      <c r="AB47" s="251" t="s">
        <v>636</v>
      </c>
      <c r="AC47" s="251" t="s">
        <v>637</v>
      </c>
      <c r="AD47" s="2" t="s">
        <v>222</v>
      </c>
      <c r="AE47" s="2" t="s">
        <v>223</v>
      </c>
      <c r="AF47" s="2" t="s">
        <v>224</v>
      </c>
      <c r="AG47" s="2" t="s">
        <v>225</v>
      </c>
      <c r="AH47" s="2" t="s">
        <v>222</v>
      </c>
      <c r="AI47" s="2" t="s">
        <v>223</v>
      </c>
      <c r="AJ47" s="2" t="s">
        <v>224</v>
      </c>
      <c r="AK47" s="2" t="s">
        <v>225</v>
      </c>
    </row>
    <row r="48" spans="1:37" s="159" customFormat="1" ht="96.75" customHeight="1" x14ac:dyDescent="0.25">
      <c r="A48" s="164" t="s">
        <v>634</v>
      </c>
      <c r="B48" s="164"/>
      <c r="C48" s="164" t="s">
        <v>154</v>
      </c>
      <c r="D48" s="164" t="s">
        <v>633</v>
      </c>
      <c r="E48" s="164" t="s">
        <v>11</v>
      </c>
      <c r="F48" s="164" t="s">
        <v>153</v>
      </c>
      <c r="G48" s="164" t="s">
        <v>154</v>
      </c>
      <c r="H48" s="164" t="s">
        <v>633</v>
      </c>
      <c r="I48" s="164" t="s">
        <v>11</v>
      </c>
      <c r="J48" s="164" t="s">
        <v>153</v>
      </c>
      <c r="K48" s="164" t="s">
        <v>154</v>
      </c>
      <c r="L48" s="164" t="s">
        <v>633</v>
      </c>
      <c r="M48" s="164" t="s">
        <v>11</v>
      </c>
      <c r="N48" s="164" t="s">
        <v>153</v>
      </c>
      <c r="O48" s="164" t="s">
        <v>154</v>
      </c>
      <c r="P48" s="164" t="s">
        <v>633</v>
      </c>
      <c r="Q48" s="164" t="s">
        <v>11</v>
      </c>
      <c r="R48" s="164" t="s">
        <v>153</v>
      </c>
      <c r="S48" s="164" t="s">
        <v>154</v>
      </c>
      <c r="T48" s="164" t="s">
        <v>633</v>
      </c>
      <c r="U48" s="164" t="s">
        <v>11</v>
      </c>
      <c r="V48" s="164" t="s">
        <v>153</v>
      </c>
      <c r="W48" s="166" t="s">
        <v>154</v>
      </c>
      <c r="X48" s="166" t="s">
        <v>633</v>
      </c>
      <c r="Y48" s="166" t="s">
        <v>11</v>
      </c>
      <c r="Z48" s="166" t="s">
        <v>153</v>
      </c>
      <c r="AA48" s="251" t="s">
        <v>226</v>
      </c>
      <c r="AB48" s="251" t="s">
        <v>227</v>
      </c>
      <c r="AC48" s="251" t="s">
        <v>228</v>
      </c>
      <c r="AD48" s="164" t="s">
        <v>154</v>
      </c>
      <c r="AE48" s="164" t="s">
        <v>633</v>
      </c>
      <c r="AF48" s="164" t="s">
        <v>11</v>
      </c>
      <c r="AG48" s="164" t="s">
        <v>153</v>
      </c>
      <c r="AH48" s="164" t="s">
        <v>154</v>
      </c>
      <c r="AI48" s="164" t="s">
        <v>633</v>
      </c>
      <c r="AJ48" s="164" t="s">
        <v>11</v>
      </c>
      <c r="AK48" s="164" t="s">
        <v>153</v>
      </c>
    </row>
    <row r="49" spans="1:37" x14ac:dyDescent="0.25">
      <c r="A49" s="1" t="s">
        <v>231</v>
      </c>
      <c r="B49" s="161" t="s">
        <v>20</v>
      </c>
      <c r="C49" s="1"/>
      <c r="D49" s="1"/>
      <c r="E49" s="1"/>
      <c r="F49" s="1"/>
      <c r="G49" s="1"/>
      <c r="H49" s="1"/>
      <c r="I49" s="1"/>
      <c r="J49" s="1"/>
      <c r="K49" s="1"/>
      <c r="L49" s="1"/>
      <c r="M49" s="1"/>
      <c r="N49" s="1"/>
      <c r="O49" s="1"/>
      <c r="P49" s="1"/>
      <c r="Q49" s="1"/>
      <c r="R49" s="1"/>
      <c r="S49" s="1"/>
      <c r="T49" s="1"/>
      <c r="U49" s="1"/>
      <c r="V49" s="1"/>
      <c r="W49" s="1"/>
      <c r="X49" s="1"/>
      <c r="Y49" s="1"/>
      <c r="Z49" s="1"/>
      <c r="AA49" s="39"/>
      <c r="AB49" s="39"/>
      <c r="AC49" s="39"/>
      <c r="AD49" s="1"/>
      <c r="AE49" s="1"/>
      <c r="AF49" s="1"/>
      <c r="AG49" s="1"/>
      <c r="AH49" s="1"/>
      <c r="AI49" s="1"/>
      <c r="AJ49" s="1"/>
      <c r="AK49" s="1"/>
    </row>
    <row r="50" spans="1:37" x14ac:dyDescent="0.25">
      <c r="A50" s="1" t="s">
        <v>232</v>
      </c>
      <c r="B50" s="161" t="s">
        <v>281</v>
      </c>
      <c r="C50" s="1" t="s">
        <v>81</v>
      </c>
      <c r="D50" s="1" t="s">
        <v>81</v>
      </c>
      <c r="E50" s="1" t="s">
        <v>81</v>
      </c>
      <c r="F50" s="1" t="s">
        <v>81</v>
      </c>
      <c r="G50" s="1" t="s">
        <v>81</v>
      </c>
      <c r="H50" s="1" t="s">
        <v>81</v>
      </c>
      <c r="I50" s="1" t="s">
        <v>81</v>
      </c>
      <c r="J50" s="1" t="s">
        <v>81</v>
      </c>
      <c r="K50" s="1" t="s">
        <v>81</v>
      </c>
      <c r="L50" s="1" t="s">
        <v>81</v>
      </c>
      <c r="M50" s="1" t="s">
        <v>81</v>
      </c>
      <c r="N50" s="1" t="s">
        <v>81</v>
      </c>
      <c r="O50" s="1" t="s">
        <v>81</v>
      </c>
      <c r="P50" s="1" t="s">
        <v>81</v>
      </c>
      <c r="Q50" s="1" t="s">
        <v>81</v>
      </c>
      <c r="R50" s="1" t="s">
        <v>81</v>
      </c>
      <c r="S50" s="1" t="s">
        <v>81</v>
      </c>
      <c r="T50" s="1" t="s">
        <v>81</v>
      </c>
      <c r="U50" s="1" t="s">
        <v>81</v>
      </c>
      <c r="V50" s="1" t="s">
        <v>81</v>
      </c>
      <c r="W50" s="1" t="s">
        <v>81</v>
      </c>
      <c r="X50" s="1" t="s">
        <v>81</v>
      </c>
      <c r="Y50" s="1" t="s">
        <v>81</v>
      </c>
      <c r="Z50" s="1" t="s">
        <v>81</v>
      </c>
      <c r="AA50" s="39" t="str">
        <f>IFERROR(W50+Z50,"no data")</f>
        <v>no data</v>
      </c>
      <c r="AB50" s="39" t="str">
        <f>IFERROR(X50+Y50,"no data")</f>
        <v>no data</v>
      </c>
      <c r="AC50" s="48" t="str">
        <f t="shared" ref="AC50:AC56" si="1">IFERROR(AA50/(AA50+AB50),"no data")</f>
        <v>no data</v>
      </c>
      <c r="AD50" s="1" t="s">
        <v>81</v>
      </c>
      <c r="AE50" s="1" t="s">
        <v>81</v>
      </c>
      <c r="AF50" s="1" t="s">
        <v>81</v>
      </c>
      <c r="AG50" s="1" t="s">
        <v>81</v>
      </c>
      <c r="AH50" s="1" t="s">
        <v>81</v>
      </c>
      <c r="AI50" s="1" t="s">
        <v>81</v>
      </c>
      <c r="AJ50" s="1" t="s">
        <v>81</v>
      </c>
      <c r="AK50" s="1" t="s">
        <v>81</v>
      </c>
    </row>
    <row r="51" spans="1:37" x14ac:dyDescent="0.25">
      <c r="A51" s="1" t="s">
        <v>33</v>
      </c>
      <c r="B51" s="161" t="s">
        <v>33</v>
      </c>
      <c r="C51" s="1">
        <v>4095</v>
      </c>
      <c r="D51" s="1">
        <v>1155</v>
      </c>
      <c r="E51" s="1">
        <v>10320</v>
      </c>
      <c r="F51" s="1">
        <v>75</v>
      </c>
      <c r="G51" s="1" t="s">
        <v>81</v>
      </c>
      <c r="H51" s="1" t="s">
        <v>81</v>
      </c>
      <c r="I51" s="1" t="s">
        <v>81</v>
      </c>
      <c r="J51" s="1" t="s">
        <v>81</v>
      </c>
      <c r="K51" s="1">
        <v>4350</v>
      </c>
      <c r="L51" s="1">
        <v>1180</v>
      </c>
      <c r="M51" s="1">
        <v>11318</v>
      </c>
      <c r="N51" s="1">
        <v>226</v>
      </c>
      <c r="O51" s="1" t="s">
        <v>81</v>
      </c>
      <c r="P51" s="1" t="s">
        <v>81</v>
      </c>
      <c r="Q51" s="1" t="s">
        <v>81</v>
      </c>
      <c r="R51" s="1" t="s">
        <v>81</v>
      </c>
      <c r="S51" s="1">
        <v>5089</v>
      </c>
      <c r="T51" s="1">
        <v>1200</v>
      </c>
      <c r="U51" s="1">
        <v>12425</v>
      </c>
      <c r="V51" s="1">
        <v>236</v>
      </c>
      <c r="W51" s="49">
        <f>S51</f>
        <v>5089</v>
      </c>
      <c r="X51" s="49">
        <f>T51</f>
        <v>1200</v>
      </c>
      <c r="Y51" s="49">
        <f>U51</f>
        <v>12425</v>
      </c>
      <c r="Z51" s="49">
        <f>V51</f>
        <v>236</v>
      </c>
      <c r="AA51" s="39">
        <f>IFERROR(W51+Z51,"no data")</f>
        <v>5325</v>
      </c>
      <c r="AB51" s="39">
        <f>IFERROR(X51+Y51,"no data")</f>
        <v>13625</v>
      </c>
      <c r="AC51" s="50">
        <f>IFERROR(AA51/(AA51+AB51),"no data")</f>
        <v>0.28100263852242746</v>
      </c>
      <c r="AD51" s="1">
        <v>6590</v>
      </c>
      <c r="AE51" s="1">
        <v>1214</v>
      </c>
      <c r="AF51" s="1">
        <v>12953</v>
      </c>
      <c r="AG51" s="1">
        <v>240</v>
      </c>
      <c r="AH51" s="1" t="s">
        <v>81</v>
      </c>
      <c r="AI51" s="1" t="s">
        <v>81</v>
      </c>
      <c r="AJ51" s="1" t="s">
        <v>81</v>
      </c>
      <c r="AK51" s="1" t="s">
        <v>81</v>
      </c>
    </row>
    <row r="52" spans="1:37" x14ac:dyDescent="0.25">
      <c r="A52" s="1" t="s">
        <v>171</v>
      </c>
      <c r="B52" s="161" t="s">
        <v>37</v>
      </c>
      <c r="C52" s="1">
        <v>4185</v>
      </c>
      <c r="D52" s="1">
        <v>1057</v>
      </c>
      <c r="E52" s="1">
        <v>11450</v>
      </c>
      <c r="F52" s="1">
        <v>110</v>
      </c>
      <c r="G52" s="1">
        <v>4195</v>
      </c>
      <c r="H52" s="1">
        <v>1316</v>
      </c>
      <c r="I52" s="1">
        <v>11588</v>
      </c>
      <c r="J52" s="1">
        <v>107</v>
      </c>
      <c r="K52" s="1">
        <v>4238</v>
      </c>
      <c r="L52" s="1">
        <v>1390</v>
      </c>
      <c r="M52" s="1">
        <v>12418</v>
      </c>
      <c r="N52" s="1">
        <v>108</v>
      </c>
      <c r="O52" s="1">
        <v>4434</v>
      </c>
      <c r="P52" s="1">
        <v>1441</v>
      </c>
      <c r="Q52" s="1">
        <v>12330</v>
      </c>
      <c r="R52" s="1">
        <v>111</v>
      </c>
      <c r="S52" s="1">
        <v>4998</v>
      </c>
      <c r="T52" s="1">
        <v>1535</v>
      </c>
      <c r="U52" s="1">
        <v>12600</v>
      </c>
      <c r="V52" s="1">
        <v>107</v>
      </c>
      <c r="W52" s="49">
        <f>S52</f>
        <v>4998</v>
      </c>
      <c r="X52" s="1">
        <v>1976</v>
      </c>
      <c r="Y52" s="1">
        <v>13057</v>
      </c>
      <c r="Z52" s="1">
        <v>85</v>
      </c>
      <c r="AA52" s="39">
        <f t="shared" ref="AA52:AA91" si="2">IFERROR(W52+Z52,"no data")</f>
        <v>5083</v>
      </c>
      <c r="AB52" s="39">
        <f t="shared" ref="AB52:AB91" si="3">IFERROR(X52+Y52,"no data")</f>
        <v>15033</v>
      </c>
      <c r="AC52" s="50">
        <f t="shared" si="1"/>
        <v>0.25268443030423543</v>
      </c>
      <c r="AD52" s="1">
        <v>5999.1750000000002</v>
      </c>
      <c r="AE52" s="1">
        <v>2008</v>
      </c>
      <c r="AF52" s="1">
        <v>13156</v>
      </c>
      <c r="AG52" s="1">
        <v>93</v>
      </c>
      <c r="AH52" s="1" t="s">
        <v>81</v>
      </c>
      <c r="AI52" s="1" t="s">
        <v>81</v>
      </c>
      <c r="AJ52" s="1" t="s">
        <v>81</v>
      </c>
      <c r="AK52" s="1" t="s">
        <v>81</v>
      </c>
    </row>
    <row r="53" spans="1:37" x14ac:dyDescent="0.25">
      <c r="A53" s="1" t="s">
        <v>172</v>
      </c>
      <c r="B53" s="161" t="s">
        <v>49</v>
      </c>
      <c r="C53" s="1" t="s">
        <v>81</v>
      </c>
      <c r="D53" s="1" t="s">
        <v>81</v>
      </c>
      <c r="E53" s="1" t="s">
        <v>81</v>
      </c>
      <c r="F53" s="1" t="s">
        <v>81</v>
      </c>
      <c r="G53" s="1" t="s">
        <v>81</v>
      </c>
      <c r="H53" s="1" t="s">
        <v>81</v>
      </c>
      <c r="I53" s="1" t="s">
        <v>81</v>
      </c>
      <c r="J53" s="1" t="s">
        <v>81</v>
      </c>
      <c r="K53" s="1" t="s">
        <v>81</v>
      </c>
      <c r="L53" s="1" t="s">
        <v>81</v>
      </c>
      <c r="M53" s="1" t="s">
        <v>81</v>
      </c>
      <c r="N53" s="1" t="s">
        <v>81</v>
      </c>
      <c r="O53" s="1" t="s">
        <v>81</v>
      </c>
      <c r="P53" s="1" t="s">
        <v>81</v>
      </c>
      <c r="Q53" s="1" t="s">
        <v>81</v>
      </c>
      <c r="R53" s="1" t="s">
        <v>81</v>
      </c>
      <c r="S53" s="1" t="s">
        <v>81</v>
      </c>
      <c r="T53" s="1" t="s">
        <v>81</v>
      </c>
      <c r="U53" s="1" t="s">
        <v>81</v>
      </c>
      <c r="V53" s="1" t="s">
        <v>81</v>
      </c>
      <c r="W53" s="1" t="s">
        <v>81</v>
      </c>
      <c r="X53" s="1" t="s">
        <v>81</v>
      </c>
      <c r="Y53" s="1" t="s">
        <v>81</v>
      </c>
      <c r="Z53" s="1" t="s">
        <v>81</v>
      </c>
      <c r="AA53" s="39" t="str">
        <f t="shared" si="2"/>
        <v>no data</v>
      </c>
      <c r="AB53" s="39" t="str">
        <f t="shared" si="3"/>
        <v>no data</v>
      </c>
      <c r="AC53" s="48" t="str">
        <f t="shared" si="1"/>
        <v>no data</v>
      </c>
      <c r="AD53" s="1" t="s">
        <v>81</v>
      </c>
      <c r="AE53" s="1" t="s">
        <v>81</v>
      </c>
      <c r="AF53" s="1" t="s">
        <v>81</v>
      </c>
      <c r="AG53" s="1" t="s">
        <v>81</v>
      </c>
      <c r="AH53" s="1" t="s">
        <v>81</v>
      </c>
      <c r="AI53" s="1" t="s">
        <v>81</v>
      </c>
      <c r="AJ53" s="1" t="s">
        <v>81</v>
      </c>
      <c r="AK53" s="1" t="s">
        <v>81</v>
      </c>
    </row>
    <row r="54" spans="1:37" x14ac:dyDescent="0.25">
      <c r="A54" s="1" t="s">
        <v>173</v>
      </c>
      <c r="B54" s="161" t="s">
        <v>62</v>
      </c>
      <c r="C54" s="1">
        <v>92.807000000000002</v>
      </c>
      <c r="D54" s="1">
        <v>189</v>
      </c>
      <c r="E54" s="1">
        <v>3309.23</v>
      </c>
      <c r="F54" s="1">
        <v>129</v>
      </c>
      <c r="G54" s="1">
        <v>104.023</v>
      </c>
      <c r="H54" s="1">
        <v>242.5</v>
      </c>
      <c r="I54" s="1">
        <v>3616.98</v>
      </c>
      <c r="J54" s="1">
        <v>163.69999999999999</v>
      </c>
      <c r="K54" s="1">
        <v>153</v>
      </c>
      <c r="L54" s="1">
        <v>57</v>
      </c>
      <c r="M54" s="1">
        <v>3235</v>
      </c>
      <c r="N54" s="1">
        <v>296</v>
      </c>
      <c r="O54" s="1">
        <v>157</v>
      </c>
      <c r="P54" s="1">
        <v>63</v>
      </c>
      <c r="Q54" s="1">
        <v>3454</v>
      </c>
      <c r="R54" s="1">
        <v>309</v>
      </c>
      <c r="S54" s="1">
        <v>197.52</v>
      </c>
      <c r="T54" s="1">
        <v>87.17</v>
      </c>
      <c r="U54" s="1">
        <v>3882.62</v>
      </c>
      <c r="V54" s="1">
        <v>381.21</v>
      </c>
      <c r="W54" s="1">
        <v>253.2</v>
      </c>
      <c r="X54" s="1">
        <v>100.76</v>
      </c>
      <c r="Y54" s="1">
        <v>4246.09</v>
      </c>
      <c r="Z54" s="1">
        <v>394.02</v>
      </c>
      <c r="AA54" s="39">
        <f t="shared" si="2"/>
        <v>647.22</v>
      </c>
      <c r="AB54" s="39">
        <f t="shared" si="3"/>
        <v>4346.8500000000004</v>
      </c>
      <c r="AC54" s="48">
        <f t="shared" si="1"/>
        <v>0.12959770287561045</v>
      </c>
      <c r="AD54" s="1">
        <v>208.32</v>
      </c>
      <c r="AE54" s="1">
        <v>187.18</v>
      </c>
      <c r="AF54" s="1">
        <v>4470.8639999999996</v>
      </c>
      <c r="AG54" s="1">
        <v>278.56299999999999</v>
      </c>
      <c r="AH54" s="1">
        <v>209.292</v>
      </c>
      <c r="AI54" s="1">
        <v>191.5</v>
      </c>
      <c r="AJ54" s="1">
        <v>4995.0829999999996</v>
      </c>
      <c r="AK54" s="1">
        <v>301.14600000000002</v>
      </c>
    </row>
    <row r="55" spans="1:37" x14ac:dyDescent="0.25">
      <c r="A55" s="1" t="s">
        <v>174</v>
      </c>
      <c r="B55" s="161" t="s">
        <v>43</v>
      </c>
      <c r="C55" s="1">
        <v>2081.89</v>
      </c>
      <c r="D55" s="1">
        <v>4446</v>
      </c>
      <c r="E55" s="1">
        <v>12344</v>
      </c>
      <c r="F55" s="1">
        <v>39.020000000000003</v>
      </c>
      <c r="G55" s="1">
        <v>2043.52</v>
      </c>
      <c r="H55" s="1">
        <v>4695</v>
      </c>
      <c r="I55" s="1">
        <v>12601</v>
      </c>
      <c r="J55" s="1">
        <v>48.45</v>
      </c>
      <c r="K55" s="1">
        <v>2237.14</v>
      </c>
      <c r="L55" s="1">
        <v>4593.13</v>
      </c>
      <c r="M55" s="1">
        <v>13001.83</v>
      </c>
      <c r="N55" s="1">
        <v>51.88</v>
      </c>
      <c r="O55" s="1">
        <v>2380.77</v>
      </c>
      <c r="P55" s="1">
        <v>4355.4790000000003</v>
      </c>
      <c r="Q55" s="1">
        <v>13228.012000000001</v>
      </c>
      <c r="R55" s="1">
        <v>60.88</v>
      </c>
      <c r="S55" s="1">
        <v>2667.13</v>
      </c>
      <c r="T55" s="1">
        <v>4746.8500000000004</v>
      </c>
      <c r="U55" s="1">
        <v>14892</v>
      </c>
      <c r="V55" s="1">
        <v>86.45</v>
      </c>
      <c r="W55" s="1">
        <v>2933.16</v>
      </c>
      <c r="X55" s="1">
        <v>4654.33</v>
      </c>
      <c r="Y55" s="1">
        <v>15240.83</v>
      </c>
      <c r="Z55" s="1">
        <v>69.39</v>
      </c>
      <c r="AA55" s="39">
        <f t="shared" si="2"/>
        <v>3002.5499999999997</v>
      </c>
      <c r="AB55" s="39">
        <f t="shared" si="3"/>
        <v>19895.16</v>
      </c>
      <c r="AC55" s="48">
        <f t="shared" si="1"/>
        <v>0.1311288334073582</v>
      </c>
      <c r="AD55" s="1">
        <v>3165.87</v>
      </c>
      <c r="AE55" s="1">
        <v>4876.91</v>
      </c>
      <c r="AF55" s="1">
        <v>16431.55</v>
      </c>
      <c r="AG55" s="1">
        <v>69.02</v>
      </c>
      <c r="AH55" s="1" t="s">
        <v>81</v>
      </c>
      <c r="AI55" s="1" t="s">
        <v>81</v>
      </c>
      <c r="AJ55" s="1" t="s">
        <v>81</v>
      </c>
      <c r="AK55" s="1" t="s">
        <v>81</v>
      </c>
    </row>
    <row r="56" spans="1:37" x14ac:dyDescent="0.25">
      <c r="A56" s="1" t="s">
        <v>175</v>
      </c>
      <c r="B56" s="161" t="s">
        <v>31</v>
      </c>
      <c r="C56" s="1">
        <v>2718.62</v>
      </c>
      <c r="D56" s="1" t="s">
        <v>81</v>
      </c>
      <c r="E56" s="1" t="s">
        <v>81</v>
      </c>
      <c r="F56" s="1" t="s">
        <v>81</v>
      </c>
      <c r="G56" s="1" t="s">
        <v>81</v>
      </c>
      <c r="H56" s="1" t="s">
        <v>81</v>
      </c>
      <c r="I56" s="1" t="s">
        <v>81</v>
      </c>
      <c r="J56" s="1" t="s">
        <v>81</v>
      </c>
      <c r="K56" s="1">
        <v>2441.8000000000002</v>
      </c>
      <c r="L56" s="1" t="s">
        <v>81</v>
      </c>
      <c r="M56" s="1" t="s">
        <v>81</v>
      </c>
      <c r="N56" s="1" t="s">
        <v>81</v>
      </c>
      <c r="O56" s="1" t="s">
        <v>81</v>
      </c>
      <c r="P56" s="1" t="s">
        <v>81</v>
      </c>
      <c r="Q56" s="1" t="s">
        <v>81</v>
      </c>
      <c r="R56" s="1" t="s">
        <v>81</v>
      </c>
      <c r="S56" s="1">
        <v>2241</v>
      </c>
      <c r="T56" s="1" t="s">
        <v>81</v>
      </c>
      <c r="U56" s="1" t="s">
        <v>81</v>
      </c>
      <c r="V56" s="1" t="s">
        <v>81</v>
      </c>
      <c r="W56" s="1" t="s">
        <v>81</v>
      </c>
      <c r="X56" s="1" t="s">
        <v>81</v>
      </c>
      <c r="Y56" s="1" t="s">
        <v>81</v>
      </c>
      <c r="Z56" s="1" t="s">
        <v>81</v>
      </c>
      <c r="AA56" s="39" t="str">
        <f t="shared" si="2"/>
        <v>no data</v>
      </c>
      <c r="AB56" s="39" t="str">
        <f t="shared" si="3"/>
        <v>no data</v>
      </c>
      <c r="AC56" s="48" t="str">
        <f t="shared" si="1"/>
        <v>no data</v>
      </c>
      <c r="AD56" s="1" t="s">
        <v>81</v>
      </c>
      <c r="AE56" s="1" t="s">
        <v>81</v>
      </c>
      <c r="AF56" s="1" t="s">
        <v>81</v>
      </c>
      <c r="AG56" s="1" t="s">
        <v>81</v>
      </c>
      <c r="AH56" s="1" t="s">
        <v>81</v>
      </c>
      <c r="AI56" s="1" t="s">
        <v>81</v>
      </c>
      <c r="AJ56" s="1" t="s">
        <v>81</v>
      </c>
      <c r="AK56" s="1" t="s">
        <v>81</v>
      </c>
    </row>
    <row r="57" spans="1:37" x14ac:dyDescent="0.25">
      <c r="A57" s="224" t="s">
        <v>176</v>
      </c>
      <c r="B57" s="224" t="s">
        <v>51</v>
      </c>
      <c r="C57" s="224">
        <v>180</v>
      </c>
      <c r="D57" s="224">
        <v>212</v>
      </c>
      <c r="E57" s="224">
        <v>2157</v>
      </c>
      <c r="F57" s="224">
        <v>31</v>
      </c>
      <c r="G57" s="224">
        <v>233</v>
      </c>
      <c r="H57" s="224">
        <v>230</v>
      </c>
      <c r="I57" s="224">
        <v>2231</v>
      </c>
      <c r="J57" s="224">
        <v>25</v>
      </c>
      <c r="K57" s="224">
        <v>274</v>
      </c>
      <c r="L57" s="224">
        <v>251</v>
      </c>
      <c r="M57" s="224">
        <v>2328</v>
      </c>
      <c r="N57" s="224">
        <v>28</v>
      </c>
      <c r="O57" s="224">
        <v>292</v>
      </c>
      <c r="P57" s="224">
        <v>262</v>
      </c>
      <c r="Q57" s="224">
        <v>2499</v>
      </c>
      <c r="R57" s="224">
        <v>25</v>
      </c>
      <c r="S57" s="224">
        <v>280</v>
      </c>
      <c r="T57" s="224">
        <v>278</v>
      </c>
      <c r="U57" s="224">
        <v>2584</v>
      </c>
      <c r="V57" s="224">
        <v>25</v>
      </c>
      <c r="W57" s="224">
        <v>255</v>
      </c>
      <c r="X57" s="224">
        <v>275</v>
      </c>
      <c r="Y57" s="224">
        <v>2670</v>
      </c>
      <c r="Z57" s="224">
        <v>27</v>
      </c>
      <c r="AA57" s="249">
        <f t="shared" si="2"/>
        <v>282</v>
      </c>
      <c r="AB57" s="249">
        <f>IFERROR(X57+Y57,"no data")</f>
        <v>2945</v>
      </c>
      <c r="AC57" s="271">
        <f>IFERROR(AA57/(AA57+AB57),"no data")</f>
        <v>8.7387666563371547E-2</v>
      </c>
      <c r="AD57" s="224">
        <v>248</v>
      </c>
      <c r="AE57" s="224">
        <v>284</v>
      </c>
      <c r="AF57" s="224">
        <v>2730</v>
      </c>
      <c r="AG57" s="224">
        <v>26</v>
      </c>
      <c r="AH57" s="224" t="s">
        <v>81</v>
      </c>
      <c r="AI57" s="224">
        <v>281</v>
      </c>
      <c r="AJ57" s="224">
        <v>2730</v>
      </c>
      <c r="AK57" s="224">
        <v>35</v>
      </c>
    </row>
    <row r="58" spans="1:37" x14ac:dyDescent="0.25">
      <c r="A58" s="1" t="s">
        <v>177</v>
      </c>
      <c r="B58" s="161" t="s">
        <v>29</v>
      </c>
      <c r="C58" s="1">
        <v>2335.1759999999999</v>
      </c>
      <c r="D58" s="1">
        <v>2185</v>
      </c>
      <c r="E58" s="1">
        <v>9492</v>
      </c>
      <c r="F58" s="1">
        <v>219</v>
      </c>
      <c r="G58" s="1">
        <v>2372.4079999999999</v>
      </c>
      <c r="H58" s="1">
        <v>2193</v>
      </c>
      <c r="I58" s="1">
        <v>9070</v>
      </c>
      <c r="J58" s="1">
        <v>237</v>
      </c>
      <c r="K58" s="1">
        <v>2373.9319999999998</v>
      </c>
      <c r="L58" s="1">
        <v>2195</v>
      </c>
      <c r="M58" s="1">
        <v>9098</v>
      </c>
      <c r="N58" s="1">
        <v>249</v>
      </c>
      <c r="O58" s="1">
        <v>2376.8780000000002</v>
      </c>
      <c r="P58" s="1">
        <v>2292</v>
      </c>
      <c r="Q58" s="1">
        <v>10072.025</v>
      </c>
      <c r="R58" s="1">
        <v>251</v>
      </c>
      <c r="S58" s="1">
        <v>2312.9409999999998</v>
      </c>
      <c r="T58" s="1">
        <v>2398</v>
      </c>
      <c r="U58" s="1">
        <v>10426</v>
      </c>
      <c r="V58" s="1">
        <v>294</v>
      </c>
      <c r="W58" s="1">
        <v>2330.0349999999999</v>
      </c>
      <c r="X58" s="1">
        <v>2367</v>
      </c>
      <c r="Y58" s="1">
        <v>10564</v>
      </c>
      <c r="Z58" s="1">
        <v>283</v>
      </c>
      <c r="AA58" s="39">
        <f t="shared" si="2"/>
        <v>2613.0349999999999</v>
      </c>
      <c r="AB58" s="39">
        <f t="shared" si="3"/>
        <v>12931</v>
      </c>
      <c r="AC58" s="48">
        <f t="shared" ref="AC58:AC91" si="4">IFERROR(AA58/(AA58+AB58),"no data")</f>
        <v>0.16810532143037504</v>
      </c>
      <c r="AD58" s="1">
        <v>2417.3000000000002</v>
      </c>
      <c r="AE58" s="1">
        <v>2414</v>
      </c>
      <c r="AF58" s="1">
        <v>10748</v>
      </c>
      <c r="AG58" s="1">
        <v>310</v>
      </c>
      <c r="AH58" s="1" t="s">
        <v>81</v>
      </c>
      <c r="AI58" s="1" t="s">
        <v>81</v>
      </c>
      <c r="AJ58" s="1" t="s">
        <v>81</v>
      </c>
      <c r="AK58" s="1" t="s">
        <v>81</v>
      </c>
    </row>
    <row r="59" spans="1:37" x14ac:dyDescent="0.25">
      <c r="A59" s="1" t="s">
        <v>178</v>
      </c>
      <c r="B59" s="161" t="s">
        <v>40</v>
      </c>
      <c r="C59" s="1" t="s">
        <v>81</v>
      </c>
      <c r="D59" s="1" t="s">
        <v>81</v>
      </c>
      <c r="E59" s="1" t="s">
        <v>81</v>
      </c>
      <c r="F59" s="1" t="s">
        <v>81</v>
      </c>
      <c r="G59" s="1" t="s">
        <v>81</v>
      </c>
      <c r="H59" s="1" t="s">
        <v>81</v>
      </c>
      <c r="I59" s="1" t="s">
        <v>81</v>
      </c>
      <c r="J59" s="1" t="s">
        <v>81</v>
      </c>
      <c r="K59" s="1" t="s">
        <v>81</v>
      </c>
      <c r="L59" s="1" t="s">
        <v>81</v>
      </c>
      <c r="M59" s="1" t="s">
        <v>81</v>
      </c>
      <c r="N59" s="1" t="s">
        <v>81</v>
      </c>
      <c r="O59" s="1" t="s">
        <v>81</v>
      </c>
      <c r="P59" s="1" t="s">
        <v>81</v>
      </c>
      <c r="Q59" s="1" t="s">
        <v>81</v>
      </c>
      <c r="R59" s="1" t="s">
        <v>81</v>
      </c>
      <c r="S59" s="1" t="s">
        <v>81</v>
      </c>
      <c r="T59" s="1" t="s">
        <v>81</v>
      </c>
      <c r="U59" s="1" t="s">
        <v>81</v>
      </c>
      <c r="V59" s="1" t="s">
        <v>81</v>
      </c>
      <c r="W59" s="1" t="s">
        <v>81</v>
      </c>
      <c r="X59" s="1" t="s">
        <v>81</v>
      </c>
      <c r="Y59" s="1" t="s">
        <v>81</v>
      </c>
      <c r="Z59" s="1" t="s">
        <v>81</v>
      </c>
      <c r="AA59" s="39" t="str">
        <f t="shared" si="2"/>
        <v>no data</v>
      </c>
      <c r="AB59" s="39" t="str">
        <f t="shared" si="3"/>
        <v>no data</v>
      </c>
      <c r="AC59" s="48" t="str">
        <f t="shared" si="4"/>
        <v>no data</v>
      </c>
      <c r="AD59" s="1" t="s">
        <v>81</v>
      </c>
      <c r="AE59" s="1" t="s">
        <v>81</v>
      </c>
      <c r="AF59" s="1" t="s">
        <v>81</v>
      </c>
      <c r="AG59" s="1" t="s">
        <v>81</v>
      </c>
      <c r="AH59" s="1" t="s">
        <v>81</v>
      </c>
      <c r="AI59" s="1" t="s">
        <v>81</v>
      </c>
      <c r="AJ59" s="1" t="s">
        <v>81</v>
      </c>
      <c r="AK59" s="1" t="s">
        <v>81</v>
      </c>
    </row>
    <row r="60" spans="1:37" x14ac:dyDescent="0.25">
      <c r="A60" s="1" t="s">
        <v>179</v>
      </c>
      <c r="B60" s="161" t="s">
        <v>35</v>
      </c>
      <c r="C60" s="1" t="s">
        <v>81</v>
      </c>
      <c r="D60" s="1" t="s">
        <v>81</v>
      </c>
      <c r="E60" s="1" t="s">
        <v>81</v>
      </c>
      <c r="F60" s="1" t="s">
        <v>81</v>
      </c>
      <c r="G60" s="1" t="s">
        <v>81</v>
      </c>
      <c r="H60" s="1" t="s">
        <v>81</v>
      </c>
      <c r="I60" s="1" t="s">
        <v>81</v>
      </c>
      <c r="J60" s="1" t="s">
        <v>81</v>
      </c>
      <c r="K60" s="1" t="s">
        <v>81</v>
      </c>
      <c r="L60" s="1" t="s">
        <v>81</v>
      </c>
      <c r="M60" s="1" t="s">
        <v>81</v>
      </c>
      <c r="N60" s="1" t="s">
        <v>81</v>
      </c>
      <c r="O60" s="1" t="s">
        <v>81</v>
      </c>
      <c r="P60" s="1" t="s">
        <v>81</v>
      </c>
      <c r="Q60" s="1" t="s">
        <v>81</v>
      </c>
      <c r="R60" s="1" t="s">
        <v>81</v>
      </c>
      <c r="S60" s="1" t="s">
        <v>81</v>
      </c>
      <c r="T60" s="1" t="s">
        <v>81</v>
      </c>
      <c r="U60" s="1" t="s">
        <v>81</v>
      </c>
      <c r="V60" s="1" t="s">
        <v>81</v>
      </c>
      <c r="W60" s="1" t="s">
        <v>81</v>
      </c>
      <c r="X60" s="1" t="s">
        <v>81</v>
      </c>
      <c r="Y60" s="1" t="s">
        <v>81</v>
      </c>
      <c r="Z60" s="1" t="s">
        <v>81</v>
      </c>
      <c r="AA60" s="39" t="str">
        <f t="shared" si="2"/>
        <v>no data</v>
      </c>
      <c r="AB60" s="39" t="str">
        <f t="shared" si="3"/>
        <v>no data</v>
      </c>
      <c r="AC60" s="48" t="str">
        <f t="shared" si="4"/>
        <v>no data</v>
      </c>
      <c r="AD60" s="1" t="s">
        <v>81</v>
      </c>
      <c r="AE60" s="1" t="s">
        <v>81</v>
      </c>
      <c r="AF60" s="1" t="s">
        <v>81</v>
      </c>
      <c r="AG60" s="1" t="s">
        <v>81</v>
      </c>
      <c r="AH60" s="1" t="s">
        <v>81</v>
      </c>
      <c r="AI60" s="1" t="s">
        <v>81</v>
      </c>
      <c r="AJ60" s="1" t="s">
        <v>81</v>
      </c>
      <c r="AK60" s="1" t="s">
        <v>81</v>
      </c>
    </row>
    <row r="61" spans="1:37" x14ac:dyDescent="0.25">
      <c r="A61" s="1" t="s">
        <v>180</v>
      </c>
      <c r="B61" s="161" t="s">
        <v>61</v>
      </c>
      <c r="C61" s="1">
        <v>915</v>
      </c>
      <c r="D61" s="1" t="s">
        <v>81</v>
      </c>
      <c r="E61" s="1" t="s">
        <v>81</v>
      </c>
      <c r="F61" s="1" t="s">
        <v>81</v>
      </c>
      <c r="G61" s="1" t="s">
        <v>81</v>
      </c>
      <c r="H61" s="1" t="s">
        <v>81</v>
      </c>
      <c r="I61" s="1" t="s">
        <v>81</v>
      </c>
      <c r="J61" s="1" t="s">
        <v>81</v>
      </c>
      <c r="K61" s="1" t="s">
        <v>81</v>
      </c>
      <c r="L61" s="1" t="s">
        <v>81</v>
      </c>
      <c r="M61" s="1" t="s">
        <v>81</v>
      </c>
      <c r="N61" s="1" t="s">
        <v>81</v>
      </c>
      <c r="O61" s="1" t="s">
        <v>81</v>
      </c>
      <c r="P61" s="1" t="s">
        <v>81</v>
      </c>
      <c r="Q61" s="1" t="s">
        <v>81</v>
      </c>
      <c r="R61" s="1" t="s">
        <v>81</v>
      </c>
      <c r="S61" s="1">
        <v>1132</v>
      </c>
      <c r="T61" s="1">
        <v>3067</v>
      </c>
      <c r="U61" s="1">
        <v>17675</v>
      </c>
      <c r="V61" s="1">
        <v>159</v>
      </c>
      <c r="W61" s="49">
        <f>S61</f>
        <v>1132</v>
      </c>
      <c r="X61" s="49">
        <f>T61</f>
        <v>3067</v>
      </c>
      <c r="Y61" s="49">
        <f>U61</f>
        <v>17675</v>
      </c>
      <c r="Z61" s="49">
        <f>V61</f>
        <v>159</v>
      </c>
      <c r="AA61" s="39">
        <f t="shared" si="2"/>
        <v>1291</v>
      </c>
      <c r="AB61" s="39">
        <f t="shared" si="3"/>
        <v>20742</v>
      </c>
      <c r="AC61" s="50">
        <f t="shared" si="4"/>
        <v>5.8593927290881857E-2</v>
      </c>
      <c r="AD61" s="1">
        <v>1050</v>
      </c>
      <c r="AE61" s="1">
        <v>3866</v>
      </c>
      <c r="AF61" s="1">
        <v>18949</v>
      </c>
      <c r="AG61" s="1">
        <v>170</v>
      </c>
      <c r="AH61" s="1" t="s">
        <v>81</v>
      </c>
      <c r="AI61" s="1" t="s">
        <v>81</v>
      </c>
      <c r="AJ61" s="1" t="s">
        <v>81</v>
      </c>
      <c r="AK61" s="1" t="s">
        <v>81</v>
      </c>
    </row>
    <row r="62" spans="1:37" x14ac:dyDescent="0.25">
      <c r="A62" s="1" t="s">
        <v>181</v>
      </c>
      <c r="B62" s="161" t="s">
        <v>52</v>
      </c>
      <c r="C62" s="1">
        <v>978</v>
      </c>
      <c r="D62" s="1">
        <v>2461</v>
      </c>
      <c r="E62" s="1">
        <v>8564</v>
      </c>
      <c r="F62" s="1" t="s">
        <v>81</v>
      </c>
      <c r="G62" s="1">
        <v>1028</v>
      </c>
      <c r="H62" s="1">
        <v>2360</v>
      </c>
      <c r="I62" s="1">
        <v>9283</v>
      </c>
      <c r="J62" s="1" t="s">
        <v>81</v>
      </c>
      <c r="K62" s="1">
        <v>1236</v>
      </c>
      <c r="L62" s="1">
        <v>2533</v>
      </c>
      <c r="M62" s="1">
        <v>9306</v>
      </c>
      <c r="N62" s="1" t="s">
        <v>81</v>
      </c>
      <c r="O62" s="1">
        <v>1345</v>
      </c>
      <c r="P62" s="1">
        <v>2703</v>
      </c>
      <c r="Q62" s="1">
        <v>9108</v>
      </c>
      <c r="R62" s="1" t="s">
        <v>81</v>
      </c>
      <c r="S62" s="1">
        <v>1356</v>
      </c>
      <c r="T62" s="1">
        <v>2814</v>
      </c>
      <c r="U62" s="1">
        <v>9430</v>
      </c>
      <c r="V62" s="1" t="s">
        <v>81</v>
      </c>
      <c r="W62" s="1">
        <v>1431</v>
      </c>
      <c r="X62" s="1">
        <v>2745</v>
      </c>
      <c r="Y62" s="1">
        <v>9911</v>
      </c>
      <c r="Z62" s="51">
        <v>0</v>
      </c>
      <c r="AA62" s="39">
        <f t="shared" si="2"/>
        <v>1431</v>
      </c>
      <c r="AB62" s="39">
        <f t="shared" si="3"/>
        <v>12656</v>
      </c>
      <c r="AC62" s="50">
        <f t="shared" si="4"/>
        <v>0.10158301980549443</v>
      </c>
      <c r="AD62" s="1">
        <v>1488</v>
      </c>
      <c r="AE62" s="1">
        <v>2802</v>
      </c>
      <c r="AF62" s="1">
        <v>10106</v>
      </c>
      <c r="AG62" s="1" t="s">
        <v>81</v>
      </c>
      <c r="AH62" s="1" t="s">
        <v>81</v>
      </c>
      <c r="AI62" s="1" t="s">
        <v>81</v>
      </c>
      <c r="AJ62" s="1" t="s">
        <v>81</v>
      </c>
      <c r="AK62" s="1" t="s">
        <v>81</v>
      </c>
    </row>
    <row r="63" spans="1:37" x14ac:dyDescent="0.25">
      <c r="A63" s="1" t="s">
        <v>182</v>
      </c>
      <c r="B63" s="161" t="s">
        <v>46</v>
      </c>
      <c r="C63" s="1">
        <v>174</v>
      </c>
      <c r="D63" s="1">
        <v>225</v>
      </c>
      <c r="E63" s="1">
        <v>698</v>
      </c>
      <c r="F63" s="1">
        <v>25</v>
      </c>
      <c r="G63" s="1">
        <v>181.83</v>
      </c>
      <c r="H63" s="1">
        <v>235.125</v>
      </c>
      <c r="I63" s="1">
        <v>729.41</v>
      </c>
      <c r="J63" s="1">
        <v>26.125</v>
      </c>
      <c r="K63" s="1">
        <v>139</v>
      </c>
      <c r="L63" s="1">
        <v>275</v>
      </c>
      <c r="M63" s="1">
        <v>391</v>
      </c>
      <c r="N63" s="1">
        <v>35</v>
      </c>
      <c r="O63" s="1" t="s">
        <v>81</v>
      </c>
      <c r="P63" s="1" t="s">
        <v>81</v>
      </c>
      <c r="Q63" s="1" t="s">
        <v>81</v>
      </c>
      <c r="R63" s="1" t="s">
        <v>81</v>
      </c>
      <c r="S63" s="1">
        <v>124</v>
      </c>
      <c r="T63" s="1">
        <v>131</v>
      </c>
      <c r="U63" s="1">
        <v>821</v>
      </c>
      <c r="V63" s="1">
        <v>27</v>
      </c>
      <c r="W63" s="49">
        <f>S63</f>
        <v>124</v>
      </c>
      <c r="X63" s="49">
        <f>T63</f>
        <v>131</v>
      </c>
      <c r="Y63" s="49">
        <f>U63</f>
        <v>821</v>
      </c>
      <c r="Z63" s="49">
        <f>V63</f>
        <v>27</v>
      </c>
      <c r="AA63" s="39">
        <f t="shared" si="2"/>
        <v>151</v>
      </c>
      <c r="AB63" s="39">
        <f t="shared" si="3"/>
        <v>952</v>
      </c>
      <c r="AC63" s="50">
        <f t="shared" si="4"/>
        <v>0.13689936536718042</v>
      </c>
      <c r="AD63" s="1" t="s">
        <v>81</v>
      </c>
      <c r="AE63" s="1" t="s">
        <v>81</v>
      </c>
      <c r="AF63" s="1" t="s">
        <v>81</v>
      </c>
      <c r="AG63" s="1" t="s">
        <v>81</v>
      </c>
      <c r="AH63" s="1" t="s">
        <v>81</v>
      </c>
      <c r="AI63" s="1" t="s">
        <v>81</v>
      </c>
      <c r="AJ63" s="1" t="s">
        <v>81</v>
      </c>
      <c r="AK63" s="1" t="s">
        <v>81</v>
      </c>
    </row>
    <row r="64" spans="1:37" x14ac:dyDescent="0.25">
      <c r="A64" s="1" t="s">
        <v>183</v>
      </c>
      <c r="B64" s="161" t="s">
        <v>50</v>
      </c>
      <c r="C64" s="1">
        <v>1178.8</v>
      </c>
      <c r="D64" s="1">
        <v>397</v>
      </c>
      <c r="E64" s="1">
        <v>6026</v>
      </c>
      <c r="F64" s="1" t="s">
        <v>81</v>
      </c>
      <c r="G64" s="1">
        <v>1265</v>
      </c>
      <c r="H64" s="1">
        <v>419</v>
      </c>
      <c r="I64" s="1">
        <v>7712.8</v>
      </c>
      <c r="J64" s="1" t="s">
        <v>81</v>
      </c>
      <c r="K64" s="1">
        <v>1639</v>
      </c>
      <c r="L64" s="1">
        <v>369</v>
      </c>
      <c r="M64" s="1">
        <v>7092.06</v>
      </c>
      <c r="N64" s="1" t="s">
        <v>81</v>
      </c>
      <c r="O64" s="1">
        <v>1671.249</v>
      </c>
      <c r="P64" s="1">
        <v>361</v>
      </c>
      <c r="Q64" s="1">
        <v>6946.02</v>
      </c>
      <c r="R64" s="1" t="s">
        <v>81</v>
      </c>
      <c r="S64" s="1">
        <v>1550</v>
      </c>
      <c r="T64" s="1">
        <v>370</v>
      </c>
      <c r="U64" s="1">
        <v>6877.01</v>
      </c>
      <c r="V64" s="1" t="s">
        <v>81</v>
      </c>
      <c r="W64" s="49">
        <f>S64</f>
        <v>1550</v>
      </c>
      <c r="X64" s="1">
        <v>334</v>
      </c>
      <c r="Y64" s="1">
        <v>6808</v>
      </c>
      <c r="Z64" s="51">
        <v>0</v>
      </c>
      <c r="AA64" s="39">
        <f t="shared" si="2"/>
        <v>1550</v>
      </c>
      <c r="AB64" s="39">
        <f t="shared" si="3"/>
        <v>7142</v>
      </c>
      <c r="AC64" s="50">
        <f t="shared" si="4"/>
        <v>0.17832489645651173</v>
      </c>
      <c r="AD64" s="1" t="s">
        <v>81</v>
      </c>
      <c r="AE64" s="1">
        <v>374</v>
      </c>
      <c r="AF64" s="1">
        <v>6718.94</v>
      </c>
      <c r="AG64" s="1" t="s">
        <v>81</v>
      </c>
      <c r="AH64" s="1" t="s">
        <v>81</v>
      </c>
      <c r="AI64" s="1" t="s">
        <v>81</v>
      </c>
      <c r="AJ64" s="1" t="s">
        <v>81</v>
      </c>
      <c r="AK64" s="1" t="s">
        <v>81</v>
      </c>
    </row>
    <row r="65" spans="1:37" x14ac:dyDescent="0.25">
      <c r="A65" s="1" t="s">
        <v>184</v>
      </c>
      <c r="B65" s="161" t="s">
        <v>27</v>
      </c>
      <c r="C65" s="1">
        <v>3359</v>
      </c>
      <c r="D65" s="1" t="s">
        <v>81</v>
      </c>
      <c r="E65" s="1" t="s">
        <v>81</v>
      </c>
      <c r="F65" s="1" t="s">
        <v>81</v>
      </c>
      <c r="G65" s="1">
        <v>2910</v>
      </c>
      <c r="H65" s="1" t="s">
        <v>81</v>
      </c>
      <c r="I65" s="1" t="s">
        <v>81</v>
      </c>
      <c r="J65" s="1" t="s">
        <v>81</v>
      </c>
      <c r="K65" s="1">
        <v>3614</v>
      </c>
      <c r="L65" s="1" t="s">
        <v>81</v>
      </c>
      <c r="M65" s="1" t="s">
        <v>81</v>
      </c>
      <c r="N65" s="1" t="s">
        <v>81</v>
      </c>
      <c r="O65" s="1">
        <v>2983</v>
      </c>
      <c r="P65" s="1" t="s">
        <v>81</v>
      </c>
      <c r="Q65" s="1" t="s">
        <v>81</v>
      </c>
      <c r="R65" s="1" t="s">
        <v>81</v>
      </c>
      <c r="S65" s="1">
        <v>3145</v>
      </c>
      <c r="T65" s="1" t="s">
        <v>81</v>
      </c>
      <c r="U65" s="1" t="s">
        <v>81</v>
      </c>
      <c r="V65" s="1" t="s">
        <v>81</v>
      </c>
      <c r="W65" s="1">
        <v>3737</v>
      </c>
      <c r="X65" s="1" t="s">
        <v>81</v>
      </c>
      <c r="Y65" s="1" t="s">
        <v>81</v>
      </c>
      <c r="Z65" s="1" t="s">
        <v>81</v>
      </c>
      <c r="AA65" s="39" t="str">
        <f t="shared" si="2"/>
        <v>no data</v>
      </c>
      <c r="AB65" s="39" t="str">
        <f t="shared" si="3"/>
        <v>no data</v>
      </c>
      <c r="AC65" s="48" t="str">
        <f t="shared" si="4"/>
        <v>no data</v>
      </c>
      <c r="AD65" s="1">
        <v>3410</v>
      </c>
      <c r="AE65" s="1" t="s">
        <v>81</v>
      </c>
      <c r="AF65" s="1" t="s">
        <v>81</v>
      </c>
      <c r="AG65" s="1" t="s">
        <v>81</v>
      </c>
      <c r="AH65" s="1" t="s">
        <v>81</v>
      </c>
      <c r="AI65" s="1" t="s">
        <v>81</v>
      </c>
      <c r="AJ65" s="1" t="s">
        <v>81</v>
      </c>
      <c r="AK65" s="1" t="s">
        <v>81</v>
      </c>
    </row>
    <row r="66" spans="1:37" x14ac:dyDescent="0.25">
      <c r="A66" s="1" t="s">
        <v>185</v>
      </c>
      <c r="B66" s="161" t="s">
        <v>53</v>
      </c>
      <c r="C66" s="1">
        <v>2180</v>
      </c>
      <c r="D66" s="1">
        <v>2554</v>
      </c>
      <c r="E66" s="1" t="s">
        <v>81</v>
      </c>
      <c r="F66" s="1">
        <v>935</v>
      </c>
      <c r="G66" s="1">
        <v>3377</v>
      </c>
      <c r="H66" s="1">
        <v>3381</v>
      </c>
      <c r="I66" s="1" t="s">
        <v>81</v>
      </c>
      <c r="J66" s="1">
        <v>1289</v>
      </c>
      <c r="K66" s="1">
        <v>3740</v>
      </c>
      <c r="L66" s="1">
        <v>4505</v>
      </c>
      <c r="M66" s="1" t="s">
        <v>81</v>
      </c>
      <c r="N66" s="1">
        <v>1257</v>
      </c>
      <c r="O66" s="1">
        <v>3127</v>
      </c>
      <c r="P66" s="1">
        <v>5357</v>
      </c>
      <c r="Q66" s="1" t="s">
        <v>81</v>
      </c>
      <c r="R66" s="1">
        <v>1407</v>
      </c>
      <c r="S66" s="1">
        <v>3318</v>
      </c>
      <c r="T66" s="1">
        <v>5456</v>
      </c>
      <c r="U66" s="1" t="s">
        <v>81</v>
      </c>
      <c r="V66" s="1">
        <v>1466</v>
      </c>
      <c r="W66" s="1">
        <v>4027</v>
      </c>
      <c r="X66" s="1">
        <v>5847</v>
      </c>
      <c r="Y66" s="1" t="s">
        <v>81</v>
      </c>
      <c r="Z66" s="1">
        <v>1565</v>
      </c>
      <c r="AA66" s="39">
        <f t="shared" si="2"/>
        <v>5592</v>
      </c>
      <c r="AB66" s="39" t="str">
        <f t="shared" si="3"/>
        <v>no data</v>
      </c>
      <c r="AC66" s="48" t="str">
        <f t="shared" si="4"/>
        <v>no data</v>
      </c>
      <c r="AD66" s="1">
        <v>4706</v>
      </c>
      <c r="AE66" s="1">
        <v>6892</v>
      </c>
      <c r="AF66" s="1" t="s">
        <v>81</v>
      </c>
      <c r="AG66" s="1">
        <v>1756</v>
      </c>
      <c r="AH66" s="1" t="s">
        <v>81</v>
      </c>
      <c r="AI66" s="1" t="s">
        <v>81</v>
      </c>
      <c r="AJ66" s="1" t="s">
        <v>81</v>
      </c>
      <c r="AK66" s="1" t="s">
        <v>81</v>
      </c>
    </row>
    <row r="67" spans="1:37" x14ac:dyDescent="0.25">
      <c r="A67" s="1" t="s">
        <v>186</v>
      </c>
      <c r="B67" s="161" t="s">
        <v>28</v>
      </c>
      <c r="C67" s="1">
        <v>20333</v>
      </c>
      <c r="D67" s="1">
        <v>15414</v>
      </c>
      <c r="E67" s="1">
        <v>108303</v>
      </c>
      <c r="F67" s="1">
        <v>3275</v>
      </c>
      <c r="G67" s="1">
        <v>20933</v>
      </c>
      <c r="H67" s="1">
        <v>14962</v>
      </c>
      <c r="I67" s="1">
        <v>111317</v>
      </c>
      <c r="J67" s="1">
        <v>3281</v>
      </c>
      <c r="K67" s="1">
        <v>22188</v>
      </c>
      <c r="L67" s="1">
        <v>15999</v>
      </c>
      <c r="M67" s="1">
        <v>113556</v>
      </c>
      <c r="N67" s="1">
        <v>3213</v>
      </c>
      <c r="O67" s="1">
        <v>22626</v>
      </c>
      <c r="P67" s="1">
        <v>15529</v>
      </c>
      <c r="Q67" s="1">
        <v>116700</v>
      </c>
      <c r="R67" s="1">
        <v>3202</v>
      </c>
      <c r="S67" s="1">
        <v>22689</v>
      </c>
      <c r="T67" s="1">
        <v>15622</v>
      </c>
      <c r="U67" s="1">
        <v>119308</v>
      </c>
      <c r="V67" s="1">
        <v>3178</v>
      </c>
      <c r="W67" s="1">
        <v>22563</v>
      </c>
      <c r="X67" s="1">
        <v>15609</v>
      </c>
      <c r="Y67" s="1">
        <v>122411</v>
      </c>
      <c r="Z67" s="1">
        <v>3202</v>
      </c>
      <c r="AA67" s="39">
        <f t="shared" si="2"/>
        <v>25765</v>
      </c>
      <c r="AB67" s="39">
        <f t="shared" si="3"/>
        <v>138020</v>
      </c>
      <c r="AC67" s="48">
        <f t="shared" si="4"/>
        <v>0.15730988796287818</v>
      </c>
      <c r="AD67" s="1">
        <v>22949</v>
      </c>
      <c r="AE67" s="1">
        <v>15687</v>
      </c>
      <c r="AF67" s="1">
        <v>124109</v>
      </c>
      <c r="AG67" s="1">
        <v>3375</v>
      </c>
      <c r="AH67" s="1">
        <v>25069</v>
      </c>
      <c r="AI67" s="1">
        <v>15879</v>
      </c>
      <c r="AJ67" s="1">
        <v>126226</v>
      </c>
      <c r="AK67" s="1">
        <v>3642</v>
      </c>
    </row>
    <row r="68" spans="1:37" x14ac:dyDescent="0.25">
      <c r="A68" s="1" t="s">
        <v>26</v>
      </c>
      <c r="B68" s="161" t="s">
        <v>26</v>
      </c>
      <c r="C68" s="1" t="s">
        <v>81</v>
      </c>
      <c r="D68" s="1" t="s">
        <v>81</v>
      </c>
      <c r="E68" s="1" t="s">
        <v>81</v>
      </c>
      <c r="F68" s="1" t="s">
        <v>81</v>
      </c>
      <c r="G68" s="1" t="s">
        <v>81</v>
      </c>
      <c r="H68" s="1" t="s">
        <v>81</v>
      </c>
      <c r="I68" s="1" t="s">
        <v>81</v>
      </c>
      <c r="J68" s="1" t="s">
        <v>81</v>
      </c>
      <c r="K68" s="1" t="s">
        <v>81</v>
      </c>
      <c r="L68" s="1" t="s">
        <v>81</v>
      </c>
      <c r="M68" s="1" t="s">
        <v>81</v>
      </c>
      <c r="N68" s="1" t="s">
        <v>81</v>
      </c>
      <c r="O68" s="1" t="s">
        <v>81</v>
      </c>
      <c r="P68" s="1" t="s">
        <v>81</v>
      </c>
      <c r="Q68" s="1" t="s">
        <v>81</v>
      </c>
      <c r="R68" s="1" t="s">
        <v>81</v>
      </c>
      <c r="S68" s="1" t="s">
        <v>81</v>
      </c>
      <c r="T68" s="1" t="s">
        <v>81</v>
      </c>
      <c r="U68" s="1" t="s">
        <v>81</v>
      </c>
      <c r="V68" s="1" t="s">
        <v>81</v>
      </c>
      <c r="W68" s="1" t="s">
        <v>81</v>
      </c>
      <c r="X68" s="1" t="s">
        <v>81</v>
      </c>
      <c r="Y68" s="1" t="s">
        <v>81</v>
      </c>
      <c r="Z68" s="1" t="s">
        <v>81</v>
      </c>
      <c r="AA68" s="39" t="str">
        <f t="shared" si="2"/>
        <v>no data</v>
      </c>
      <c r="AB68" s="39" t="str">
        <f t="shared" si="3"/>
        <v>no data</v>
      </c>
      <c r="AC68" s="48" t="str">
        <f t="shared" si="4"/>
        <v>no data</v>
      </c>
      <c r="AD68" s="1" t="s">
        <v>81</v>
      </c>
      <c r="AE68" s="1" t="s">
        <v>81</v>
      </c>
      <c r="AF68" s="1" t="s">
        <v>81</v>
      </c>
      <c r="AG68" s="1" t="s">
        <v>81</v>
      </c>
      <c r="AH68" s="1" t="s">
        <v>81</v>
      </c>
      <c r="AI68" s="1" t="s">
        <v>81</v>
      </c>
      <c r="AJ68" s="1" t="s">
        <v>81</v>
      </c>
      <c r="AK68" s="1" t="s">
        <v>81</v>
      </c>
    </row>
    <row r="69" spans="1:37" x14ac:dyDescent="0.25">
      <c r="A69" s="1" t="s">
        <v>187</v>
      </c>
      <c r="B69" s="161" t="s">
        <v>55</v>
      </c>
      <c r="C69" s="1" t="s">
        <v>81</v>
      </c>
      <c r="D69" s="1">
        <v>180</v>
      </c>
      <c r="E69" s="1">
        <v>139</v>
      </c>
      <c r="F69" s="1" t="s">
        <v>81</v>
      </c>
      <c r="G69" s="1" t="s">
        <v>81</v>
      </c>
      <c r="H69" s="1" t="s">
        <v>81</v>
      </c>
      <c r="I69" s="1">
        <v>193</v>
      </c>
      <c r="J69" s="1" t="s">
        <v>81</v>
      </c>
      <c r="K69" s="1" t="s">
        <v>81</v>
      </c>
      <c r="L69" s="1">
        <v>276</v>
      </c>
      <c r="M69" s="1">
        <v>272</v>
      </c>
      <c r="N69" s="1" t="s">
        <v>81</v>
      </c>
      <c r="O69" s="1" t="s">
        <v>81</v>
      </c>
      <c r="P69" s="1" t="s">
        <v>81</v>
      </c>
      <c r="Q69" s="1" t="s">
        <v>81</v>
      </c>
      <c r="R69" s="1" t="s">
        <v>81</v>
      </c>
      <c r="S69" s="1" t="s">
        <v>81</v>
      </c>
      <c r="T69" s="1" t="s">
        <v>81</v>
      </c>
      <c r="U69" s="1" t="s">
        <v>81</v>
      </c>
      <c r="V69" s="1" t="s">
        <v>81</v>
      </c>
      <c r="W69" s="1" t="s">
        <v>81</v>
      </c>
      <c r="X69" s="1" t="s">
        <v>81</v>
      </c>
      <c r="Y69" s="1" t="s">
        <v>81</v>
      </c>
      <c r="Z69" s="1" t="s">
        <v>81</v>
      </c>
      <c r="AA69" s="39" t="str">
        <f t="shared" si="2"/>
        <v>no data</v>
      </c>
      <c r="AB69" s="39" t="str">
        <f t="shared" si="3"/>
        <v>no data</v>
      </c>
      <c r="AC69" s="48" t="str">
        <f t="shared" si="4"/>
        <v>no data</v>
      </c>
      <c r="AD69" s="1" t="s">
        <v>81</v>
      </c>
      <c r="AE69" s="1" t="s">
        <v>81</v>
      </c>
      <c r="AF69" s="1" t="s">
        <v>81</v>
      </c>
      <c r="AG69" s="1" t="s">
        <v>81</v>
      </c>
      <c r="AH69" s="1" t="s">
        <v>81</v>
      </c>
      <c r="AI69" s="1" t="s">
        <v>81</v>
      </c>
      <c r="AJ69" s="1" t="s">
        <v>81</v>
      </c>
      <c r="AK69" s="1" t="s">
        <v>81</v>
      </c>
    </row>
    <row r="70" spans="1:37" x14ac:dyDescent="0.25">
      <c r="A70" s="1" t="s">
        <v>233</v>
      </c>
      <c r="B70" s="161" t="s">
        <v>284</v>
      </c>
      <c r="C70" s="1" t="s">
        <v>81</v>
      </c>
      <c r="D70" s="1" t="s">
        <v>81</v>
      </c>
      <c r="E70" s="1" t="s">
        <v>81</v>
      </c>
      <c r="F70" s="1" t="s">
        <v>81</v>
      </c>
      <c r="G70" s="1" t="s">
        <v>81</v>
      </c>
      <c r="H70" s="1" t="s">
        <v>81</v>
      </c>
      <c r="I70" s="1" t="s">
        <v>81</v>
      </c>
      <c r="J70" s="1" t="s">
        <v>81</v>
      </c>
      <c r="K70" s="1">
        <v>1502.14</v>
      </c>
      <c r="L70" s="1" t="s">
        <v>81</v>
      </c>
      <c r="M70" s="1" t="s">
        <v>81</v>
      </c>
      <c r="N70" s="1" t="s">
        <v>81</v>
      </c>
      <c r="O70" s="1">
        <v>1227.0319999999999</v>
      </c>
      <c r="P70" s="1" t="s">
        <v>81</v>
      </c>
      <c r="Q70" s="1" t="s">
        <v>81</v>
      </c>
      <c r="R70" s="1" t="s">
        <v>81</v>
      </c>
      <c r="S70" s="1">
        <v>1085.5640000000001</v>
      </c>
      <c r="T70" s="1" t="s">
        <v>81</v>
      </c>
      <c r="U70" s="1" t="s">
        <v>81</v>
      </c>
      <c r="V70" s="1" t="s">
        <v>81</v>
      </c>
      <c r="W70" s="1">
        <v>2163.0070000000001</v>
      </c>
      <c r="X70" s="1" t="s">
        <v>81</v>
      </c>
      <c r="Y70" s="1" t="s">
        <v>81</v>
      </c>
      <c r="Z70" s="1" t="s">
        <v>81</v>
      </c>
      <c r="AA70" s="39" t="str">
        <f t="shared" si="2"/>
        <v>no data</v>
      </c>
      <c r="AB70" s="39" t="str">
        <f t="shared" si="3"/>
        <v>no data</v>
      </c>
      <c r="AC70" s="48" t="str">
        <f t="shared" si="4"/>
        <v>no data</v>
      </c>
      <c r="AD70" s="1">
        <v>2105.0329999999999</v>
      </c>
      <c r="AE70" s="1" t="s">
        <v>81</v>
      </c>
      <c r="AF70" s="1" t="s">
        <v>81</v>
      </c>
      <c r="AG70" s="1" t="s">
        <v>81</v>
      </c>
      <c r="AH70" s="1" t="s">
        <v>81</v>
      </c>
      <c r="AI70" s="1" t="s">
        <v>81</v>
      </c>
      <c r="AJ70" s="1" t="s">
        <v>81</v>
      </c>
      <c r="AK70" s="1" t="s">
        <v>81</v>
      </c>
    </row>
    <row r="71" spans="1:37" x14ac:dyDescent="0.25">
      <c r="A71" s="1" t="s">
        <v>188</v>
      </c>
      <c r="B71" s="161" t="s">
        <v>44</v>
      </c>
      <c r="C71" s="1" t="s">
        <v>81</v>
      </c>
      <c r="D71" s="1" t="s">
        <v>81</v>
      </c>
      <c r="E71" s="1" t="s">
        <v>81</v>
      </c>
      <c r="F71" s="1" t="s">
        <v>81</v>
      </c>
      <c r="G71" s="1" t="s">
        <v>81</v>
      </c>
      <c r="H71" s="1" t="s">
        <v>81</v>
      </c>
      <c r="I71" s="1" t="s">
        <v>81</v>
      </c>
      <c r="J71" s="1" t="s">
        <v>81</v>
      </c>
      <c r="K71" s="1" t="s">
        <v>81</v>
      </c>
      <c r="L71" s="1" t="s">
        <v>81</v>
      </c>
      <c r="M71" s="1" t="s">
        <v>81</v>
      </c>
      <c r="N71" s="1" t="s">
        <v>81</v>
      </c>
      <c r="O71" s="1" t="s">
        <v>81</v>
      </c>
      <c r="P71" s="1" t="s">
        <v>81</v>
      </c>
      <c r="Q71" s="1" t="s">
        <v>81</v>
      </c>
      <c r="R71" s="1" t="s">
        <v>81</v>
      </c>
      <c r="S71" s="1" t="s">
        <v>81</v>
      </c>
      <c r="T71" s="1" t="s">
        <v>81</v>
      </c>
      <c r="U71" s="1" t="s">
        <v>81</v>
      </c>
      <c r="V71" s="1" t="s">
        <v>81</v>
      </c>
      <c r="W71" s="1" t="s">
        <v>81</v>
      </c>
      <c r="X71" s="1" t="s">
        <v>81</v>
      </c>
      <c r="Y71" s="1" t="s">
        <v>81</v>
      </c>
      <c r="Z71" s="1" t="s">
        <v>81</v>
      </c>
      <c r="AA71" s="39" t="str">
        <f t="shared" si="2"/>
        <v>no data</v>
      </c>
      <c r="AB71" s="39" t="str">
        <f t="shared" si="3"/>
        <v>no data</v>
      </c>
      <c r="AC71" s="48" t="str">
        <f t="shared" si="4"/>
        <v>no data</v>
      </c>
      <c r="AD71" s="1" t="s">
        <v>81</v>
      </c>
      <c r="AE71" s="1" t="s">
        <v>81</v>
      </c>
      <c r="AF71" s="1" t="s">
        <v>81</v>
      </c>
      <c r="AG71" s="1" t="s">
        <v>81</v>
      </c>
      <c r="AH71" s="1" t="s">
        <v>81</v>
      </c>
      <c r="AI71" s="1" t="s">
        <v>81</v>
      </c>
      <c r="AJ71" s="1" t="s">
        <v>81</v>
      </c>
      <c r="AK71" s="1" t="s">
        <v>81</v>
      </c>
    </row>
    <row r="72" spans="1:37" x14ac:dyDescent="0.25">
      <c r="A72" s="1" t="s">
        <v>234</v>
      </c>
      <c r="B72" s="161" t="s">
        <v>89</v>
      </c>
      <c r="C72" s="1" t="s">
        <v>81</v>
      </c>
      <c r="D72" s="1" t="s">
        <v>81</v>
      </c>
      <c r="E72" s="1" t="s">
        <v>81</v>
      </c>
      <c r="F72" s="1" t="s">
        <v>81</v>
      </c>
      <c r="G72" s="1" t="s">
        <v>81</v>
      </c>
      <c r="H72" s="1" t="s">
        <v>81</v>
      </c>
      <c r="I72" s="1" t="s">
        <v>81</v>
      </c>
      <c r="J72" s="1" t="s">
        <v>81</v>
      </c>
      <c r="K72" s="1" t="s">
        <v>81</v>
      </c>
      <c r="L72" s="1" t="s">
        <v>81</v>
      </c>
      <c r="M72" s="1" t="s">
        <v>81</v>
      </c>
      <c r="N72" s="1" t="s">
        <v>81</v>
      </c>
      <c r="O72" s="1" t="s">
        <v>81</v>
      </c>
      <c r="P72" s="1" t="s">
        <v>81</v>
      </c>
      <c r="Q72" s="1" t="s">
        <v>81</v>
      </c>
      <c r="R72" s="1" t="s">
        <v>81</v>
      </c>
      <c r="S72" s="1" t="s">
        <v>81</v>
      </c>
      <c r="T72" s="1" t="s">
        <v>81</v>
      </c>
      <c r="U72" s="1" t="s">
        <v>81</v>
      </c>
      <c r="V72" s="1" t="s">
        <v>81</v>
      </c>
      <c r="W72" s="1" t="s">
        <v>81</v>
      </c>
      <c r="X72" s="1" t="s">
        <v>81</v>
      </c>
      <c r="Y72" s="1" t="s">
        <v>81</v>
      </c>
      <c r="Z72" s="1" t="s">
        <v>81</v>
      </c>
      <c r="AA72" s="39" t="str">
        <f t="shared" si="2"/>
        <v>no data</v>
      </c>
      <c r="AB72" s="39" t="str">
        <f t="shared" si="3"/>
        <v>no data</v>
      </c>
      <c r="AC72" s="48" t="str">
        <f t="shared" si="4"/>
        <v>no data</v>
      </c>
      <c r="AD72" s="1" t="s">
        <v>81</v>
      </c>
      <c r="AE72" s="1" t="s">
        <v>81</v>
      </c>
      <c r="AF72" s="1" t="s">
        <v>81</v>
      </c>
      <c r="AG72" s="1" t="s">
        <v>81</v>
      </c>
      <c r="AH72" s="1" t="s">
        <v>81</v>
      </c>
      <c r="AI72" s="1" t="s">
        <v>81</v>
      </c>
      <c r="AJ72" s="1" t="s">
        <v>81</v>
      </c>
      <c r="AK72" s="1" t="s">
        <v>81</v>
      </c>
    </row>
    <row r="73" spans="1:37" x14ac:dyDescent="0.25">
      <c r="A73" s="1" t="s">
        <v>189</v>
      </c>
      <c r="B73" s="161" t="s">
        <v>47</v>
      </c>
      <c r="C73" s="1">
        <v>2074</v>
      </c>
      <c r="D73" s="1">
        <v>1984</v>
      </c>
      <c r="E73" s="1">
        <v>7264</v>
      </c>
      <c r="F73" s="1" t="s">
        <v>81</v>
      </c>
      <c r="G73" s="1">
        <v>2502</v>
      </c>
      <c r="H73" s="1">
        <v>2013</v>
      </c>
      <c r="I73" s="1">
        <v>7889</v>
      </c>
      <c r="J73" s="1" t="s">
        <v>81</v>
      </c>
      <c r="K73" s="1">
        <v>2577</v>
      </c>
      <c r="L73" s="1">
        <v>2380</v>
      </c>
      <c r="M73" s="1">
        <v>8282</v>
      </c>
      <c r="N73" s="1" t="s">
        <v>81</v>
      </c>
      <c r="O73" s="1">
        <v>2578</v>
      </c>
      <c r="P73" s="1">
        <v>2519</v>
      </c>
      <c r="Q73" s="1">
        <v>8832</v>
      </c>
      <c r="R73" s="1" t="s">
        <v>81</v>
      </c>
      <c r="S73" s="1">
        <v>2766</v>
      </c>
      <c r="T73" s="1">
        <v>2697</v>
      </c>
      <c r="U73" s="1">
        <v>9126</v>
      </c>
      <c r="V73" s="1" t="s">
        <v>81</v>
      </c>
      <c r="W73" s="1">
        <v>3065</v>
      </c>
      <c r="X73" s="1">
        <v>2793</v>
      </c>
      <c r="Y73" s="1">
        <v>9611</v>
      </c>
      <c r="Z73" s="51">
        <v>0</v>
      </c>
      <c r="AA73" s="39">
        <f t="shared" si="2"/>
        <v>3065</v>
      </c>
      <c r="AB73" s="39">
        <f t="shared" si="3"/>
        <v>12404</v>
      </c>
      <c r="AC73" s="50">
        <f t="shared" si="4"/>
        <v>0.19813821190768635</v>
      </c>
      <c r="AD73" s="1">
        <v>3030</v>
      </c>
      <c r="AE73" s="1">
        <v>2946</v>
      </c>
      <c r="AF73" s="1">
        <v>10130</v>
      </c>
      <c r="AG73" s="1" t="s">
        <v>81</v>
      </c>
      <c r="AH73" s="1" t="s">
        <v>81</v>
      </c>
      <c r="AI73" s="1" t="s">
        <v>81</v>
      </c>
      <c r="AJ73" s="1" t="s">
        <v>81</v>
      </c>
      <c r="AK73" s="1" t="s">
        <v>81</v>
      </c>
    </row>
    <row r="74" spans="1:37" x14ac:dyDescent="0.25">
      <c r="A74" s="1" t="s">
        <v>190</v>
      </c>
      <c r="B74" s="161" t="s">
        <v>59</v>
      </c>
      <c r="C74" s="1">
        <v>1552</v>
      </c>
      <c r="D74" s="1">
        <v>7679</v>
      </c>
      <c r="E74" s="1">
        <v>55158</v>
      </c>
      <c r="F74" s="1">
        <v>26</v>
      </c>
      <c r="G74" s="1">
        <v>1611</v>
      </c>
      <c r="H74" s="1">
        <v>7640</v>
      </c>
      <c r="I74" s="1">
        <v>57080</v>
      </c>
      <c r="J74" s="1">
        <v>7</v>
      </c>
      <c r="K74" s="1">
        <v>1159</v>
      </c>
      <c r="L74" s="1">
        <v>8366</v>
      </c>
      <c r="M74" s="1">
        <v>58100</v>
      </c>
      <c r="N74" s="1">
        <v>3</v>
      </c>
      <c r="O74" s="1">
        <v>1006</v>
      </c>
      <c r="P74" s="1">
        <v>8898</v>
      </c>
      <c r="Q74" s="1">
        <v>59918</v>
      </c>
      <c r="R74" s="1">
        <v>21</v>
      </c>
      <c r="S74" s="1">
        <v>990</v>
      </c>
      <c r="T74" s="1">
        <v>8746</v>
      </c>
      <c r="U74" s="1">
        <v>60520</v>
      </c>
      <c r="V74" s="1">
        <v>34</v>
      </c>
      <c r="W74" s="1">
        <v>1357</v>
      </c>
      <c r="X74" s="1">
        <v>8868</v>
      </c>
      <c r="Y74" s="1">
        <v>60526</v>
      </c>
      <c r="Z74" s="1">
        <v>59</v>
      </c>
      <c r="AA74" s="39">
        <f t="shared" si="2"/>
        <v>1416</v>
      </c>
      <c r="AB74" s="39">
        <f t="shared" si="3"/>
        <v>69394</v>
      </c>
      <c r="AC74" s="48">
        <f t="shared" si="4"/>
        <v>1.999717554017794E-2</v>
      </c>
      <c r="AD74" s="1">
        <v>1693</v>
      </c>
      <c r="AE74" s="1">
        <v>9121</v>
      </c>
      <c r="AF74" s="1">
        <v>61037</v>
      </c>
      <c r="AG74" s="1">
        <v>63</v>
      </c>
      <c r="AH74" s="1" t="s">
        <v>81</v>
      </c>
      <c r="AI74" s="1" t="s">
        <v>81</v>
      </c>
      <c r="AJ74" s="1" t="s">
        <v>81</v>
      </c>
      <c r="AK74" s="1" t="s">
        <v>81</v>
      </c>
    </row>
    <row r="75" spans="1:37" x14ac:dyDescent="0.25">
      <c r="A75" s="1" t="s">
        <v>54</v>
      </c>
      <c r="B75" s="161" t="s">
        <v>54</v>
      </c>
      <c r="C75" s="1">
        <v>1290</v>
      </c>
      <c r="D75" s="1">
        <v>1750</v>
      </c>
      <c r="E75" s="1">
        <v>20851</v>
      </c>
      <c r="F75" s="1">
        <v>3730</v>
      </c>
      <c r="G75" s="1">
        <v>460</v>
      </c>
      <c r="H75" s="1">
        <v>1088</v>
      </c>
      <c r="I75" s="1">
        <v>18804</v>
      </c>
      <c r="J75" s="1">
        <v>2773</v>
      </c>
      <c r="K75" s="1">
        <v>512</v>
      </c>
      <c r="L75" s="1">
        <v>1068</v>
      </c>
      <c r="M75" s="1">
        <v>18852</v>
      </c>
      <c r="N75" s="1">
        <v>2854</v>
      </c>
      <c r="O75" s="1">
        <v>540</v>
      </c>
      <c r="P75" s="1">
        <v>1133</v>
      </c>
      <c r="Q75" s="1">
        <v>20028</v>
      </c>
      <c r="R75" s="1">
        <v>3186</v>
      </c>
      <c r="S75" s="1">
        <v>709</v>
      </c>
      <c r="T75" s="1">
        <v>1141</v>
      </c>
      <c r="U75" s="1">
        <v>20538</v>
      </c>
      <c r="V75" s="1">
        <v>3584</v>
      </c>
      <c r="W75" s="1">
        <v>667</v>
      </c>
      <c r="X75" s="1">
        <v>1065</v>
      </c>
      <c r="Y75" s="1">
        <v>21201</v>
      </c>
      <c r="Z75" s="1">
        <v>3556</v>
      </c>
      <c r="AA75" s="39">
        <f t="shared" si="2"/>
        <v>4223</v>
      </c>
      <c r="AB75" s="39">
        <f t="shared" si="3"/>
        <v>22266</v>
      </c>
      <c r="AC75" s="48">
        <f t="shared" si="4"/>
        <v>0.15942466684284043</v>
      </c>
      <c r="AD75" s="1">
        <v>954</v>
      </c>
      <c r="AE75" s="1">
        <v>1041</v>
      </c>
      <c r="AF75" s="1">
        <v>25951</v>
      </c>
      <c r="AG75" s="1">
        <v>371</v>
      </c>
      <c r="AH75" s="1" t="s">
        <v>81</v>
      </c>
      <c r="AI75" s="1" t="s">
        <v>81</v>
      </c>
      <c r="AJ75" s="1" t="s">
        <v>81</v>
      </c>
      <c r="AK75" s="1" t="s">
        <v>81</v>
      </c>
    </row>
    <row r="76" spans="1:37" x14ac:dyDescent="0.25">
      <c r="A76" s="1" t="s">
        <v>192</v>
      </c>
      <c r="B76" s="161" t="s">
        <v>60</v>
      </c>
      <c r="C76" s="1">
        <v>344</v>
      </c>
      <c r="D76" s="1">
        <v>1872</v>
      </c>
      <c r="E76" s="1">
        <v>7774</v>
      </c>
      <c r="F76" s="1">
        <v>2</v>
      </c>
      <c r="G76" s="1">
        <v>303</v>
      </c>
      <c r="H76" s="1">
        <v>1816</v>
      </c>
      <c r="I76" s="1">
        <v>8584</v>
      </c>
      <c r="J76" s="1">
        <v>2</v>
      </c>
      <c r="K76" s="1">
        <v>277</v>
      </c>
      <c r="L76" s="1">
        <v>1973</v>
      </c>
      <c r="M76" s="1">
        <v>10108</v>
      </c>
      <c r="N76" s="1">
        <v>7</v>
      </c>
      <c r="O76" s="1">
        <v>429</v>
      </c>
      <c r="P76" s="1">
        <v>2068</v>
      </c>
      <c r="Q76" s="1">
        <v>10502</v>
      </c>
      <c r="R76" s="1">
        <v>83</v>
      </c>
      <c r="S76" s="1">
        <v>451</v>
      </c>
      <c r="T76" s="1">
        <v>2112</v>
      </c>
      <c r="U76" s="1">
        <v>10798</v>
      </c>
      <c r="V76" s="1">
        <v>76</v>
      </c>
      <c r="W76" s="1">
        <v>738</v>
      </c>
      <c r="X76" s="1">
        <v>2120</v>
      </c>
      <c r="Y76" s="1">
        <v>11056</v>
      </c>
      <c r="Z76" s="1">
        <v>58</v>
      </c>
      <c r="AA76" s="39">
        <f t="shared" si="2"/>
        <v>796</v>
      </c>
      <c r="AB76" s="39">
        <f t="shared" si="3"/>
        <v>13176</v>
      </c>
      <c r="AC76" s="48">
        <f t="shared" si="4"/>
        <v>5.6971085027197249E-2</v>
      </c>
      <c r="AD76" s="1">
        <v>510</v>
      </c>
      <c r="AE76" s="1">
        <v>1986</v>
      </c>
      <c r="AF76" s="1">
        <v>11304</v>
      </c>
      <c r="AG76" s="1">
        <v>19</v>
      </c>
      <c r="AH76" s="1">
        <v>491</v>
      </c>
      <c r="AI76" s="1">
        <v>2246</v>
      </c>
      <c r="AJ76" s="1">
        <v>11646</v>
      </c>
      <c r="AK76" s="1">
        <v>19</v>
      </c>
    </row>
    <row r="77" spans="1:37" x14ac:dyDescent="0.25">
      <c r="A77" s="1" t="s">
        <v>194</v>
      </c>
      <c r="B77" s="161" t="s">
        <v>38</v>
      </c>
      <c r="C77" s="1">
        <v>357</v>
      </c>
      <c r="D77" s="1">
        <v>1077</v>
      </c>
      <c r="E77" s="1">
        <v>2270</v>
      </c>
      <c r="F77" s="1">
        <v>9</v>
      </c>
      <c r="G77" s="1">
        <v>411</v>
      </c>
      <c r="H77" s="1">
        <v>1213</v>
      </c>
      <c r="I77" s="1">
        <v>2452</v>
      </c>
      <c r="J77" s="1">
        <v>11</v>
      </c>
      <c r="K77" s="1">
        <v>432</v>
      </c>
      <c r="L77" s="1">
        <v>1178</v>
      </c>
      <c r="M77" s="1">
        <v>2489</v>
      </c>
      <c r="N77" s="1">
        <v>9</v>
      </c>
      <c r="O77" s="1">
        <v>580</v>
      </c>
      <c r="P77" s="1">
        <v>1187</v>
      </c>
      <c r="Q77" s="1">
        <v>2869</v>
      </c>
      <c r="R77" s="1">
        <v>7</v>
      </c>
      <c r="S77" s="1">
        <v>928</v>
      </c>
      <c r="T77" s="1">
        <v>1138</v>
      </c>
      <c r="U77" s="1">
        <v>2937</v>
      </c>
      <c r="V77" s="1">
        <v>7</v>
      </c>
      <c r="W77" s="1">
        <v>909</v>
      </c>
      <c r="X77" s="1">
        <v>1141</v>
      </c>
      <c r="Y77" s="1">
        <v>2921</v>
      </c>
      <c r="Z77" s="1">
        <v>10</v>
      </c>
      <c r="AA77" s="39">
        <f t="shared" si="2"/>
        <v>919</v>
      </c>
      <c r="AB77" s="39">
        <f t="shared" si="3"/>
        <v>4062</v>
      </c>
      <c r="AC77" s="48">
        <f t="shared" si="4"/>
        <v>0.18450110419594459</v>
      </c>
      <c r="AD77" s="1">
        <v>1072</v>
      </c>
      <c r="AE77" s="1">
        <v>1192</v>
      </c>
      <c r="AF77" s="1">
        <v>2723</v>
      </c>
      <c r="AG77" s="1">
        <v>7</v>
      </c>
      <c r="AH77" s="1" t="s">
        <v>81</v>
      </c>
      <c r="AI77" s="1" t="s">
        <v>81</v>
      </c>
      <c r="AJ77" s="1" t="s">
        <v>81</v>
      </c>
      <c r="AK77" s="1" t="s">
        <v>81</v>
      </c>
    </row>
    <row r="78" spans="1:37" x14ac:dyDescent="0.25">
      <c r="A78" s="1" t="s">
        <v>195</v>
      </c>
      <c r="B78" s="161" t="s">
        <v>56</v>
      </c>
      <c r="C78" s="1" t="s">
        <v>81</v>
      </c>
      <c r="D78" s="1">
        <v>12465</v>
      </c>
      <c r="E78" s="1">
        <v>69564</v>
      </c>
      <c r="F78" s="1">
        <v>234</v>
      </c>
      <c r="G78" s="1" t="s">
        <v>81</v>
      </c>
      <c r="H78" s="1">
        <v>13287</v>
      </c>
      <c r="I78" s="1">
        <v>71717</v>
      </c>
      <c r="J78" s="1">
        <v>290</v>
      </c>
      <c r="K78" s="1" t="s">
        <v>81</v>
      </c>
      <c r="L78" s="1">
        <v>14372</v>
      </c>
      <c r="M78" s="1">
        <v>72249</v>
      </c>
      <c r="N78" s="1">
        <v>374</v>
      </c>
      <c r="O78" s="1" t="s">
        <v>81</v>
      </c>
      <c r="P78" s="1">
        <v>14995</v>
      </c>
      <c r="Q78" s="1">
        <v>75153</v>
      </c>
      <c r="R78" s="1">
        <v>276</v>
      </c>
      <c r="S78" s="1" t="s">
        <v>81</v>
      </c>
      <c r="T78" s="1">
        <v>14705</v>
      </c>
      <c r="U78" s="1">
        <v>75051</v>
      </c>
      <c r="V78" s="1">
        <v>227</v>
      </c>
      <c r="W78" s="1" t="s">
        <v>81</v>
      </c>
      <c r="X78" s="1">
        <v>14736</v>
      </c>
      <c r="Y78" s="1">
        <v>74949</v>
      </c>
      <c r="Z78" s="1">
        <v>254</v>
      </c>
      <c r="AA78" s="39" t="str">
        <f t="shared" si="2"/>
        <v>no data</v>
      </c>
      <c r="AB78" s="39">
        <f t="shared" si="3"/>
        <v>89685</v>
      </c>
      <c r="AC78" s="48" t="str">
        <f t="shared" si="4"/>
        <v>no data</v>
      </c>
      <c r="AD78" s="1" t="s">
        <v>81</v>
      </c>
      <c r="AE78" s="1">
        <v>14261</v>
      </c>
      <c r="AF78" s="1">
        <v>75653</v>
      </c>
      <c r="AG78" s="1">
        <v>278</v>
      </c>
      <c r="AH78" s="1" t="s">
        <v>81</v>
      </c>
      <c r="AI78" s="1" t="s">
        <v>81</v>
      </c>
      <c r="AJ78" s="1" t="s">
        <v>81</v>
      </c>
      <c r="AK78" s="1" t="s">
        <v>81</v>
      </c>
    </row>
    <row r="79" spans="1:37" x14ac:dyDescent="0.25">
      <c r="A79" s="1" t="s">
        <v>196</v>
      </c>
      <c r="B79" s="161" t="s">
        <v>30</v>
      </c>
      <c r="C79" s="1" t="s">
        <v>81</v>
      </c>
      <c r="D79" s="1" t="s">
        <v>81</v>
      </c>
      <c r="E79" s="1">
        <v>19044</v>
      </c>
      <c r="F79" s="1" t="s">
        <v>81</v>
      </c>
      <c r="G79" s="1" t="s">
        <v>81</v>
      </c>
      <c r="H79" s="1" t="s">
        <v>81</v>
      </c>
      <c r="I79" s="1" t="s">
        <v>81</v>
      </c>
      <c r="J79" s="1" t="s">
        <v>81</v>
      </c>
      <c r="K79" s="1" t="s">
        <v>81</v>
      </c>
      <c r="L79" s="1" t="s">
        <v>81</v>
      </c>
      <c r="M79" s="1">
        <v>20907</v>
      </c>
      <c r="N79" s="1" t="s">
        <v>81</v>
      </c>
      <c r="O79" s="1" t="s">
        <v>81</v>
      </c>
      <c r="P79" s="1" t="s">
        <v>81</v>
      </c>
      <c r="Q79" s="1" t="s">
        <v>81</v>
      </c>
      <c r="R79" s="1" t="s">
        <v>81</v>
      </c>
      <c r="S79" s="1" t="s">
        <v>81</v>
      </c>
      <c r="T79" s="1" t="s">
        <v>81</v>
      </c>
      <c r="U79" s="1">
        <v>23302</v>
      </c>
      <c r="V79" s="1" t="s">
        <v>81</v>
      </c>
      <c r="W79" s="1" t="s">
        <v>81</v>
      </c>
      <c r="X79" s="1" t="s">
        <v>81</v>
      </c>
      <c r="Y79" s="1" t="s">
        <v>81</v>
      </c>
      <c r="Z79" s="1" t="s">
        <v>81</v>
      </c>
      <c r="AA79" s="39" t="str">
        <f t="shared" si="2"/>
        <v>no data</v>
      </c>
      <c r="AB79" s="39" t="str">
        <f t="shared" si="3"/>
        <v>no data</v>
      </c>
      <c r="AC79" s="48" t="str">
        <f t="shared" si="4"/>
        <v>no data</v>
      </c>
      <c r="AD79" s="1" t="s">
        <v>81</v>
      </c>
      <c r="AE79" s="1" t="s">
        <v>81</v>
      </c>
      <c r="AF79" s="1">
        <v>22807</v>
      </c>
      <c r="AG79" s="1" t="s">
        <v>81</v>
      </c>
      <c r="AH79" s="1" t="s">
        <v>81</v>
      </c>
      <c r="AI79" s="1" t="s">
        <v>81</v>
      </c>
      <c r="AJ79" s="1" t="s">
        <v>81</v>
      </c>
      <c r="AK79" s="1" t="s">
        <v>81</v>
      </c>
    </row>
    <row r="80" spans="1:37" x14ac:dyDescent="0.25">
      <c r="A80" s="1" t="s">
        <v>197</v>
      </c>
      <c r="B80" s="161" t="s">
        <v>193</v>
      </c>
      <c r="C80" s="1" t="s">
        <v>81</v>
      </c>
      <c r="D80" s="1" t="s">
        <v>81</v>
      </c>
      <c r="E80" s="1" t="s">
        <v>81</v>
      </c>
      <c r="F80" s="1" t="s">
        <v>81</v>
      </c>
      <c r="G80" s="1" t="s">
        <v>81</v>
      </c>
      <c r="H80" s="1" t="s">
        <v>81</v>
      </c>
      <c r="I80" s="1" t="s">
        <v>81</v>
      </c>
      <c r="J80" s="1" t="s">
        <v>81</v>
      </c>
      <c r="K80" s="1" t="s">
        <v>81</v>
      </c>
      <c r="L80" s="1" t="s">
        <v>81</v>
      </c>
      <c r="M80" s="1" t="s">
        <v>81</v>
      </c>
      <c r="N80" s="1" t="s">
        <v>81</v>
      </c>
      <c r="O80" s="1" t="s">
        <v>81</v>
      </c>
      <c r="P80" s="1" t="s">
        <v>81</v>
      </c>
      <c r="Q80" s="1" t="s">
        <v>81</v>
      </c>
      <c r="R80" s="1" t="s">
        <v>81</v>
      </c>
      <c r="S80" s="1" t="s">
        <v>81</v>
      </c>
      <c r="T80" s="1" t="s">
        <v>81</v>
      </c>
      <c r="U80" s="1" t="s">
        <v>81</v>
      </c>
      <c r="V80" s="1" t="s">
        <v>81</v>
      </c>
      <c r="W80" s="1" t="s">
        <v>81</v>
      </c>
      <c r="X80" s="1" t="s">
        <v>81</v>
      </c>
      <c r="Y80" s="1" t="s">
        <v>81</v>
      </c>
      <c r="Z80" s="1" t="s">
        <v>81</v>
      </c>
      <c r="AA80" s="39" t="str">
        <f t="shared" si="2"/>
        <v>no data</v>
      </c>
      <c r="AB80" s="39" t="str">
        <f t="shared" si="3"/>
        <v>no data</v>
      </c>
      <c r="AC80" s="48" t="str">
        <f t="shared" si="4"/>
        <v>no data</v>
      </c>
      <c r="AD80" s="1" t="s">
        <v>81</v>
      </c>
      <c r="AE80" s="1" t="s">
        <v>81</v>
      </c>
      <c r="AF80" s="1" t="s">
        <v>81</v>
      </c>
      <c r="AG80" s="1" t="s">
        <v>81</v>
      </c>
      <c r="AH80" s="1" t="s">
        <v>81</v>
      </c>
      <c r="AI80" s="1" t="s">
        <v>81</v>
      </c>
      <c r="AJ80" s="1" t="s">
        <v>81</v>
      </c>
      <c r="AK80" s="1" t="s">
        <v>81</v>
      </c>
    </row>
    <row r="81" spans="1:37" x14ac:dyDescent="0.25">
      <c r="A81" s="1" t="s">
        <v>198</v>
      </c>
      <c r="B81" s="161" t="s">
        <v>58</v>
      </c>
      <c r="C81" s="1">
        <v>820</v>
      </c>
      <c r="D81" s="1">
        <v>1072</v>
      </c>
      <c r="E81" s="1">
        <v>39594</v>
      </c>
      <c r="F81" s="1" t="s">
        <v>81</v>
      </c>
      <c r="G81" s="1">
        <v>1040</v>
      </c>
      <c r="H81" s="1">
        <v>1141</v>
      </c>
      <c r="I81" s="1">
        <v>41026</v>
      </c>
      <c r="J81" s="1" t="s">
        <v>81</v>
      </c>
      <c r="K81" s="1">
        <v>1187</v>
      </c>
      <c r="L81" s="1">
        <v>1299</v>
      </c>
      <c r="M81" s="1">
        <v>43479</v>
      </c>
      <c r="N81" s="1" t="s">
        <v>81</v>
      </c>
      <c r="O81" s="1">
        <v>1271</v>
      </c>
      <c r="P81" s="1">
        <v>1382</v>
      </c>
      <c r="Q81" s="1">
        <v>46972</v>
      </c>
      <c r="R81" s="1" t="s">
        <v>81</v>
      </c>
      <c r="S81" s="1">
        <v>1688</v>
      </c>
      <c r="T81" s="1">
        <v>1468</v>
      </c>
      <c r="U81" s="1">
        <v>55120</v>
      </c>
      <c r="V81" s="1" t="s">
        <v>81</v>
      </c>
      <c r="W81" s="1">
        <v>1803</v>
      </c>
      <c r="X81" s="1">
        <v>1523</v>
      </c>
      <c r="Y81" s="1">
        <v>60561</v>
      </c>
      <c r="Z81" s="51">
        <v>0</v>
      </c>
      <c r="AA81" s="39">
        <f t="shared" si="2"/>
        <v>1803</v>
      </c>
      <c r="AB81" s="39">
        <f t="shared" si="3"/>
        <v>62084</v>
      </c>
      <c r="AC81" s="50">
        <f t="shared" si="4"/>
        <v>2.822170394602971E-2</v>
      </c>
      <c r="AD81" s="1">
        <v>2498</v>
      </c>
      <c r="AE81" s="1">
        <v>1574</v>
      </c>
      <c r="AF81" s="1">
        <v>64197</v>
      </c>
      <c r="AG81" s="1" t="s">
        <v>81</v>
      </c>
      <c r="AH81" s="1">
        <v>2596</v>
      </c>
      <c r="AI81" s="1">
        <v>1609</v>
      </c>
      <c r="AJ81" s="1">
        <v>70903</v>
      </c>
      <c r="AK81" s="1" t="s">
        <v>81</v>
      </c>
    </row>
    <row r="82" spans="1:37" x14ac:dyDescent="0.25">
      <c r="A82" s="1" t="s">
        <v>199</v>
      </c>
      <c r="B82" s="161" t="s">
        <v>48</v>
      </c>
      <c r="C82" s="1" t="s">
        <v>81</v>
      </c>
      <c r="D82" s="1" t="s">
        <v>81</v>
      </c>
      <c r="E82" s="1" t="s">
        <v>81</v>
      </c>
      <c r="F82" s="1" t="s">
        <v>81</v>
      </c>
      <c r="G82" s="1" t="s">
        <v>81</v>
      </c>
      <c r="H82" s="1" t="s">
        <v>81</v>
      </c>
      <c r="I82" s="1" t="s">
        <v>81</v>
      </c>
      <c r="J82" s="1" t="s">
        <v>81</v>
      </c>
      <c r="K82" s="1" t="s">
        <v>81</v>
      </c>
      <c r="L82" s="1" t="s">
        <v>81</v>
      </c>
      <c r="M82" s="1" t="s">
        <v>81</v>
      </c>
      <c r="N82" s="1" t="s">
        <v>81</v>
      </c>
      <c r="O82" s="1" t="s">
        <v>81</v>
      </c>
      <c r="P82" s="1" t="s">
        <v>81</v>
      </c>
      <c r="Q82" s="1" t="s">
        <v>81</v>
      </c>
      <c r="R82" s="1" t="s">
        <v>81</v>
      </c>
      <c r="S82" s="1" t="s">
        <v>81</v>
      </c>
      <c r="T82" s="1" t="s">
        <v>81</v>
      </c>
      <c r="U82" s="1" t="s">
        <v>81</v>
      </c>
      <c r="V82" s="1" t="s">
        <v>81</v>
      </c>
      <c r="W82" s="1" t="s">
        <v>81</v>
      </c>
      <c r="X82" s="1" t="s">
        <v>81</v>
      </c>
      <c r="Y82" s="1" t="s">
        <v>81</v>
      </c>
      <c r="Z82" s="1" t="s">
        <v>81</v>
      </c>
      <c r="AA82" s="39" t="str">
        <f t="shared" si="2"/>
        <v>no data</v>
      </c>
      <c r="AB82" s="39" t="str">
        <f t="shared" si="3"/>
        <v>no data</v>
      </c>
      <c r="AC82" s="48" t="str">
        <f t="shared" si="4"/>
        <v>no data</v>
      </c>
      <c r="AD82" s="1" t="s">
        <v>81</v>
      </c>
      <c r="AE82" s="1" t="s">
        <v>81</v>
      </c>
      <c r="AF82" s="1" t="s">
        <v>81</v>
      </c>
      <c r="AG82" s="1" t="s">
        <v>81</v>
      </c>
      <c r="AH82" s="1" t="s">
        <v>81</v>
      </c>
      <c r="AI82" s="1" t="s">
        <v>81</v>
      </c>
      <c r="AJ82" s="1" t="s">
        <v>81</v>
      </c>
      <c r="AK82" s="1" t="s">
        <v>81</v>
      </c>
    </row>
    <row r="83" spans="1:37" x14ac:dyDescent="0.25">
      <c r="A83" s="1" t="s">
        <v>200</v>
      </c>
      <c r="B83" s="161" t="s">
        <v>92</v>
      </c>
      <c r="C83" s="1" t="s">
        <v>81</v>
      </c>
      <c r="D83" s="1" t="s">
        <v>81</v>
      </c>
      <c r="E83" s="1" t="s">
        <v>81</v>
      </c>
      <c r="F83" s="1" t="s">
        <v>81</v>
      </c>
      <c r="G83" s="1" t="s">
        <v>81</v>
      </c>
      <c r="H83" s="1" t="s">
        <v>81</v>
      </c>
      <c r="I83" s="1" t="s">
        <v>81</v>
      </c>
      <c r="J83" s="1" t="s">
        <v>81</v>
      </c>
      <c r="K83" s="1" t="s">
        <v>81</v>
      </c>
      <c r="L83" s="1" t="s">
        <v>81</v>
      </c>
      <c r="M83" s="1" t="s">
        <v>81</v>
      </c>
      <c r="N83" s="1" t="s">
        <v>81</v>
      </c>
      <c r="O83" s="1" t="s">
        <v>81</v>
      </c>
      <c r="P83" s="1" t="s">
        <v>81</v>
      </c>
      <c r="Q83" s="1" t="s">
        <v>81</v>
      </c>
      <c r="R83" s="1" t="s">
        <v>81</v>
      </c>
      <c r="S83" s="1" t="s">
        <v>81</v>
      </c>
      <c r="T83" s="1" t="s">
        <v>81</v>
      </c>
      <c r="U83" s="1" t="s">
        <v>81</v>
      </c>
      <c r="V83" s="1" t="s">
        <v>81</v>
      </c>
      <c r="W83" s="1" t="s">
        <v>81</v>
      </c>
      <c r="X83" s="1" t="s">
        <v>81</v>
      </c>
      <c r="Y83" s="1" t="s">
        <v>81</v>
      </c>
      <c r="Z83" s="1" t="s">
        <v>81</v>
      </c>
      <c r="AA83" s="39" t="str">
        <f t="shared" si="2"/>
        <v>no data</v>
      </c>
      <c r="AB83" s="39" t="str">
        <f t="shared" si="3"/>
        <v>no data</v>
      </c>
      <c r="AC83" s="48" t="str">
        <f t="shared" si="4"/>
        <v>no data</v>
      </c>
      <c r="AD83" s="1" t="s">
        <v>81</v>
      </c>
      <c r="AE83" s="1" t="s">
        <v>81</v>
      </c>
      <c r="AF83" s="1" t="s">
        <v>81</v>
      </c>
      <c r="AG83" s="1" t="s">
        <v>81</v>
      </c>
      <c r="AH83" s="1" t="s">
        <v>81</v>
      </c>
      <c r="AI83" s="1" t="s">
        <v>81</v>
      </c>
      <c r="AJ83" s="1" t="s">
        <v>81</v>
      </c>
      <c r="AK83" s="1" t="s">
        <v>81</v>
      </c>
    </row>
    <row r="84" spans="1:37" x14ac:dyDescent="0.25">
      <c r="A84" s="1" t="s">
        <v>235</v>
      </c>
      <c r="B84" s="161" t="s">
        <v>630</v>
      </c>
      <c r="C84" s="1" t="s">
        <v>81</v>
      </c>
      <c r="D84" s="1" t="s">
        <v>81</v>
      </c>
      <c r="E84" s="1" t="s">
        <v>81</v>
      </c>
      <c r="F84" s="1" t="s">
        <v>81</v>
      </c>
      <c r="G84" s="1" t="s">
        <v>81</v>
      </c>
      <c r="H84" s="1" t="s">
        <v>81</v>
      </c>
      <c r="I84" s="1" t="s">
        <v>81</v>
      </c>
      <c r="J84" s="1" t="s">
        <v>81</v>
      </c>
      <c r="K84" s="1" t="s">
        <v>81</v>
      </c>
      <c r="L84" s="1" t="s">
        <v>81</v>
      </c>
      <c r="M84" s="1" t="s">
        <v>81</v>
      </c>
      <c r="N84" s="1" t="s">
        <v>81</v>
      </c>
      <c r="O84" s="1" t="s">
        <v>81</v>
      </c>
      <c r="P84" s="1" t="s">
        <v>81</v>
      </c>
      <c r="Q84" s="1" t="s">
        <v>81</v>
      </c>
      <c r="R84" s="1" t="s">
        <v>81</v>
      </c>
      <c r="S84" s="1" t="s">
        <v>81</v>
      </c>
      <c r="T84" s="1" t="s">
        <v>81</v>
      </c>
      <c r="U84" s="1" t="s">
        <v>81</v>
      </c>
      <c r="V84" s="1" t="s">
        <v>81</v>
      </c>
      <c r="W84" s="1" t="s">
        <v>81</v>
      </c>
      <c r="X84" s="1" t="s">
        <v>81</v>
      </c>
      <c r="Y84" s="1" t="s">
        <v>81</v>
      </c>
      <c r="Z84" s="1" t="s">
        <v>81</v>
      </c>
      <c r="AA84" s="39" t="str">
        <f t="shared" si="2"/>
        <v>no data</v>
      </c>
      <c r="AB84" s="39" t="str">
        <f t="shared" si="3"/>
        <v>no data</v>
      </c>
      <c r="AC84" s="48" t="str">
        <f t="shared" si="4"/>
        <v>no data</v>
      </c>
      <c r="AD84" s="1" t="s">
        <v>81</v>
      </c>
      <c r="AE84" s="1" t="s">
        <v>81</v>
      </c>
      <c r="AF84" s="1" t="s">
        <v>81</v>
      </c>
      <c r="AG84" s="1" t="s">
        <v>81</v>
      </c>
      <c r="AH84" s="1" t="s">
        <v>81</v>
      </c>
      <c r="AI84" s="1" t="s">
        <v>81</v>
      </c>
      <c r="AJ84" s="1" t="s">
        <v>81</v>
      </c>
      <c r="AK84" s="1" t="s">
        <v>81</v>
      </c>
    </row>
    <row r="85" spans="1:37" x14ac:dyDescent="0.25">
      <c r="A85" s="1" t="s">
        <v>236</v>
      </c>
      <c r="B85" s="161" t="s">
        <v>519</v>
      </c>
      <c r="C85" s="1" t="s">
        <v>81</v>
      </c>
      <c r="D85" s="1" t="s">
        <v>81</v>
      </c>
      <c r="E85" s="1" t="s">
        <v>81</v>
      </c>
      <c r="F85" s="1" t="s">
        <v>81</v>
      </c>
      <c r="G85" s="1" t="s">
        <v>81</v>
      </c>
      <c r="H85" s="1" t="s">
        <v>81</v>
      </c>
      <c r="I85" s="1" t="s">
        <v>81</v>
      </c>
      <c r="J85" s="1" t="s">
        <v>81</v>
      </c>
      <c r="K85" s="1" t="s">
        <v>81</v>
      </c>
      <c r="L85" s="1" t="s">
        <v>81</v>
      </c>
      <c r="M85" s="1" t="s">
        <v>81</v>
      </c>
      <c r="N85" s="1" t="s">
        <v>81</v>
      </c>
      <c r="O85" s="1" t="s">
        <v>81</v>
      </c>
      <c r="P85" s="1" t="s">
        <v>81</v>
      </c>
      <c r="Q85" s="1" t="s">
        <v>81</v>
      </c>
      <c r="R85" s="1" t="s">
        <v>81</v>
      </c>
      <c r="S85" s="1" t="s">
        <v>81</v>
      </c>
      <c r="T85" s="1" t="s">
        <v>81</v>
      </c>
      <c r="U85" s="1" t="s">
        <v>81</v>
      </c>
      <c r="V85" s="1" t="s">
        <v>81</v>
      </c>
      <c r="W85" s="1" t="s">
        <v>81</v>
      </c>
      <c r="X85" s="1" t="s">
        <v>81</v>
      </c>
      <c r="Y85" s="1" t="s">
        <v>81</v>
      </c>
      <c r="Z85" s="1" t="s">
        <v>81</v>
      </c>
      <c r="AA85" s="39" t="str">
        <f t="shared" si="2"/>
        <v>no data</v>
      </c>
      <c r="AB85" s="39" t="str">
        <f t="shared" si="3"/>
        <v>no data</v>
      </c>
      <c r="AC85" s="48" t="str">
        <f t="shared" si="4"/>
        <v>no data</v>
      </c>
      <c r="AD85" s="1" t="s">
        <v>81</v>
      </c>
      <c r="AE85" s="1" t="s">
        <v>81</v>
      </c>
      <c r="AF85" s="1" t="s">
        <v>81</v>
      </c>
      <c r="AG85" s="1" t="s">
        <v>81</v>
      </c>
      <c r="AH85" s="1" t="s">
        <v>81</v>
      </c>
      <c r="AI85" s="1" t="s">
        <v>81</v>
      </c>
      <c r="AJ85" s="1" t="s">
        <v>81</v>
      </c>
      <c r="AK85" s="1" t="s">
        <v>81</v>
      </c>
    </row>
    <row r="86" spans="1:37" x14ac:dyDescent="0.25">
      <c r="A86" s="1" t="s">
        <v>237</v>
      </c>
      <c r="B86" s="161" t="s">
        <v>631</v>
      </c>
      <c r="C86" s="1" t="s">
        <v>81</v>
      </c>
      <c r="D86" s="1" t="s">
        <v>81</v>
      </c>
      <c r="E86" s="1" t="s">
        <v>81</v>
      </c>
      <c r="F86" s="1" t="s">
        <v>81</v>
      </c>
      <c r="G86" s="1" t="s">
        <v>81</v>
      </c>
      <c r="H86" s="1" t="s">
        <v>81</v>
      </c>
      <c r="I86" s="1" t="s">
        <v>81</v>
      </c>
      <c r="J86" s="1" t="s">
        <v>81</v>
      </c>
      <c r="K86" s="1">
        <v>22375</v>
      </c>
      <c r="L86" s="1">
        <v>41537</v>
      </c>
      <c r="M86" s="1">
        <v>114931</v>
      </c>
      <c r="N86" s="1" t="s">
        <v>81</v>
      </c>
      <c r="O86" s="1">
        <v>25059</v>
      </c>
      <c r="P86" s="1">
        <v>47611</v>
      </c>
      <c r="Q86" s="1">
        <v>129058</v>
      </c>
      <c r="R86" s="1" t="s">
        <v>81</v>
      </c>
      <c r="S86" s="1">
        <v>31024</v>
      </c>
      <c r="T86" s="1">
        <v>56434</v>
      </c>
      <c r="U86" s="1">
        <v>144219</v>
      </c>
      <c r="V86" s="1" t="s">
        <v>81</v>
      </c>
      <c r="W86" s="1">
        <v>36032</v>
      </c>
      <c r="X86" s="1">
        <v>64336</v>
      </c>
      <c r="Y86" s="1">
        <v>163800</v>
      </c>
      <c r="Z86" s="51">
        <v>0</v>
      </c>
      <c r="AA86" s="39">
        <f t="shared" si="2"/>
        <v>36032</v>
      </c>
      <c r="AB86" s="39">
        <f t="shared" si="3"/>
        <v>228136</v>
      </c>
      <c r="AC86" s="50">
        <f t="shared" si="4"/>
        <v>0.13639804972593197</v>
      </c>
      <c r="AD86" s="1">
        <v>36805</v>
      </c>
      <c r="AE86" s="1">
        <v>71146</v>
      </c>
      <c r="AF86" s="1">
        <v>179529</v>
      </c>
      <c r="AG86" s="1" t="s">
        <v>81</v>
      </c>
      <c r="AH86" s="1">
        <v>37813</v>
      </c>
      <c r="AI86" s="1">
        <v>76621</v>
      </c>
      <c r="AJ86" s="1">
        <v>202875</v>
      </c>
      <c r="AK86" s="1" t="s">
        <v>81</v>
      </c>
    </row>
    <row r="87" spans="1:37" x14ac:dyDescent="0.25">
      <c r="A87" s="1" t="s">
        <v>238</v>
      </c>
      <c r="B87" s="161" t="s">
        <v>63</v>
      </c>
      <c r="C87" s="1">
        <v>1294</v>
      </c>
      <c r="D87" s="1">
        <v>2267</v>
      </c>
      <c r="E87" s="1">
        <v>10642</v>
      </c>
      <c r="F87" s="1">
        <v>25</v>
      </c>
      <c r="G87" s="1">
        <v>1161</v>
      </c>
      <c r="H87" s="1">
        <v>2551</v>
      </c>
      <c r="I87" s="1">
        <v>11040</v>
      </c>
      <c r="J87" s="1">
        <v>99</v>
      </c>
      <c r="K87" s="1">
        <v>947</v>
      </c>
      <c r="L87" s="1">
        <v>2451</v>
      </c>
      <c r="M87" s="1">
        <v>11493</v>
      </c>
      <c r="N87" s="1">
        <v>25</v>
      </c>
      <c r="O87" s="1">
        <v>833</v>
      </c>
      <c r="P87" s="1">
        <v>2380</v>
      </c>
      <c r="Q87" s="1">
        <v>12177</v>
      </c>
      <c r="R87" s="1">
        <v>78</v>
      </c>
      <c r="S87" s="1">
        <v>797</v>
      </c>
      <c r="T87" s="1">
        <v>3073</v>
      </c>
      <c r="U87" s="1">
        <v>10659</v>
      </c>
      <c r="V87" s="1">
        <v>112</v>
      </c>
      <c r="W87" s="1">
        <v>1137</v>
      </c>
      <c r="X87" s="1">
        <v>3668</v>
      </c>
      <c r="Y87" s="1">
        <v>10552</v>
      </c>
      <c r="Z87" s="1">
        <v>57</v>
      </c>
      <c r="AA87" s="39">
        <f t="shared" si="2"/>
        <v>1194</v>
      </c>
      <c r="AB87" s="39">
        <f t="shared" si="3"/>
        <v>14220</v>
      </c>
      <c r="AC87" s="48">
        <f t="shared" si="4"/>
        <v>7.7462047489295444E-2</v>
      </c>
      <c r="AD87" s="1">
        <v>1516</v>
      </c>
      <c r="AE87" s="1">
        <v>3913</v>
      </c>
      <c r="AF87" s="1">
        <v>10503</v>
      </c>
      <c r="AG87" s="1">
        <v>45</v>
      </c>
      <c r="AH87" s="1" t="s">
        <v>81</v>
      </c>
      <c r="AI87" s="1" t="s">
        <v>81</v>
      </c>
      <c r="AJ87" s="1" t="s">
        <v>81</v>
      </c>
      <c r="AK87" s="1" t="s">
        <v>81</v>
      </c>
    </row>
    <row r="88" spans="1:37" x14ac:dyDescent="0.25">
      <c r="A88" s="1" t="s">
        <v>239</v>
      </c>
      <c r="B88" s="161" t="s">
        <v>57</v>
      </c>
      <c r="C88" s="1">
        <v>27058</v>
      </c>
      <c r="D88" s="1">
        <v>62114</v>
      </c>
      <c r="E88" s="1">
        <v>15531</v>
      </c>
      <c r="F88" s="1">
        <v>435</v>
      </c>
      <c r="G88" s="1">
        <v>25667</v>
      </c>
      <c r="H88" s="1">
        <v>60811</v>
      </c>
      <c r="I88" s="1">
        <v>15695</v>
      </c>
      <c r="J88" s="1">
        <v>361</v>
      </c>
      <c r="K88" s="1">
        <v>24741</v>
      </c>
      <c r="L88" s="1">
        <v>61811</v>
      </c>
      <c r="M88" s="1">
        <v>16044</v>
      </c>
      <c r="N88" s="1">
        <v>335</v>
      </c>
      <c r="O88" s="1">
        <v>24153</v>
      </c>
      <c r="P88" s="1">
        <v>61755</v>
      </c>
      <c r="Q88" s="1">
        <v>20786</v>
      </c>
      <c r="R88" s="1">
        <v>332</v>
      </c>
      <c r="S88" s="1">
        <v>24117</v>
      </c>
      <c r="T88" s="1">
        <v>62279</v>
      </c>
      <c r="U88" s="1">
        <v>25099</v>
      </c>
      <c r="V88" s="1">
        <v>348</v>
      </c>
      <c r="W88" s="1">
        <v>22856</v>
      </c>
      <c r="X88" s="1">
        <v>63912</v>
      </c>
      <c r="Y88" s="1">
        <v>25411</v>
      </c>
      <c r="Z88" s="1">
        <v>341</v>
      </c>
      <c r="AA88" s="39">
        <f t="shared" si="2"/>
        <v>23197</v>
      </c>
      <c r="AB88" s="39">
        <f t="shared" si="3"/>
        <v>89323</v>
      </c>
      <c r="AC88" s="48">
        <f t="shared" si="4"/>
        <v>0.20615890508354071</v>
      </c>
      <c r="AD88" s="1">
        <v>22147</v>
      </c>
      <c r="AE88" s="1">
        <v>63830</v>
      </c>
      <c r="AF88" s="1">
        <v>25033</v>
      </c>
      <c r="AG88" s="1">
        <v>151</v>
      </c>
      <c r="AH88" s="1">
        <v>21811</v>
      </c>
      <c r="AI88" s="1">
        <v>63969</v>
      </c>
      <c r="AJ88" s="1">
        <v>26614</v>
      </c>
      <c r="AK88" s="1">
        <v>154</v>
      </c>
    </row>
    <row r="89" spans="1:37" x14ac:dyDescent="0.25">
      <c r="A89" s="1" t="s">
        <v>240</v>
      </c>
      <c r="B89" s="161" t="s">
        <v>321</v>
      </c>
      <c r="C89" s="1">
        <v>1242</v>
      </c>
      <c r="D89" s="1">
        <v>282</v>
      </c>
      <c r="E89" s="1">
        <v>4117</v>
      </c>
      <c r="F89" s="1" t="s">
        <v>81</v>
      </c>
      <c r="G89" s="1">
        <v>1246</v>
      </c>
      <c r="H89" s="1">
        <v>336</v>
      </c>
      <c r="I89" s="1">
        <v>4565</v>
      </c>
      <c r="J89" s="1" t="s">
        <v>81</v>
      </c>
      <c r="K89" s="1">
        <v>1275</v>
      </c>
      <c r="L89" s="1">
        <v>420</v>
      </c>
      <c r="M89" s="1">
        <v>5056</v>
      </c>
      <c r="N89" s="1" t="s">
        <v>81</v>
      </c>
      <c r="O89" s="1">
        <v>1375</v>
      </c>
      <c r="P89" s="1">
        <v>467</v>
      </c>
      <c r="Q89" s="1">
        <v>5635</v>
      </c>
      <c r="R89" s="1" t="s">
        <v>81</v>
      </c>
      <c r="S89" s="1">
        <v>1460</v>
      </c>
      <c r="T89" s="1">
        <v>495</v>
      </c>
      <c r="U89" s="1">
        <v>5799</v>
      </c>
      <c r="V89" s="1" t="s">
        <v>81</v>
      </c>
      <c r="W89" s="1">
        <v>1509</v>
      </c>
      <c r="X89" s="1">
        <v>424</v>
      </c>
      <c r="Y89" s="1">
        <v>6434</v>
      </c>
      <c r="Z89" s="1" t="s">
        <v>81</v>
      </c>
      <c r="AA89" s="39" t="str">
        <f t="shared" si="2"/>
        <v>no data</v>
      </c>
      <c r="AB89" s="39">
        <f t="shared" si="3"/>
        <v>6858</v>
      </c>
      <c r="AC89" s="48" t="str">
        <f t="shared" si="4"/>
        <v>no data</v>
      </c>
      <c r="AD89" s="1">
        <v>1617</v>
      </c>
      <c r="AE89" s="1">
        <v>437</v>
      </c>
      <c r="AF89" s="1">
        <v>7057</v>
      </c>
      <c r="AG89" s="1" t="s">
        <v>81</v>
      </c>
      <c r="AH89" s="1" t="s">
        <v>81</v>
      </c>
      <c r="AI89" s="1" t="s">
        <v>81</v>
      </c>
      <c r="AJ89" s="1" t="s">
        <v>81</v>
      </c>
      <c r="AK89" s="1" t="s">
        <v>81</v>
      </c>
    </row>
    <row r="90" spans="1:37" x14ac:dyDescent="0.25">
      <c r="A90" s="1" t="s">
        <v>241</v>
      </c>
      <c r="B90" s="161" t="s">
        <v>632</v>
      </c>
      <c r="C90" s="1">
        <v>1257.692</v>
      </c>
      <c r="D90" s="1">
        <v>968</v>
      </c>
      <c r="E90" s="1">
        <v>16738</v>
      </c>
      <c r="F90" s="1">
        <v>44.606000000000002</v>
      </c>
      <c r="G90" s="1">
        <v>1764.8979999999999</v>
      </c>
      <c r="H90" s="1">
        <v>1032</v>
      </c>
      <c r="I90" s="1">
        <v>16924</v>
      </c>
      <c r="J90" s="1">
        <v>50.966999999999999</v>
      </c>
      <c r="K90" s="1">
        <v>1227</v>
      </c>
      <c r="L90" s="1">
        <v>1135</v>
      </c>
      <c r="M90" s="1">
        <v>18091</v>
      </c>
      <c r="N90" s="1">
        <v>53.509</v>
      </c>
      <c r="O90" s="1">
        <v>896.20899999999995</v>
      </c>
      <c r="P90" s="1">
        <v>1116</v>
      </c>
      <c r="Q90" s="1">
        <v>18414</v>
      </c>
      <c r="R90" s="1">
        <v>56</v>
      </c>
      <c r="S90" s="1">
        <v>824.87800000000004</v>
      </c>
      <c r="T90" s="1">
        <v>1106</v>
      </c>
      <c r="U90" s="1">
        <v>20990</v>
      </c>
      <c r="V90" s="1">
        <v>49</v>
      </c>
      <c r="W90" s="1" t="s">
        <v>81</v>
      </c>
      <c r="X90" s="1" t="s">
        <v>81</v>
      </c>
      <c r="Y90" s="1" t="s">
        <v>81</v>
      </c>
      <c r="Z90" s="1" t="s">
        <v>81</v>
      </c>
      <c r="AA90" s="39" t="str">
        <f t="shared" si="2"/>
        <v>no data</v>
      </c>
      <c r="AB90" s="39" t="str">
        <f t="shared" si="3"/>
        <v>no data</v>
      </c>
      <c r="AC90" s="48" t="str">
        <f t="shared" si="4"/>
        <v>no data</v>
      </c>
      <c r="AD90" s="1" t="s">
        <v>81</v>
      </c>
      <c r="AE90" s="1" t="s">
        <v>81</v>
      </c>
      <c r="AF90" s="1" t="s">
        <v>81</v>
      </c>
      <c r="AG90" s="1" t="s">
        <v>81</v>
      </c>
      <c r="AH90" s="1" t="s">
        <v>81</v>
      </c>
      <c r="AI90" s="1" t="s">
        <v>81</v>
      </c>
      <c r="AJ90" s="1" t="s">
        <v>81</v>
      </c>
      <c r="AK90" s="1" t="s">
        <v>81</v>
      </c>
    </row>
    <row r="91" spans="1:37" x14ac:dyDescent="0.25">
      <c r="A91" s="1" t="s">
        <v>242</v>
      </c>
      <c r="B91" s="161" t="s">
        <v>32</v>
      </c>
      <c r="C91" s="1">
        <v>3477.06</v>
      </c>
      <c r="D91" s="1">
        <v>4365</v>
      </c>
      <c r="E91" s="1">
        <v>20869</v>
      </c>
      <c r="F91" s="1">
        <v>370</v>
      </c>
      <c r="G91" s="1">
        <v>3913.25</v>
      </c>
      <c r="H91" s="1">
        <v>4879</v>
      </c>
      <c r="I91" s="1">
        <v>22307</v>
      </c>
      <c r="J91" s="1">
        <v>298</v>
      </c>
      <c r="K91" s="1">
        <v>3993.6950000000002</v>
      </c>
      <c r="L91" s="1">
        <v>5148</v>
      </c>
      <c r="M91" s="1">
        <v>24261</v>
      </c>
      <c r="N91" s="1">
        <v>298</v>
      </c>
      <c r="O91" s="1">
        <v>4541.8860000000004</v>
      </c>
      <c r="P91" s="1">
        <v>5699</v>
      </c>
      <c r="Q91" s="1">
        <v>25258</v>
      </c>
      <c r="R91" s="1">
        <v>263</v>
      </c>
      <c r="S91" s="1">
        <v>5263.8249999999998</v>
      </c>
      <c r="T91" s="1">
        <v>6083</v>
      </c>
      <c r="U91" s="1">
        <v>26416</v>
      </c>
      <c r="V91" s="1">
        <v>336</v>
      </c>
      <c r="W91" s="1">
        <v>5773.1840000000002</v>
      </c>
      <c r="X91" s="1">
        <v>6291</v>
      </c>
      <c r="Y91" s="1">
        <v>27271.606</v>
      </c>
      <c r="Z91" s="1">
        <v>391</v>
      </c>
      <c r="AA91" s="39">
        <f t="shared" si="2"/>
        <v>6164.1840000000002</v>
      </c>
      <c r="AB91" s="39">
        <f t="shared" si="3"/>
        <v>33562.606</v>
      </c>
      <c r="AC91" s="48">
        <f t="shared" si="4"/>
        <v>0.15516441172317219</v>
      </c>
      <c r="AD91" s="1">
        <v>6613.5150000000003</v>
      </c>
      <c r="AE91" s="1">
        <v>6561</v>
      </c>
      <c r="AF91" s="1">
        <v>27226</v>
      </c>
      <c r="AG91" s="1">
        <v>521</v>
      </c>
      <c r="AH91" s="1">
        <v>7068.59</v>
      </c>
      <c r="AI91" s="1">
        <v>6656</v>
      </c>
      <c r="AJ91" s="1">
        <v>27248</v>
      </c>
      <c r="AK91" s="1">
        <v>423</v>
      </c>
    </row>
    <row r="92" spans="1:37" x14ac:dyDescent="0.25">
      <c r="A92" t="s">
        <v>243</v>
      </c>
    </row>
    <row r="93" spans="1:37" x14ac:dyDescent="0.25">
      <c r="A93" s="171" t="s">
        <v>701</v>
      </c>
    </row>
    <row r="94" spans="1:37" x14ac:dyDescent="0.25">
      <c r="A94" t="s">
        <v>219</v>
      </c>
      <c r="B94" t="s">
        <v>220</v>
      </c>
    </row>
  </sheetData>
  <mergeCells count="8">
    <mergeCell ref="AD46:AG46"/>
    <mergeCell ref="AH46:AK46"/>
    <mergeCell ref="C46:F46"/>
    <mergeCell ref="G46:J46"/>
    <mergeCell ref="K46:N46"/>
    <mergeCell ref="O46:R46"/>
    <mergeCell ref="S46:V46"/>
    <mergeCell ref="W46:AC46"/>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D39" sqref="D39"/>
    </sheetView>
  </sheetViews>
  <sheetFormatPr defaultRowHeight="15" x14ac:dyDescent="0.25"/>
  <cols>
    <col min="1" max="1" width="26.85546875" customWidth="1"/>
    <col min="2" max="12" width="7.140625" customWidth="1"/>
  </cols>
  <sheetData>
    <row r="1" spans="1:12" x14ac:dyDescent="0.25">
      <c r="A1" s="7" t="s">
        <v>557</v>
      </c>
    </row>
    <row r="2" spans="1:12" x14ac:dyDescent="0.25">
      <c r="A2" s="7" t="s">
        <v>14</v>
      </c>
    </row>
    <row r="4" spans="1:12" x14ac:dyDescent="0.25">
      <c r="A4" s="184"/>
      <c r="B4" s="54">
        <v>2005</v>
      </c>
      <c r="C4" s="54">
        <v>2006</v>
      </c>
      <c r="D4" s="54">
        <v>2007</v>
      </c>
      <c r="E4" s="54">
        <v>2008</v>
      </c>
      <c r="F4" s="54">
        <v>2009</v>
      </c>
      <c r="G4" s="54">
        <v>2010</v>
      </c>
      <c r="H4" s="54">
        <v>2011</v>
      </c>
      <c r="I4" s="54">
        <v>2012</v>
      </c>
      <c r="J4" s="54">
        <v>2013</v>
      </c>
      <c r="K4" s="54">
        <v>2014</v>
      </c>
      <c r="L4" s="54">
        <v>2015</v>
      </c>
    </row>
    <row r="5" spans="1:12" x14ac:dyDescent="0.25">
      <c r="A5" s="184" t="s">
        <v>245</v>
      </c>
      <c r="B5" s="184">
        <v>440</v>
      </c>
      <c r="C5" s="184">
        <v>444</v>
      </c>
      <c r="D5" s="184">
        <v>541</v>
      </c>
      <c r="E5" s="184">
        <v>472</v>
      </c>
      <c r="F5" s="184">
        <v>538</v>
      </c>
      <c r="G5" s="184">
        <v>574</v>
      </c>
      <c r="H5" s="184">
        <v>515</v>
      </c>
      <c r="I5" s="184">
        <v>392</v>
      </c>
      <c r="J5" s="184">
        <v>387</v>
      </c>
      <c r="K5" s="184">
        <v>361</v>
      </c>
      <c r="L5" s="184">
        <v>370</v>
      </c>
    </row>
    <row r="6" spans="1:12" x14ac:dyDescent="0.25">
      <c r="A6" s="184" t="s">
        <v>246</v>
      </c>
      <c r="B6" s="184">
        <v>1970</v>
      </c>
      <c r="C6" s="184">
        <v>2142</v>
      </c>
      <c r="D6" s="184">
        <v>2381</v>
      </c>
      <c r="E6" s="184">
        <v>2465</v>
      </c>
      <c r="F6" s="184">
        <v>2653</v>
      </c>
      <c r="G6" s="184">
        <v>2928</v>
      </c>
      <c r="H6" s="184">
        <v>3051</v>
      </c>
      <c r="I6" s="184">
        <v>3044</v>
      </c>
      <c r="J6" s="184">
        <v>2982</v>
      </c>
      <c r="K6" s="184">
        <v>2903</v>
      </c>
      <c r="L6" s="184">
        <v>2833</v>
      </c>
    </row>
    <row r="7" spans="1:12" x14ac:dyDescent="0.25">
      <c r="A7" s="184" t="s">
        <v>247</v>
      </c>
      <c r="B7" s="184">
        <v>124</v>
      </c>
      <c r="C7" s="184">
        <v>143</v>
      </c>
      <c r="D7" s="184">
        <v>153</v>
      </c>
      <c r="E7" s="184">
        <v>161</v>
      </c>
      <c r="F7" s="184">
        <v>160</v>
      </c>
      <c r="G7" s="184">
        <v>175</v>
      </c>
      <c r="H7" s="184">
        <v>250</v>
      </c>
      <c r="I7" s="184">
        <v>190</v>
      </c>
      <c r="J7" s="184">
        <v>233</v>
      </c>
      <c r="K7" s="184">
        <v>213</v>
      </c>
      <c r="L7" s="184">
        <v>208</v>
      </c>
    </row>
    <row r="8" spans="1:12" x14ac:dyDescent="0.25">
      <c r="A8" s="184" t="s">
        <v>248</v>
      </c>
      <c r="B8" s="184">
        <v>144</v>
      </c>
      <c r="C8" s="184">
        <v>200</v>
      </c>
      <c r="D8" s="184">
        <v>183</v>
      </c>
      <c r="E8" s="184">
        <v>276</v>
      </c>
      <c r="F8" s="184">
        <v>242</v>
      </c>
      <c r="G8" s="184">
        <v>242</v>
      </c>
      <c r="H8" s="184">
        <v>273</v>
      </c>
      <c r="I8" s="184">
        <v>262</v>
      </c>
      <c r="J8" s="184">
        <v>282</v>
      </c>
      <c r="K8" s="184">
        <v>275</v>
      </c>
      <c r="L8" s="184">
        <v>287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zoomScaleNormal="100" workbookViewId="0">
      <selection activeCell="D16" sqref="D16"/>
    </sheetView>
  </sheetViews>
  <sheetFormatPr defaultRowHeight="15" x14ac:dyDescent="0.25"/>
  <cols>
    <col min="1" max="1" width="38.42578125" customWidth="1"/>
    <col min="2" max="2" width="12.5703125" customWidth="1"/>
    <col min="3" max="13" width="12.5703125" bestFit="1" customWidth="1"/>
    <col min="14" max="14" width="10.42578125" bestFit="1" customWidth="1"/>
  </cols>
  <sheetData>
    <row r="1" spans="1:18" x14ac:dyDescent="0.25">
      <c r="A1" s="7" t="s">
        <v>558</v>
      </c>
    </row>
    <row r="2" spans="1:18" x14ac:dyDescent="0.25">
      <c r="A2" s="7" t="s">
        <v>256</v>
      </c>
    </row>
    <row r="4" spans="1:18" x14ac:dyDescent="0.25">
      <c r="A4" s="54"/>
      <c r="B4" s="54">
        <v>2004</v>
      </c>
      <c r="C4" s="54">
        <v>2005</v>
      </c>
      <c r="D4" s="54">
        <v>2006</v>
      </c>
      <c r="E4" s="54">
        <v>2007</v>
      </c>
      <c r="F4" s="54">
        <v>2008</v>
      </c>
      <c r="G4" s="54">
        <v>2009</v>
      </c>
      <c r="H4" s="54">
        <v>2010</v>
      </c>
      <c r="I4" s="54">
        <v>2011</v>
      </c>
      <c r="J4" s="54">
        <v>2012</v>
      </c>
      <c r="K4" s="54">
        <v>2013</v>
      </c>
      <c r="L4" s="54">
        <v>2014</v>
      </c>
      <c r="M4" s="54">
        <v>2015</v>
      </c>
      <c r="N4" s="54">
        <v>2016</v>
      </c>
    </row>
    <row r="5" spans="1:18" x14ac:dyDescent="0.25">
      <c r="A5" s="39" t="s">
        <v>249</v>
      </c>
      <c r="B5" s="4">
        <v>465.72417999999999</v>
      </c>
      <c r="C5" s="4">
        <v>515.95874000000003</v>
      </c>
      <c r="D5" s="4">
        <v>601.21687999999995</v>
      </c>
      <c r="E5" s="4">
        <v>724.50244999999995</v>
      </c>
      <c r="F5" s="4">
        <v>825.22720000000004</v>
      </c>
      <c r="G5" s="4">
        <v>783.8125</v>
      </c>
      <c r="H5" s="4">
        <v>792.31269999999995</v>
      </c>
      <c r="I5" s="4">
        <v>839</v>
      </c>
      <c r="J5" s="4">
        <v>887</v>
      </c>
      <c r="K5" s="4">
        <v>949</v>
      </c>
      <c r="L5" s="4">
        <v>1005</v>
      </c>
      <c r="M5" s="4">
        <v>1065</v>
      </c>
      <c r="N5" s="4">
        <v>1091</v>
      </c>
    </row>
    <row r="6" spans="1:18" x14ac:dyDescent="0.25">
      <c r="A6" s="39" t="s">
        <v>250</v>
      </c>
      <c r="B6" s="4">
        <v>362.69860999999997</v>
      </c>
      <c r="C6" s="4">
        <v>410.95190000000002</v>
      </c>
      <c r="D6" s="4">
        <v>484.00290999999999</v>
      </c>
      <c r="E6" s="4">
        <v>583.06596999999999</v>
      </c>
      <c r="F6" s="4">
        <v>670.04970000000003</v>
      </c>
      <c r="G6" s="4">
        <v>636.87959999999998</v>
      </c>
      <c r="H6" s="4">
        <v>636.68780000000004</v>
      </c>
      <c r="I6" s="4">
        <v>672</v>
      </c>
      <c r="J6" s="4">
        <v>706</v>
      </c>
      <c r="K6" s="4">
        <v>757</v>
      </c>
      <c r="L6" s="4">
        <v>799</v>
      </c>
      <c r="M6" s="4">
        <v>859</v>
      </c>
      <c r="N6" s="4">
        <v>882</v>
      </c>
    </row>
    <row r="7" spans="1:18" x14ac:dyDescent="0.25">
      <c r="A7" s="39" t="s">
        <v>251</v>
      </c>
      <c r="B7" s="4">
        <v>191.73</v>
      </c>
      <c r="C7" s="4">
        <v>410.95</v>
      </c>
      <c r="D7" s="4">
        <v>410.95</v>
      </c>
      <c r="E7" s="4">
        <v>410.95</v>
      </c>
      <c r="F7" s="4">
        <v>410.95</v>
      </c>
      <c r="G7" s="4">
        <v>410.95</v>
      </c>
      <c r="H7" s="4">
        <v>410.95</v>
      </c>
      <c r="I7" s="4">
        <v>410.95</v>
      </c>
      <c r="J7" s="4">
        <v>410.95</v>
      </c>
      <c r="K7" s="4">
        <v>410.95</v>
      </c>
      <c r="L7" s="4">
        <v>410.95</v>
      </c>
      <c r="M7" s="4">
        <v>410.95</v>
      </c>
      <c r="N7" s="4">
        <v>422</v>
      </c>
    </row>
    <row r="8" spans="1:18" x14ac:dyDescent="0.25">
      <c r="A8" s="39" t="s">
        <v>252</v>
      </c>
      <c r="B8" s="4">
        <v>158.50088837191467</v>
      </c>
      <c r="C8" s="4">
        <v>171.92233456469776</v>
      </c>
      <c r="D8" s="4">
        <v>191.7349456111871</v>
      </c>
      <c r="E8" s="4">
        <v>230.08193473342453</v>
      </c>
      <c r="F8" s="4">
        <v>278.01567113622127</v>
      </c>
      <c r="G8" s="4">
        <v>278.01567113622127</v>
      </c>
      <c r="H8" s="4">
        <v>278.01567113622127</v>
      </c>
      <c r="I8" s="39">
        <v>278.02</v>
      </c>
      <c r="J8" s="39">
        <v>290</v>
      </c>
      <c r="K8" s="39">
        <v>320</v>
      </c>
      <c r="L8" s="39">
        <v>355</v>
      </c>
      <c r="M8" s="39">
        <v>390</v>
      </c>
      <c r="N8" s="39">
        <v>430</v>
      </c>
    </row>
    <row r="9" spans="1:18" ht="30" x14ac:dyDescent="0.25">
      <c r="A9" s="164" t="s">
        <v>253</v>
      </c>
      <c r="B9" s="4">
        <v>139.3815908887554</v>
      </c>
      <c r="C9" s="4">
        <v>155.43031712960004</v>
      </c>
      <c r="D9" s="4">
        <v>176.14945099893907</v>
      </c>
      <c r="E9" s="4">
        <v>206.50825099382615</v>
      </c>
      <c r="F9" s="4">
        <v>248.51283985019111</v>
      </c>
      <c r="G9" s="4">
        <v>245.4379865274245</v>
      </c>
      <c r="H9" s="4">
        <v>243.68092748584357</v>
      </c>
      <c r="I9" s="4">
        <v>243.7259976</v>
      </c>
      <c r="J9" s="4">
        <v>252.92520000000002</v>
      </c>
      <c r="K9" s="4">
        <v>277.98400000000004</v>
      </c>
      <c r="L9" s="4">
        <v>305.08099999999996</v>
      </c>
      <c r="M9" s="4">
        <v>337.80799999999999</v>
      </c>
      <c r="N9" s="4">
        <v>372</v>
      </c>
    </row>
    <row r="10" spans="1:18" ht="30" x14ac:dyDescent="0.25">
      <c r="A10" s="2" t="s">
        <v>254</v>
      </c>
      <c r="B10" s="23">
        <f>B7/B6</f>
        <v>0.5286207190041341</v>
      </c>
      <c r="C10" s="23">
        <f t="shared" ref="C10:N10" si="0">C7/C6</f>
        <v>0.99999537658786819</v>
      </c>
      <c r="D10" s="23">
        <f t="shared" si="0"/>
        <v>0.84906514301742519</v>
      </c>
      <c r="E10" s="23">
        <f t="shared" si="0"/>
        <v>0.70480875431642842</v>
      </c>
      <c r="F10" s="23">
        <f t="shared" si="0"/>
        <v>0.613312713967337</v>
      </c>
      <c r="G10" s="23">
        <f t="shared" si="0"/>
        <v>0.64525539835158796</v>
      </c>
      <c r="H10" s="23">
        <f t="shared" si="0"/>
        <v>0.64544977931099035</v>
      </c>
      <c r="I10" s="23">
        <f t="shared" si="0"/>
        <v>0.61153273809523812</v>
      </c>
      <c r="J10" s="23">
        <f t="shared" si="0"/>
        <v>0.58208215297450427</v>
      </c>
      <c r="K10" s="23">
        <f t="shared" si="0"/>
        <v>0.54286657859973575</v>
      </c>
      <c r="L10" s="23">
        <f t="shared" si="0"/>
        <v>0.51433041301627036</v>
      </c>
      <c r="M10" s="23">
        <f t="shared" si="0"/>
        <v>0.47840512223515713</v>
      </c>
      <c r="N10" s="23">
        <f t="shared" si="0"/>
        <v>0.47845804988662133</v>
      </c>
    </row>
    <row r="11" spans="1:18" ht="30" x14ac:dyDescent="0.25">
      <c r="A11" s="2" t="s">
        <v>255</v>
      </c>
      <c r="B11" s="23">
        <f>B7/B8</f>
        <v>1.2096462169354838</v>
      </c>
      <c r="C11" s="23">
        <f t="shared" ref="C11:N11" si="1">C7/C8</f>
        <v>2.3903235204460964</v>
      </c>
      <c r="D11" s="23">
        <f t="shared" si="1"/>
        <v>2.1433234233333334</v>
      </c>
      <c r="E11" s="23">
        <f t="shared" si="1"/>
        <v>1.7861028527777776</v>
      </c>
      <c r="F11" s="23">
        <f t="shared" si="1"/>
        <v>1.4781540850574713</v>
      </c>
      <c r="G11" s="23">
        <f t="shared" si="1"/>
        <v>1.4781540850574713</v>
      </c>
      <c r="H11" s="23">
        <f t="shared" si="1"/>
        <v>1.4781540850574713</v>
      </c>
      <c r="I11" s="23">
        <f t="shared" si="1"/>
        <v>1.4781310697072154</v>
      </c>
      <c r="J11" s="23">
        <f t="shared" si="1"/>
        <v>1.4170689655172413</v>
      </c>
      <c r="K11" s="23">
        <f t="shared" si="1"/>
        <v>1.28421875</v>
      </c>
      <c r="L11" s="23">
        <f t="shared" si="1"/>
        <v>1.1576056338028169</v>
      </c>
      <c r="M11" s="23">
        <f t="shared" si="1"/>
        <v>1.0537179487179487</v>
      </c>
      <c r="N11" s="23">
        <f t="shared" si="1"/>
        <v>0.98139534883720925</v>
      </c>
    </row>
    <row r="12" spans="1:18" ht="30" x14ac:dyDescent="0.25">
      <c r="A12" s="2" t="s">
        <v>446</v>
      </c>
      <c r="B12" s="23">
        <f>B9/B7</f>
        <v>0.72696808474811148</v>
      </c>
      <c r="C12" s="23">
        <f t="shared" ref="C12:N12" si="2">C9/C7</f>
        <v>0.37822196649130074</v>
      </c>
      <c r="D12" s="23">
        <f t="shared" si="2"/>
        <v>0.42863961795580746</v>
      </c>
      <c r="E12" s="23">
        <f t="shared" si="2"/>
        <v>0.5025142985614458</v>
      </c>
      <c r="F12" s="23">
        <f t="shared" si="2"/>
        <v>0.60472767940185213</v>
      </c>
      <c r="G12" s="23">
        <f t="shared" si="2"/>
        <v>0.59724537419984058</v>
      </c>
      <c r="H12" s="23">
        <f t="shared" si="2"/>
        <v>0.59296977122726258</v>
      </c>
      <c r="I12" s="23">
        <f t="shared" si="2"/>
        <v>0.59307944421462466</v>
      </c>
      <c r="J12" s="23">
        <f t="shared" si="2"/>
        <v>0.61546465506752657</v>
      </c>
      <c r="K12" s="23">
        <f t="shared" si="2"/>
        <v>0.67644238958510783</v>
      </c>
      <c r="L12" s="23">
        <f t="shared" si="2"/>
        <v>0.74237985156345043</v>
      </c>
      <c r="M12" s="23">
        <f t="shared" si="2"/>
        <v>0.82201727704100258</v>
      </c>
      <c r="N12" s="23">
        <f t="shared" si="2"/>
        <v>0.88151658767772512</v>
      </c>
    </row>
    <row r="14" spans="1:18" x14ac:dyDescent="0.25">
      <c r="B14" s="100"/>
      <c r="M14" s="93"/>
      <c r="N14" s="93"/>
      <c r="O14" s="93"/>
      <c r="P14" s="93"/>
      <c r="Q14" s="93"/>
      <c r="R14" s="93"/>
    </row>
    <row r="15" spans="1:18" x14ac:dyDescent="0.25">
      <c r="M15" s="101"/>
      <c r="N15" s="93"/>
      <c r="O15" s="93"/>
      <c r="P15" s="93"/>
      <c r="Q15" s="93"/>
      <c r="R15" s="101"/>
    </row>
    <row r="16" spans="1:18" x14ac:dyDescent="0.25">
      <c r="M16" s="101"/>
      <c r="N16" s="93"/>
      <c r="O16" s="93"/>
      <c r="P16" s="93"/>
      <c r="Q16" s="93"/>
      <c r="R16" s="93"/>
    </row>
    <row r="17" spans="13:18" x14ac:dyDescent="0.25">
      <c r="M17" s="101"/>
      <c r="N17" s="93"/>
      <c r="O17" s="93"/>
      <c r="P17" s="93"/>
      <c r="Q17" s="93"/>
      <c r="R17" s="93"/>
    </row>
    <row r="18" spans="13:18" x14ac:dyDescent="0.25">
      <c r="M18" s="101"/>
      <c r="N18" s="93"/>
      <c r="O18" s="93"/>
      <c r="P18" s="93"/>
      <c r="Q18" s="93"/>
      <c r="R18" s="93"/>
    </row>
    <row r="19" spans="13:18" x14ac:dyDescent="0.25">
      <c r="M19" s="93"/>
      <c r="N19" s="93"/>
      <c r="O19" s="93"/>
      <c r="P19" s="93"/>
      <c r="Q19" s="93"/>
      <c r="R19" s="93"/>
    </row>
    <row r="20" spans="13:18" x14ac:dyDescent="0.25">
      <c r="M20" s="93"/>
      <c r="N20" s="93"/>
      <c r="O20" s="93"/>
      <c r="P20" s="93"/>
      <c r="Q20" s="93"/>
      <c r="R20" s="93"/>
    </row>
  </sheetData>
  <conditionalFormatting sqref="B10:N12">
    <cfRule type="colorScale" priority="1">
      <colorScale>
        <cfvo type="min"/>
        <cfvo type="max"/>
        <color rgb="FFFCFCFF"/>
        <color rgb="FF63BE7B"/>
      </colorScale>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workbookViewId="0">
      <selection activeCell="J11" sqref="J11"/>
    </sheetView>
  </sheetViews>
  <sheetFormatPr defaultRowHeight="15" x14ac:dyDescent="0.25"/>
  <cols>
    <col min="1" max="1" width="16.85546875" customWidth="1"/>
    <col min="2" max="2" width="17.42578125" customWidth="1"/>
    <col min="3" max="3" width="18.42578125" customWidth="1"/>
    <col min="4" max="4" width="13.85546875" customWidth="1"/>
    <col min="5" max="5" width="15.7109375" customWidth="1"/>
    <col min="6" max="6" width="15.42578125" customWidth="1"/>
    <col min="7" max="7" width="11.140625" customWidth="1"/>
    <col min="8" max="8" width="16.140625" customWidth="1"/>
    <col min="9" max="9" width="18.5703125" customWidth="1"/>
    <col min="10" max="10" width="15.140625" customWidth="1"/>
  </cols>
  <sheetData>
    <row r="1" spans="1:10" x14ac:dyDescent="0.25">
      <c r="A1" s="7" t="s">
        <v>638</v>
      </c>
    </row>
    <row r="2" spans="1:10" s="121" customFormat="1" x14ac:dyDescent="0.25">
      <c r="A2" s="14" t="s">
        <v>536</v>
      </c>
    </row>
    <row r="3" spans="1:10" s="121" customFormat="1" ht="14.25" customHeight="1" x14ac:dyDescent="0.25">
      <c r="A3" s="7"/>
    </row>
    <row r="4" spans="1:10" ht="88.5" customHeight="1" x14ac:dyDescent="0.25">
      <c r="A4" s="161"/>
      <c r="B4" s="164" t="s">
        <v>449</v>
      </c>
      <c r="C4" s="164" t="s">
        <v>450</v>
      </c>
      <c r="D4" s="164" t="s">
        <v>451</v>
      </c>
      <c r="E4" s="164" t="s">
        <v>452</v>
      </c>
      <c r="F4" s="164" t="s">
        <v>453</v>
      </c>
      <c r="G4" s="164" t="s">
        <v>454</v>
      </c>
      <c r="H4" s="164" t="s">
        <v>455</v>
      </c>
      <c r="J4" s="5"/>
    </row>
    <row r="5" spans="1:10" ht="67.5" customHeight="1" x14ac:dyDescent="0.25">
      <c r="A5" s="1"/>
      <c r="B5" s="2" t="s">
        <v>94</v>
      </c>
      <c r="C5" s="2" t="s">
        <v>470</v>
      </c>
      <c r="D5" s="2" t="s">
        <v>402</v>
      </c>
      <c r="E5" s="2" t="s">
        <v>471</v>
      </c>
      <c r="F5" s="2" t="s">
        <v>469</v>
      </c>
      <c r="G5" s="2" t="s">
        <v>472</v>
      </c>
      <c r="H5" s="2"/>
    </row>
    <row r="6" spans="1:10" x14ac:dyDescent="0.25">
      <c r="A6" s="224" t="s">
        <v>51</v>
      </c>
      <c r="B6" s="225">
        <v>40</v>
      </c>
      <c r="C6" s="225">
        <v>17.368421052631579</v>
      </c>
      <c r="D6" s="225">
        <v>7.3684210526315779</v>
      </c>
      <c r="E6" s="225">
        <v>11.578947368421053</v>
      </c>
      <c r="F6" s="225">
        <v>16.315789473684212</v>
      </c>
      <c r="G6" s="225">
        <v>7.3684210526315779</v>
      </c>
      <c r="H6" s="250">
        <v>32.769423558897245</v>
      </c>
      <c r="J6" s="42"/>
    </row>
    <row r="7" spans="1:10" x14ac:dyDescent="0.25">
      <c r="A7" s="1" t="s">
        <v>193</v>
      </c>
      <c r="B7" s="41">
        <v>30.446773303916164</v>
      </c>
      <c r="C7" s="41">
        <v>13.568670711527856</v>
      </c>
      <c r="D7" s="41">
        <v>23.607280750137893</v>
      </c>
      <c r="E7" s="41">
        <v>8.4114726971869835</v>
      </c>
      <c r="F7" s="41">
        <v>16.657473800330944</v>
      </c>
      <c r="G7" s="41">
        <v>7.3083287369001662</v>
      </c>
      <c r="H7" s="3">
        <v>33.945058702838253</v>
      </c>
      <c r="J7" s="42"/>
    </row>
    <row r="8" spans="1:10" x14ac:dyDescent="0.25">
      <c r="A8" s="1" t="s">
        <v>48</v>
      </c>
      <c r="B8" s="41">
        <v>28.267997846620663</v>
      </c>
      <c r="C8" s="41">
        <v>14.66744971369843</v>
      </c>
      <c r="D8" s="41">
        <v>16.786570743405278</v>
      </c>
      <c r="E8" s="41">
        <v>17.574511819116136</v>
      </c>
      <c r="F8" s="41">
        <v>21.4359124944942</v>
      </c>
      <c r="G8" s="41">
        <v>1.2675573826652964</v>
      </c>
      <c r="H8" s="3">
        <v>29.159891598915987</v>
      </c>
      <c r="J8" s="42"/>
    </row>
    <row r="9" spans="1:10" x14ac:dyDescent="0.25">
      <c r="A9" s="1" t="s">
        <v>43</v>
      </c>
      <c r="B9" s="41">
        <v>27.258921791951408</v>
      </c>
      <c r="C9" s="41">
        <v>20.690964312832193</v>
      </c>
      <c r="D9" s="41">
        <v>7.7448747152619593</v>
      </c>
      <c r="E9" s="41">
        <v>17.008352315869399</v>
      </c>
      <c r="F9" s="41">
        <v>17.80561883067578</v>
      </c>
      <c r="G9" s="41">
        <v>9.4912680334092645</v>
      </c>
      <c r="H9" s="3">
        <v>33.962264150943398</v>
      </c>
      <c r="J9" s="42"/>
    </row>
    <row r="10" spans="1:10" x14ac:dyDescent="0.25">
      <c r="A10" s="1" t="s">
        <v>30</v>
      </c>
      <c r="B10" s="41">
        <v>25.788221296847112</v>
      </c>
      <c r="C10" s="41">
        <v>24.657941701368234</v>
      </c>
      <c r="D10" s="41">
        <v>28.851873884592504</v>
      </c>
      <c r="E10" s="41">
        <v>8.0904223676383094</v>
      </c>
      <c r="F10" s="41">
        <v>9.6073765615704936</v>
      </c>
      <c r="G10" s="41">
        <v>3.0041641879833434</v>
      </c>
      <c r="H10" s="3">
        <v>44.954128440366972</v>
      </c>
      <c r="J10" s="42"/>
    </row>
    <row r="11" spans="1:10" x14ac:dyDescent="0.25">
      <c r="A11" s="1" t="s">
        <v>91</v>
      </c>
      <c r="B11" s="41">
        <v>25.149062860554615</v>
      </c>
      <c r="C11" s="41">
        <v>14.862313520142648</v>
      </c>
      <c r="D11" s="41">
        <v>19.49798694540144</v>
      </c>
      <c r="E11" s="41">
        <v>18.283296084427267</v>
      </c>
      <c r="F11" s="41">
        <v>18.00856859312092</v>
      </c>
      <c r="G11" s="41">
        <v>4.1987719963531029</v>
      </c>
      <c r="H11" s="3">
        <v>40.725570509069634</v>
      </c>
      <c r="J11" s="42"/>
    </row>
    <row r="12" spans="1:10" x14ac:dyDescent="0.25">
      <c r="A12" s="1" t="s">
        <v>44</v>
      </c>
      <c r="B12" s="41">
        <v>20.445544554455445</v>
      </c>
      <c r="C12" s="41">
        <v>25.222772277227723</v>
      </c>
      <c r="D12" s="41">
        <v>18.019801980198018</v>
      </c>
      <c r="E12" s="41">
        <v>7.9207920792079207</v>
      </c>
      <c r="F12" s="41">
        <v>23.118811881188119</v>
      </c>
      <c r="G12" s="41">
        <v>5.2722772277227721</v>
      </c>
      <c r="H12" s="3">
        <v>32.462391132224859</v>
      </c>
      <c r="J12" s="42"/>
    </row>
    <row r="13" spans="1:10" x14ac:dyDescent="0.25">
      <c r="A13" s="1" t="s">
        <v>29</v>
      </c>
      <c r="B13" s="41">
        <v>17.884405670665213</v>
      </c>
      <c r="C13" s="41">
        <v>21.210468920392582</v>
      </c>
      <c r="D13" s="41">
        <v>19.520174482006546</v>
      </c>
      <c r="E13" s="41">
        <v>17.448200654307524</v>
      </c>
      <c r="F13" s="41">
        <v>19.029443838604145</v>
      </c>
      <c r="G13" s="41">
        <v>4.9073064340239911</v>
      </c>
      <c r="H13" s="3">
        <v>34.431998064145354</v>
      </c>
      <c r="J13" s="42"/>
    </row>
    <row r="14" spans="1:10" x14ac:dyDescent="0.25">
      <c r="A14" s="1" t="s">
        <v>468</v>
      </c>
      <c r="B14" s="41">
        <v>16.71270718232044</v>
      </c>
      <c r="C14" s="41">
        <v>17.008681925808997</v>
      </c>
      <c r="D14" s="41">
        <v>19.455406471981057</v>
      </c>
      <c r="E14" s="41">
        <v>25.80899763220205</v>
      </c>
      <c r="F14" s="41">
        <v>13.299131807419101</v>
      </c>
      <c r="G14" s="41">
        <v>7.7150749802683505</v>
      </c>
      <c r="H14" s="3">
        <v>34.716673777295114</v>
      </c>
      <c r="J14" s="42"/>
    </row>
    <row r="16" spans="1:10" x14ac:dyDescent="0.25">
      <c r="A16" s="7" t="s">
        <v>483</v>
      </c>
    </row>
    <row r="17" spans="1:25" s="171" customFormat="1" x14ac:dyDescent="0.25">
      <c r="A17" s="171" t="s">
        <v>644</v>
      </c>
    </row>
    <row r="18" spans="1:25" s="171" customFormat="1" x14ac:dyDescent="0.25">
      <c r="A18" s="273" t="s">
        <v>645</v>
      </c>
      <c r="B18" s="108"/>
      <c r="C18" s="197"/>
      <c r="D18" s="197"/>
      <c r="E18" s="197"/>
      <c r="F18" s="197"/>
      <c r="G18" s="197"/>
      <c r="H18" s="197"/>
      <c r="I18" s="197"/>
      <c r="J18" s="197"/>
      <c r="K18" s="197"/>
      <c r="L18" s="197"/>
      <c r="M18" s="197"/>
      <c r="N18" s="197"/>
      <c r="O18" s="197"/>
      <c r="P18" s="197"/>
      <c r="Q18" s="197"/>
      <c r="R18" s="197"/>
      <c r="S18" s="197"/>
      <c r="T18" s="197"/>
      <c r="U18" s="197"/>
      <c r="V18" s="197"/>
      <c r="W18" s="197"/>
      <c r="X18" s="197"/>
    </row>
    <row r="19" spans="1:25" s="171" customFormat="1" x14ac:dyDescent="0.25">
      <c r="A19" s="274" t="s">
        <v>447</v>
      </c>
      <c r="C19" s="197"/>
      <c r="D19" s="197"/>
      <c r="E19" s="197"/>
      <c r="F19" s="197"/>
      <c r="G19" s="197"/>
      <c r="H19" s="197"/>
      <c r="I19" s="197"/>
      <c r="J19" s="197"/>
      <c r="K19" s="197"/>
      <c r="L19" s="197"/>
      <c r="M19" s="197"/>
      <c r="N19" s="197"/>
      <c r="O19" s="197"/>
      <c r="P19" s="197"/>
      <c r="Q19" s="197"/>
      <c r="R19" s="197"/>
      <c r="S19" s="197"/>
      <c r="T19" s="197"/>
      <c r="U19" s="197"/>
      <c r="V19" s="197"/>
      <c r="W19" s="197"/>
      <c r="X19" s="197"/>
    </row>
    <row r="20" spans="1:25" s="171" customFormat="1" x14ac:dyDescent="0.25">
      <c r="A20" s="275" t="s">
        <v>448</v>
      </c>
      <c r="C20" s="197"/>
      <c r="D20" s="197"/>
      <c r="E20" s="197"/>
      <c r="F20" s="197"/>
      <c r="G20" s="197"/>
      <c r="H20" s="197"/>
      <c r="I20" s="197"/>
      <c r="J20" s="197"/>
      <c r="K20" s="197"/>
      <c r="L20" s="197"/>
      <c r="M20" s="197"/>
      <c r="N20" s="197"/>
      <c r="O20" s="197"/>
      <c r="P20" s="197"/>
      <c r="Q20" s="197"/>
      <c r="R20" s="197"/>
      <c r="S20" s="197"/>
      <c r="T20" s="197"/>
      <c r="U20" s="197"/>
      <c r="V20" s="197"/>
      <c r="W20" s="197"/>
      <c r="X20" s="197"/>
    </row>
    <row r="21" spans="1:25" x14ac:dyDescent="0.25">
      <c r="A21" s="102"/>
      <c r="B21" s="109"/>
      <c r="C21" s="102"/>
      <c r="D21" s="102"/>
      <c r="E21" s="102"/>
      <c r="F21" s="102"/>
      <c r="G21" s="102"/>
      <c r="H21" s="102"/>
      <c r="I21" s="102"/>
      <c r="J21" s="102"/>
      <c r="K21" s="102"/>
      <c r="L21" s="102"/>
      <c r="M21" s="102"/>
      <c r="N21" s="102"/>
      <c r="O21" s="102"/>
      <c r="P21" s="102"/>
      <c r="Q21" s="102"/>
      <c r="R21" s="102"/>
      <c r="S21" s="102"/>
      <c r="T21" s="102"/>
      <c r="U21" s="102"/>
      <c r="V21" s="102"/>
      <c r="W21" s="102"/>
      <c r="X21" s="102"/>
    </row>
    <row r="22" spans="1:25" s="159" customFormat="1" ht="102.75" customHeight="1" x14ac:dyDescent="0.25">
      <c r="A22" s="188"/>
      <c r="B22" s="188"/>
      <c r="C22" s="190" t="s">
        <v>94</v>
      </c>
      <c r="D22" s="190" t="s">
        <v>470</v>
      </c>
      <c r="E22" s="190" t="s">
        <v>402</v>
      </c>
      <c r="F22" s="191" t="s">
        <v>471</v>
      </c>
      <c r="G22" s="191" t="s">
        <v>469</v>
      </c>
      <c r="H22" s="191" t="s">
        <v>472</v>
      </c>
      <c r="I22" s="191" t="s">
        <v>639</v>
      </c>
      <c r="K22" s="102"/>
      <c r="L22" s="102"/>
      <c r="M22" s="102"/>
      <c r="N22" s="102"/>
      <c r="O22" s="102"/>
      <c r="P22" s="102"/>
      <c r="Q22" s="102"/>
      <c r="R22" s="102"/>
      <c r="S22" s="102"/>
      <c r="T22" s="102"/>
      <c r="U22" s="102"/>
      <c r="V22" s="102"/>
      <c r="W22" s="102"/>
      <c r="X22" s="102"/>
      <c r="Y22" s="102"/>
    </row>
    <row r="23" spans="1:25" ht="96" customHeight="1" x14ac:dyDescent="0.25">
      <c r="A23" s="189"/>
      <c r="B23" s="189"/>
      <c r="C23" s="190" t="s">
        <v>449</v>
      </c>
      <c r="D23" s="190" t="s">
        <v>450</v>
      </c>
      <c r="E23" s="190" t="s">
        <v>451</v>
      </c>
      <c r="F23" s="191" t="s">
        <v>452</v>
      </c>
      <c r="G23" s="191" t="s">
        <v>453</v>
      </c>
      <c r="H23" s="191" t="s">
        <v>454</v>
      </c>
      <c r="I23" s="191" t="s">
        <v>455</v>
      </c>
      <c r="K23" s="110"/>
      <c r="L23" s="111"/>
      <c r="M23" s="102"/>
      <c r="N23" s="102"/>
      <c r="O23" s="102"/>
      <c r="P23" s="102"/>
      <c r="Q23" s="102"/>
      <c r="R23" s="102"/>
      <c r="S23" s="102"/>
      <c r="T23" s="102"/>
      <c r="U23" s="102"/>
      <c r="V23" s="102"/>
      <c r="W23" s="102"/>
      <c r="X23" s="102"/>
      <c r="Y23" s="102"/>
    </row>
    <row r="24" spans="1:25" x14ac:dyDescent="0.25">
      <c r="A24" s="192" t="s">
        <v>187</v>
      </c>
      <c r="B24" s="192" t="s">
        <v>55</v>
      </c>
      <c r="C24" s="193">
        <v>50.877192982456144</v>
      </c>
      <c r="D24" s="193">
        <v>12.280701754385964</v>
      </c>
      <c r="E24" s="193">
        <v>3.5087719298245612</v>
      </c>
      <c r="F24" s="193">
        <v>12.280701754385964</v>
      </c>
      <c r="G24" s="193">
        <v>21.052631578947366</v>
      </c>
      <c r="H24" s="193">
        <v>0</v>
      </c>
      <c r="I24" s="193">
        <v>52.777777777777779</v>
      </c>
      <c r="K24" s="103"/>
      <c r="L24" s="104"/>
      <c r="M24" s="117"/>
      <c r="N24" s="117"/>
      <c r="O24" s="117"/>
      <c r="P24" s="117"/>
      <c r="Q24" s="117"/>
      <c r="R24" s="117"/>
      <c r="S24" s="117"/>
      <c r="T24" s="117"/>
      <c r="U24" s="117"/>
      <c r="V24" s="117"/>
      <c r="W24" s="117"/>
      <c r="X24" s="117"/>
      <c r="Y24" s="117"/>
    </row>
    <row r="25" spans="1:25" x14ac:dyDescent="0.25">
      <c r="A25" s="192" t="s">
        <v>456</v>
      </c>
      <c r="B25" s="192" t="s">
        <v>640</v>
      </c>
      <c r="C25" s="193">
        <v>47.148480026798431</v>
      </c>
      <c r="D25" s="193">
        <v>11.548446528766435</v>
      </c>
      <c r="E25" s="193">
        <v>3.2995561510761244</v>
      </c>
      <c r="F25" s="194">
        <v>16.380537643413447</v>
      </c>
      <c r="G25" s="193">
        <v>20.860899422158948</v>
      </c>
      <c r="H25" s="194">
        <v>0.76208022778661755</v>
      </c>
      <c r="I25" s="194">
        <v>36.895420174061918</v>
      </c>
      <c r="K25" s="103"/>
      <c r="L25" s="104"/>
      <c r="M25" s="117"/>
      <c r="N25" s="117"/>
      <c r="O25" s="117"/>
      <c r="P25" s="117"/>
      <c r="Q25" s="117"/>
      <c r="R25" s="117"/>
      <c r="S25" s="117"/>
      <c r="T25" s="117"/>
      <c r="U25" s="117"/>
      <c r="V25" s="117"/>
      <c r="W25" s="117"/>
      <c r="X25" s="117"/>
      <c r="Y25" s="117"/>
    </row>
    <row r="26" spans="1:25" x14ac:dyDescent="0.25">
      <c r="A26" s="192" t="s">
        <v>442</v>
      </c>
      <c r="B26" s="192" t="s">
        <v>641</v>
      </c>
      <c r="C26" s="193">
        <v>31.007751937984494</v>
      </c>
      <c r="D26" s="193">
        <v>27.131782945736433</v>
      </c>
      <c r="E26" s="193">
        <v>10.465116279069768</v>
      </c>
      <c r="F26" s="194">
        <v>20.930232558139537</v>
      </c>
      <c r="G26" s="193">
        <v>2.3255813953488373</v>
      </c>
      <c r="H26" s="194">
        <v>8.1395348837209305</v>
      </c>
      <c r="I26" s="194">
        <v>32.666666666666664</v>
      </c>
      <c r="K26" s="103"/>
      <c r="L26" s="104"/>
      <c r="M26" s="117"/>
      <c r="N26" s="117"/>
      <c r="O26" s="117"/>
      <c r="P26" s="117"/>
      <c r="Q26" s="117"/>
      <c r="R26" s="117"/>
      <c r="S26" s="117"/>
      <c r="T26" s="117"/>
      <c r="U26" s="117"/>
      <c r="V26" s="117"/>
      <c r="W26" s="117"/>
      <c r="X26" s="117"/>
      <c r="Y26" s="117"/>
    </row>
    <row r="27" spans="1:25" x14ac:dyDescent="0.25">
      <c r="A27" s="192" t="s">
        <v>173</v>
      </c>
      <c r="B27" s="192" t="s">
        <v>62</v>
      </c>
      <c r="C27" s="193">
        <v>43.518518518518519</v>
      </c>
      <c r="D27" s="193">
        <v>14.444444444444443</v>
      </c>
      <c r="E27" s="193">
        <v>5.9259259259259265</v>
      </c>
      <c r="F27" s="194">
        <v>17.962962962962965</v>
      </c>
      <c r="G27" s="193">
        <v>7.7777777777777777</v>
      </c>
      <c r="H27" s="194">
        <v>10.37037037037037</v>
      </c>
      <c r="I27" s="194">
        <v>39.29712460063898</v>
      </c>
      <c r="K27" s="103"/>
      <c r="L27" s="104"/>
      <c r="M27" s="117"/>
      <c r="N27" s="117"/>
      <c r="O27" s="117"/>
      <c r="P27" s="117"/>
      <c r="Q27" s="117"/>
      <c r="R27" s="117"/>
      <c r="S27" s="117"/>
      <c r="T27" s="117"/>
      <c r="U27" s="117"/>
      <c r="V27" s="117"/>
      <c r="W27" s="117"/>
      <c r="X27" s="117"/>
      <c r="Y27" s="117"/>
    </row>
    <row r="28" spans="1:25" x14ac:dyDescent="0.25">
      <c r="A28" s="276" t="s">
        <v>176</v>
      </c>
      <c r="B28" s="276" t="s">
        <v>51</v>
      </c>
      <c r="C28" s="277">
        <v>40</v>
      </c>
      <c r="D28" s="277">
        <v>17.368421052631579</v>
      </c>
      <c r="E28" s="277">
        <v>7.3684210526315779</v>
      </c>
      <c r="F28" s="278">
        <v>11.578947368421053</v>
      </c>
      <c r="G28" s="277">
        <v>16.315789473684212</v>
      </c>
      <c r="H28" s="278">
        <v>7.3684210526315779</v>
      </c>
      <c r="I28" s="278">
        <v>44.954128440366972</v>
      </c>
      <c r="K28" s="103"/>
      <c r="L28" s="104"/>
      <c r="M28" s="117"/>
      <c r="N28" s="117"/>
      <c r="O28" s="117"/>
      <c r="P28" s="117"/>
      <c r="Q28" s="117"/>
      <c r="R28" s="117"/>
      <c r="S28" s="117"/>
      <c r="T28" s="117"/>
      <c r="U28" s="117"/>
      <c r="V28" s="117"/>
      <c r="W28" s="117"/>
      <c r="X28" s="117"/>
      <c r="Y28" s="117"/>
    </row>
    <row r="29" spans="1:25" x14ac:dyDescent="0.25">
      <c r="A29" s="188" t="s">
        <v>172</v>
      </c>
      <c r="B29" s="192" t="s">
        <v>49</v>
      </c>
      <c r="C29" s="194">
        <v>36.92386480027313</v>
      </c>
      <c r="D29" s="194">
        <v>19.324001365653807</v>
      </c>
      <c r="E29" s="194">
        <v>5.9405940594059405</v>
      </c>
      <c r="F29" s="194">
        <v>14.100375554796859</v>
      </c>
      <c r="G29" s="194">
        <v>19.10208262205531</v>
      </c>
      <c r="H29" s="194">
        <v>4.6090815978149537</v>
      </c>
      <c r="I29" s="195">
        <v>32.867981790591806</v>
      </c>
      <c r="K29" s="109"/>
      <c r="L29" s="104"/>
      <c r="M29" s="117"/>
      <c r="N29" s="117"/>
      <c r="O29" s="117"/>
      <c r="P29" s="117"/>
      <c r="Q29" s="117"/>
      <c r="R29" s="117"/>
      <c r="S29" s="117"/>
      <c r="T29" s="117"/>
      <c r="U29" s="117"/>
      <c r="V29" s="117"/>
      <c r="W29" s="117"/>
      <c r="X29" s="117"/>
      <c r="Y29" s="117"/>
    </row>
    <row r="30" spans="1:25" x14ac:dyDescent="0.25">
      <c r="A30" s="192" t="s">
        <v>457</v>
      </c>
      <c r="B30" s="192" t="s">
        <v>642</v>
      </c>
      <c r="C30" s="196">
        <v>19.563785543574401</v>
      </c>
      <c r="D30" s="196">
        <v>34.496320969532732</v>
      </c>
      <c r="E30" s="196">
        <v>15.483919531793974</v>
      </c>
      <c r="F30" s="196">
        <v>9.1815803835224603</v>
      </c>
      <c r="G30" s="196">
        <v>16.661962024125408</v>
      </c>
      <c r="H30" s="196">
        <v>4.6124315474510249</v>
      </c>
      <c r="I30" s="196" t="e">
        <v>#N/A</v>
      </c>
      <c r="K30" s="104"/>
      <c r="L30" s="104"/>
      <c r="M30" s="117"/>
      <c r="N30" s="117"/>
      <c r="O30" s="117"/>
      <c r="P30" s="117"/>
      <c r="Q30" s="117"/>
      <c r="R30" s="117"/>
      <c r="S30" s="117"/>
      <c r="T30" s="117"/>
      <c r="U30" s="117"/>
      <c r="V30" s="117"/>
      <c r="W30" s="117"/>
      <c r="X30" s="117"/>
      <c r="Y30" s="117"/>
    </row>
    <row r="31" spans="1:25" x14ac:dyDescent="0.25">
      <c r="A31" s="192" t="s">
        <v>184</v>
      </c>
      <c r="B31" s="192" t="s">
        <v>27</v>
      </c>
      <c r="C31" s="196">
        <v>41.235813366960912</v>
      </c>
      <c r="D31" s="196">
        <v>9.2686002522068094</v>
      </c>
      <c r="E31" s="196">
        <v>8.0706179066834807</v>
      </c>
      <c r="F31" s="196">
        <v>21.815889029003781</v>
      </c>
      <c r="G31" s="196">
        <v>17.33921815889029</v>
      </c>
      <c r="H31" s="196">
        <v>2.2698612862547289</v>
      </c>
      <c r="I31" s="196">
        <v>44.194756554307119</v>
      </c>
      <c r="K31" s="103"/>
      <c r="L31" s="104"/>
      <c r="M31" s="117"/>
      <c r="N31" s="117"/>
      <c r="O31" s="117"/>
      <c r="P31" s="117"/>
      <c r="Q31" s="117"/>
      <c r="R31" s="117"/>
      <c r="S31" s="117"/>
      <c r="T31" s="117"/>
      <c r="U31" s="117"/>
      <c r="V31" s="117"/>
      <c r="W31" s="117"/>
      <c r="X31" s="117"/>
      <c r="Y31" s="117"/>
    </row>
    <row r="32" spans="1:25" x14ac:dyDescent="0.25">
      <c r="A32" s="192" t="s">
        <v>196</v>
      </c>
      <c r="B32" s="192" t="s">
        <v>30</v>
      </c>
      <c r="C32" s="193">
        <v>25.788221296847112</v>
      </c>
      <c r="D32" s="193">
        <v>24.657941701368234</v>
      </c>
      <c r="E32" s="193">
        <v>28.851873884592504</v>
      </c>
      <c r="F32" s="194">
        <v>8.0904223676383094</v>
      </c>
      <c r="G32" s="193">
        <v>9.6073765615704936</v>
      </c>
      <c r="H32" s="194">
        <v>3.0041641879833434</v>
      </c>
      <c r="I32" s="195">
        <v>33.962264150943398</v>
      </c>
      <c r="K32" s="103"/>
      <c r="L32" s="104"/>
      <c r="M32" s="117"/>
      <c r="N32" s="117"/>
      <c r="O32" s="117"/>
      <c r="P32" s="117"/>
      <c r="Q32" s="117"/>
      <c r="R32" s="117"/>
      <c r="S32" s="117"/>
      <c r="T32" s="117"/>
      <c r="U32" s="117"/>
      <c r="V32" s="117"/>
      <c r="W32" s="117"/>
      <c r="X32" s="117"/>
      <c r="Y32" s="117"/>
    </row>
    <row r="33" spans="1:38" x14ac:dyDescent="0.25">
      <c r="A33" s="192" t="s">
        <v>183</v>
      </c>
      <c r="B33" s="192" t="s">
        <v>50</v>
      </c>
      <c r="C33" s="193">
        <v>35.38355217691776</v>
      </c>
      <c r="D33" s="193">
        <v>14.098134070490669</v>
      </c>
      <c r="E33" s="193">
        <v>14.720110573600554</v>
      </c>
      <c r="F33" s="194">
        <v>18.590186592950932</v>
      </c>
      <c r="G33" s="193">
        <v>15.065653075328264</v>
      </c>
      <c r="H33" s="194">
        <v>2.1423635107118177</v>
      </c>
      <c r="I33" s="194">
        <v>38.966480446927378</v>
      </c>
      <c r="K33" s="103"/>
      <c r="L33" s="104"/>
      <c r="M33" s="117"/>
      <c r="N33" s="117"/>
      <c r="O33" s="117"/>
      <c r="P33" s="117"/>
      <c r="Q33" s="117"/>
      <c r="R33" s="117"/>
      <c r="S33" s="117"/>
      <c r="T33" s="117"/>
      <c r="U33" s="117"/>
      <c r="V33" s="117"/>
      <c r="W33" s="117"/>
      <c r="X33" s="117"/>
      <c r="Y33" s="117"/>
    </row>
    <row r="34" spans="1:38" x14ac:dyDescent="0.25">
      <c r="A34" s="192" t="s">
        <v>174</v>
      </c>
      <c r="B34" s="192" t="s">
        <v>43</v>
      </c>
      <c r="C34" s="193">
        <v>27.258921791951408</v>
      </c>
      <c r="D34" s="193">
        <v>20.690964312832193</v>
      </c>
      <c r="E34" s="193">
        <v>7.7448747152619593</v>
      </c>
      <c r="F34" s="194">
        <v>17.008352315869399</v>
      </c>
      <c r="G34" s="193">
        <v>17.80561883067578</v>
      </c>
      <c r="H34" s="194">
        <v>9.4912680334092645</v>
      </c>
      <c r="I34" s="194">
        <v>32.462391132224859</v>
      </c>
      <c r="K34" s="103"/>
      <c r="L34" s="104"/>
      <c r="M34" s="117"/>
      <c r="N34" s="117"/>
      <c r="O34" s="117"/>
      <c r="P34" s="117"/>
      <c r="Q34" s="117"/>
      <c r="R34" s="117"/>
      <c r="S34" s="117"/>
      <c r="T34" s="117"/>
      <c r="U34" s="117"/>
      <c r="V34" s="117"/>
      <c r="W34" s="117"/>
      <c r="X34" s="117"/>
      <c r="Y34" s="117"/>
    </row>
    <row r="35" spans="1:38" x14ac:dyDescent="0.25">
      <c r="A35" s="192" t="s">
        <v>188</v>
      </c>
      <c r="B35" s="192" t="s">
        <v>44</v>
      </c>
      <c r="C35" s="193">
        <v>20.445544554455445</v>
      </c>
      <c r="D35" s="193">
        <v>25.222772277227723</v>
      </c>
      <c r="E35" s="193">
        <v>18.019801980198018</v>
      </c>
      <c r="F35" s="194">
        <v>7.9207920792079207</v>
      </c>
      <c r="G35" s="193">
        <v>23.118811881188119</v>
      </c>
      <c r="H35" s="194">
        <v>5.2722772277227721</v>
      </c>
      <c r="I35" s="195">
        <v>29.159891598915987</v>
      </c>
      <c r="K35" s="103"/>
      <c r="L35" s="104"/>
      <c r="M35" s="117"/>
      <c r="N35" s="117"/>
      <c r="O35" s="117"/>
      <c r="P35" s="117"/>
      <c r="Q35" s="117"/>
      <c r="R35" s="117"/>
      <c r="S35" s="117"/>
      <c r="T35" s="117"/>
      <c r="U35" s="117"/>
      <c r="V35" s="117"/>
      <c r="W35" s="117"/>
      <c r="X35" s="117"/>
      <c r="Y35" s="117"/>
    </row>
    <row r="36" spans="1:38" x14ac:dyDescent="0.25">
      <c r="A36" s="192" t="s">
        <v>171</v>
      </c>
      <c r="B36" s="192" t="s">
        <v>37</v>
      </c>
      <c r="C36" s="193">
        <v>21.972904318374258</v>
      </c>
      <c r="D36" s="193">
        <v>23.666384419983068</v>
      </c>
      <c r="E36" s="193">
        <v>21.422523285351396</v>
      </c>
      <c r="F36" s="193">
        <v>10.287891617273496</v>
      </c>
      <c r="G36" s="193">
        <v>17.231160033869603</v>
      </c>
      <c r="H36" s="193">
        <v>5.4191363251481794</v>
      </c>
      <c r="I36" s="193">
        <v>32.653061224489797</v>
      </c>
      <c r="K36" s="103"/>
      <c r="L36" s="104"/>
      <c r="M36" s="117"/>
      <c r="N36" s="117"/>
      <c r="O36" s="117"/>
      <c r="P36" s="117"/>
      <c r="Q36" s="117"/>
      <c r="R36" s="117"/>
      <c r="S36" s="117"/>
      <c r="T36" s="117"/>
      <c r="U36" s="117"/>
      <c r="V36" s="117"/>
      <c r="W36" s="117"/>
      <c r="X36" s="117"/>
      <c r="Y36" s="117"/>
    </row>
    <row r="37" spans="1:38" x14ac:dyDescent="0.25">
      <c r="A37" s="192" t="s">
        <v>195</v>
      </c>
      <c r="B37" s="192" t="s">
        <v>56</v>
      </c>
      <c r="C37" s="193">
        <v>36.644521775809338</v>
      </c>
      <c r="D37" s="193">
        <v>8.4572392702731207</v>
      </c>
      <c r="E37" s="193">
        <v>15.944321417273013</v>
      </c>
      <c r="F37" s="194">
        <v>16.524306654012445</v>
      </c>
      <c r="G37" s="193">
        <v>19.181693556891279</v>
      </c>
      <c r="H37" s="194">
        <v>3.2479173257407989</v>
      </c>
      <c r="I37" s="194">
        <v>44.2132335749357</v>
      </c>
      <c r="K37" s="103"/>
      <c r="L37" s="104"/>
      <c r="M37" s="117"/>
      <c r="N37" s="117"/>
      <c r="O37" s="117"/>
      <c r="P37" s="117"/>
      <c r="Q37" s="117"/>
      <c r="R37" s="117"/>
      <c r="S37" s="117"/>
      <c r="T37" s="117"/>
      <c r="U37" s="117"/>
      <c r="V37" s="117"/>
      <c r="W37" s="117"/>
      <c r="X37" s="117"/>
      <c r="Y37" s="117"/>
    </row>
    <row r="38" spans="1:38" x14ac:dyDescent="0.25">
      <c r="A38" s="192" t="s">
        <v>234</v>
      </c>
      <c r="B38" s="192" t="s">
        <v>89</v>
      </c>
      <c r="C38" s="194">
        <v>32.965009208103133</v>
      </c>
      <c r="D38" s="194">
        <v>12.062615101289135</v>
      </c>
      <c r="E38" s="194">
        <v>13.720073664825048</v>
      </c>
      <c r="F38" s="194">
        <v>17.863720073664823</v>
      </c>
      <c r="G38" s="194">
        <v>20.349907918968693</v>
      </c>
      <c r="H38" s="194">
        <v>3.0386740331491713</v>
      </c>
      <c r="I38" s="195">
        <v>42.535787321063395</v>
      </c>
      <c r="K38" s="103"/>
      <c r="L38" s="104"/>
      <c r="M38" s="117"/>
      <c r="N38" s="117"/>
      <c r="O38" s="117"/>
      <c r="P38" s="117"/>
      <c r="Q38" s="117"/>
      <c r="R38" s="117"/>
      <c r="S38" s="117"/>
      <c r="T38" s="117"/>
      <c r="U38" s="117"/>
      <c r="V38" s="117"/>
      <c r="W38" s="117"/>
      <c r="X38" s="117"/>
      <c r="Y38" s="117"/>
    </row>
    <row r="39" spans="1:38" x14ac:dyDescent="0.25">
      <c r="A39" s="192" t="s">
        <v>54</v>
      </c>
      <c r="B39" s="192" t="s">
        <v>54</v>
      </c>
      <c r="C39" s="193">
        <v>24.99140598143692</v>
      </c>
      <c r="D39" s="193">
        <v>19.972499140598142</v>
      </c>
      <c r="E39" s="193">
        <v>10.106565830182193</v>
      </c>
      <c r="F39" s="194">
        <v>19.078721210037813</v>
      </c>
      <c r="G39" s="193">
        <v>19.456858026813336</v>
      </c>
      <c r="H39" s="194">
        <v>6.3939498109315913</v>
      </c>
      <c r="I39" s="195">
        <v>49.082568807339449</v>
      </c>
      <c r="K39" s="103"/>
      <c r="L39" s="104"/>
      <c r="M39" s="117"/>
      <c r="N39" s="117"/>
      <c r="O39" s="117"/>
      <c r="P39" s="117"/>
      <c r="Q39" s="117"/>
      <c r="R39" s="117"/>
      <c r="S39" s="117"/>
      <c r="T39" s="117"/>
      <c r="U39" s="117"/>
      <c r="V39" s="117"/>
      <c r="W39" s="117"/>
      <c r="X39" s="117"/>
      <c r="Y39" s="117"/>
    </row>
    <row r="40" spans="1:38" x14ac:dyDescent="0.25">
      <c r="A40" s="192" t="s">
        <v>33</v>
      </c>
      <c r="B40" s="192" t="s">
        <v>33</v>
      </c>
      <c r="C40" s="195">
        <v>24.389216512215668</v>
      </c>
      <c r="D40" s="195">
        <v>20.387531592249371</v>
      </c>
      <c r="E40" s="196">
        <v>9.0143218197135635</v>
      </c>
      <c r="F40" s="194">
        <v>14.785172704296546</v>
      </c>
      <c r="G40" s="193">
        <v>27.46419545071609</v>
      </c>
      <c r="H40" s="194">
        <v>3.9595619208087616</v>
      </c>
      <c r="I40" s="194">
        <v>29.539040451552211</v>
      </c>
      <c r="K40" s="103"/>
      <c r="L40" s="104"/>
      <c r="M40" s="117"/>
      <c r="N40" s="117"/>
      <c r="O40" s="117"/>
      <c r="P40" s="117"/>
      <c r="Q40" s="117"/>
      <c r="R40" s="117"/>
      <c r="S40" s="117"/>
      <c r="T40" s="117"/>
      <c r="U40" s="117"/>
      <c r="V40" s="117"/>
      <c r="W40" s="117"/>
      <c r="X40" s="117"/>
      <c r="Y40" s="117"/>
    </row>
    <row r="41" spans="1:38" x14ac:dyDescent="0.25">
      <c r="A41" s="192" t="s">
        <v>194</v>
      </c>
      <c r="B41" s="192" t="s">
        <v>38</v>
      </c>
      <c r="C41" s="193">
        <v>27.065026362038662</v>
      </c>
      <c r="D41" s="193">
        <v>17.398945518453427</v>
      </c>
      <c r="E41" s="193">
        <v>8.0843585237258342</v>
      </c>
      <c r="F41" s="194">
        <v>13.356766256590511</v>
      </c>
      <c r="G41" s="193">
        <v>22.319859402460455</v>
      </c>
      <c r="H41" s="194">
        <v>11.775043936731107</v>
      </c>
      <c r="I41" s="195">
        <v>34.782608695652172</v>
      </c>
      <c r="K41" s="103"/>
      <c r="L41" s="104"/>
      <c r="M41" s="117"/>
      <c r="N41" s="117"/>
      <c r="O41" s="117"/>
      <c r="P41" s="117"/>
      <c r="Q41" s="117"/>
      <c r="R41" s="117"/>
      <c r="S41" s="117"/>
      <c r="T41" s="117"/>
      <c r="U41" s="117"/>
      <c r="V41" s="117"/>
      <c r="W41" s="117"/>
      <c r="X41" s="117"/>
      <c r="Y41" s="117"/>
    </row>
    <row r="42" spans="1:38" x14ac:dyDescent="0.25">
      <c r="A42" s="192" t="s">
        <v>197</v>
      </c>
      <c r="B42" s="192" t="s">
        <v>193</v>
      </c>
      <c r="C42" s="193">
        <v>30.446773303916164</v>
      </c>
      <c r="D42" s="193">
        <v>13.568670711527856</v>
      </c>
      <c r="E42" s="193">
        <v>23.607280750137893</v>
      </c>
      <c r="F42" s="194">
        <v>8.4114726971869835</v>
      </c>
      <c r="G42" s="193">
        <v>16.657473800330944</v>
      </c>
      <c r="H42" s="194">
        <v>7.3083287369001662</v>
      </c>
      <c r="I42" s="194">
        <v>32.769423558897245</v>
      </c>
      <c r="K42" s="103"/>
      <c r="L42" s="104"/>
      <c r="M42" s="117"/>
      <c r="N42" s="117"/>
      <c r="O42" s="117"/>
      <c r="P42" s="117"/>
      <c r="Q42" s="117"/>
      <c r="R42" s="117"/>
      <c r="S42" s="117"/>
      <c r="T42" s="117"/>
      <c r="U42" s="117"/>
      <c r="V42" s="117"/>
      <c r="W42" s="117"/>
      <c r="X42" s="117"/>
      <c r="Y42" s="117"/>
    </row>
    <row r="43" spans="1:38" x14ac:dyDescent="0.25">
      <c r="A43" s="192" t="s">
        <v>199</v>
      </c>
      <c r="B43" s="192" t="s">
        <v>48</v>
      </c>
      <c r="C43" s="193">
        <v>28.267997846620663</v>
      </c>
      <c r="D43" s="193">
        <v>14.66744971369843</v>
      </c>
      <c r="E43" s="193">
        <v>16.786570743405278</v>
      </c>
      <c r="F43" s="194">
        <v>17.574511819116136</v>
      </c>
      <c r="G43" s="193">
        <v>21.4359124944942</v>
      </c>
      <c r="H43" s="194">
        <v>1.2675573826652964</v>
      </c>
      <c r="I43" s="194">
        <v>33.945058702838253</v>
      </c>
      <c r="K43" s="103"/>
      <c r="L43" s="104"/>
      <c r="M43" s="117"/>
      <c r="N43" s="117"/>
      <c r="O43" s="117"/>
      <c r="P43" s="117"/>
      <c r="Q43" s="117"/>
      <c r="R43" s="117"/>
      <c r="S43" s="117"/>
      <c r="T43" s="117"/>
      <c r="U43" s="117"/>
      <c r="V43" s="117"/>
      <c r="W43" s="117"/>
      <c r="X43" s="117"/>
      <c r="Y43" s="117"/>
      <c r="Z43" s="102"/>
      <c r="AA43" s="102"/>
      <c r="AB43" s="102"/>
      <c r="AC43" s="102"/>
      <c r="AD43" s="102"/>
      <c r="AE43" s="102"/>
      <c r="AF43" s="102"/>
      <c r="AG43" s="102"/>
      <c r="AH43" s="102"/>
      <c r="AI43" s="102"/>
      <c r="AJ43" s="102"/>
      <c r="AK43" s="102"/>
      <c r="AL43" s="102"/>
    </row>
    <row r="44" spans="1:38" x14ac:dyDescent="0.25">
      <c r="A44" s="192" t="s">
        <v>175</v>
      </c>
      <c r="B44" s="192" t="s">
        <v>31</v>
      </c>
      <c r="C44" s="193">
        <v>17.783505154639176</v>
      </c>
      <c r="D44" s="193">
        <v>24.871134020618555</v>
      </c>
      <c r="E44" s="193">
        <v>27.899484536082475</v>
      </c>
      <c r="F44" s="194">
        <v>9.7293814432989691</v>
      </c>
      <c r="G44" s="193">
        <v>10.953608247422681</v>
      </c>
      <c r="H44" s="194">
        <v>8.7628865979381434</v>
      </c>
      <c r="I44" s="194">
        <v>37.160120845921455</v>
      </c>
      <c r="K44" s="103"/>
      <c r="L44" s="104"/>
      <c r="M44" s="117"/>
      <c r="N44" s="117"/>
      <c r="O44" s="117"/>
      <c r="P44" s="117"/>
      <c r="Q44" s="117"/>
      <c r="R44" s="117"/>
      <c r="S44" s="117"/>
      <c r="T44" s="117"/>
      <c r="U44" s="117"/>
      <c r="V44" s="117"/>
      <c r="W44" s="117"/>
      <c r="X44" s="117"/>
      <c r="Y44" s="117"/>
      <c r="Z44" s="102"/>
      <c r="AA44" s="102"/>
      <c r="AB44" s="102"/>
      <c r="AC44" s="102"/>
      <c r="AD44" s="102"/>
      <c r="AE44" s="102"/>
      <c r="AF44" s="102"/>
      <c r="AG44" s="102"/>
      <c r="AH44" s="102"/>
      <c r="AI44" s="102"/>
      <c r="AJ44" s="102"/>
      <c r="AK44" s="102"/>
      <c r="AL44" s="102"/>
    </row>
    <row r="45" spans="1:38" x14ac:dyDescent="0.25">
      <c r="A45" s="192" t="s">
        <v>182</v>
      </c>
      <c r="B45" s="192" t="s">
        <v>46</v>
      </c>
      <c r="C45" s="193">
        <v>35</v>
      </c>
      <c r="D45" s="193">
        <v>7.5</v>
      </c>
      <c r="E45" s="193">
        <v>32.5</v>
      </c>
      <c r="F45" s="194">
        <v>15</v>
      </c>
      <c r="G45" s="193">
        <v>10</v>
      </c>
      <c r="H45" s="194">
        <v>0</v>
      </c>
      <c r="I45" s="194">
        <v>35.294117647058826</v>
      </c>
      <c r="K45" s="103"/>
      <c r="L45" s="104"/>
      <c r="M45" s="117"/>
      <c r="N45" s="117"/>
      <c r="O45" s="117"/>
      <c r="P45" s="117"/>
      <c r="Q45" s="117"/>
      <c r="R45" s="117"/>
      <c r="S45" s="117"/>
      <c r="T45" s="117"/>
      <c r="U45" s="117"/>
      <c r="V45" s="117"/>
      <c r="W45" s="117"/>
      <c r="X45" s="117"/>
      <c r="Y45" s="117"/>
      <c r="Z45" s="102"/>
      <c r="AA45" s="102"/>
      <c r="AB45" s="102"/>
      <c r="AC45" s="102"/>
      <c r="AD45" s="102"/>
      <c r="AE45" s="102"/>
      <c r="AF45" s="102"/>
      <c r="AG45" s="102"/>
      <c r="AH45" s="102"/>
      <c r="AI45" s="102"/>
      <c r="AJ45" s="102"/>
      <c r="AK45" s="102"/>
      <c r="AL45" s="102"/>
    </row>
    <row r="46" spans="1:38" x14ac:dyDescent="0.25">
      <c r="A46" s="192" t="s">
        <v>185</v>
      </c>
      <c r="B46" s="192" t="s">
        <v>53</v>
      </c>
      <c r="C46" s="193">
        <v>23.954812310976695</v>
      </c>
      <c r="D46" s="193">
        <v>18.110656466820853</v>
      </c>
      <c r="E46" s="196">
        <v>17.221135029354208</v>
      </c>
      <c r="F46" s="194">
        <v>15.486568226294253</v>
      </c>
      <c r="G46" s="193">
        <v>18.884540117416829</v>
      </c>
      <c r="H46" s="194">
        <v>6.3422878491371639</v>
      </c>
      <c r="I46" s="194">
        <v>45.210403890886028</v>
      </c>
      <c r="K46" s="103"/>
      <c r="L46" s="104"/>
      <c r="M46" s="117"/>
      <c r="N46" s="117"/>
      <c r="O46" s="102"/>
      <c r="P46" s="117"/>
      <c r="Q46" s="117"/>
      <c r="R46" s="117"/>
      <c r="S46" s="117"/>
      <c r="T46" s="117"/>
      <c r="U46" s="117"/>
      <c r="V46" s="117"/>
      <c r="W46" s="117"/>
      <c r="X46" s="117"/>
      <c r="Y46" s="117"/>
      <c r="Z46" s="102"/>
      <c r="AA46" s="102"/>
      <c r="AB46" s="102"/>
      <c r="AC46" s="102"/>
      <c r="AD46" s="102"/>
      <c r="AE46" s="102"/>
      <c r="AF46" s="102"/>
      <c r="AG46" s="102"/>
      <c r="AH46" s="102"/>
      <c r="AI46" s="102"/>
      <c r="AJ46" s="102"/>
      <c r="AK46" s="102"/>
      <c r="AL46" s="102"/>
    </row>
    <row r="47" spans="1:38" x14ac:dyDescent="0.25">
      <c r="A47" s="192" t="s">
        <v>179</v>
      </c>
      <c r="B47" s="192" t="s">
        <v>35</v>
      </c>
      <c r="C47" s="193">
        <v>30.555247700321402</v>
      </c>
      <c r="D47" s="193">
        <v>10.388267021315896</v>
      </c>
      <c r="E47" s="193">
        <v>28.419963796224462</v>
      </c>
      <c r="F47" s="193">
        <v>10.635782629576267</v>
      </c>
      <c r="G47" s="193">
        <v>15.863164505522922</v>
      </c>
      <c r="H47" s="193">
        <v>4.137574347039048</v>
      </c>
      <c r="I47" s="193">
        <v>34.367950915817019</v>
      </c>
      <c r="K47" s="103"/>
      <c r="L47" s="104"/>
      <c r="M47" s="117"/>
      <c r="N47" s="117"/>
      <c r="O47" s="102"/>
      <c r="P47" s="117"/>
      <c r="Q47" s="117"/>
      <c r="R47" s="117"/>
      <c r="S47" s="117"/>
      <c r="T47" s="117"/>
      <c r="U47" s="117"/>
      <c r="V47" s="117"/>
      <c r="W47" s="117"/>
      <c r="X47" s="117"/>
      <c r="Y47" s="117"/>
      <c r="Z47" s="102"/>
      <c r="AA47" s="102"/>
      <c r="AB47" s="102"/>
      <c r="AC47" s="102"/>
      <c r="AD47" s="102"/>
      <c r="AE47" s="102"/>
      <c r="AF47" s="102"/>
      <c r="AG47" s="102"/>
      <c r="AH47" s="102"/>
      <c r="AI47" s="102"/>
      <c r="AJ47" s="102"/>
      <c r="AK47" s="102"/>
      <c r="AL47" s="102"/>
    </row>
    <row r="48" spans="1:38" x14ac:dyDescent="0.25">
      <c r="A48" s="192" t="s">
        <v>91</v>
      </c>
      <c r="B48" s="192" t="s">
        <v>91</v>
      </c>
      <c r="C48" s="193">
        <v>25.149062860554615</v>
      </c>
      <c r="D48" s="193">
        <v>14.862313520142648</v>
      </c>
      <c r="E48" s="193">
        <v>19.49798694540144</v>
      </c>
      <c r="F48" s="194">
        <v>18.283296084427267</v>
      </c>
      <c r="G48" s="193">
        <v>18.00856859312092</v>
      </c>
      <c r="H48" s="194">
        <v>4.1987719963531029</v>
      </c>
      <c r="I48" s="194">
        <v>34.431998064145354</v>
      </c>
      <c r="K48" s="103"/>
      <c r="L48" s="104"/>
      <c r="M48" s="117"/>
      <c r="N48" s="117"/>
      <c r="O48" s="102"/>
      <c r="P48" s="117"/>
      <c r="Q48" s="117"/>
      <c r="R48" s="117"/>
      <c r="S48" s="117"/>
      <c r="T48" s="117"/>
      <c r="U48" s="117"/>
      <c r="V48" s="117"/>
      <c r="W48" s="117"/>
      <c r="X48" s="117"/>
      <c r="Y48" s="117"/>
      <c r="Z48" s="102"/>
      <c r="AA48" s="102"/>
      <c r="AB48" s="102"/>
      <c r="AC48" s="102"/>
      <c r="AD48" s="102"/>
      <c r="AE48" s="102"/>
      <c r="AF48" s="102"/>
      <c r="AG48" s="102"/>
      <c r="AH48" s="102"/>
      <c r="AI48" s="102"/>
      <c r="AJ48" s="102"/>
      <c r="AK48" s="102"/>
      <c r="AL48" s="102"/>
    </row>
    <row r="49" spans="1:38" x14ac:dyDescent="0.25">
      <c r="A49" s="192" t="s">
        <v>458</v>
      </c>
      <c r="B49" s="192" t="s">
        <v>213</v>
      </c>
      <c r="C49" s="193">
        <v>25.271649654264078</v>
      </c>
      <c r="D49" s="193">
        <v>14.109318406322027</v>
      </c>
      <c r="E49" s="193">
        <v>15.162989792558445</v>
      </c>
      <c r="F49" s="193">
        <v>16.480079025353966</v>
      </c>
      <c r="G49" s="193">
        <v>20.711228185709583</v>
      </c>
      <c r="H49" s="193">
        <v>8.2647349357918998</v>
      </c>
      <c r="I49" s="193">
        <v>36.120401337792643</v>
      </c>
      <c r="K49" s="103"/>
      <c r="L49" s="104"/>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row>
    <row r="50" spans="1:38" x14ac:dyDescent="0.25">
      <c r="A50" s="192" t="s">
        <v>177</v>
      </c>
      <c r="B50" s="192" t="s">
        <v>29</v>
      </c>
      <c r="C50" s="193">
        <v>17.884405670665213</v>
      </c>
      <c r="D50" s="193">
        <v>21.210468920392582</v>
      </c>
      <c r="E50" s="193">
        <v>19.520174482006546</v>
      </c>
      <c r="F50" s="194">
        <v>17.448200654307524</v>
      </c>
      <c r="G50" s="193">
        <v>19.029443838604145</v>
      </c>
      <c r="H50" s="194">
        <v>4.9073064340239911</v>
      </c>
      <c r="I50" s="194">
        <v>34.867503486750351</v>
      </c>
      <c r="K50" s="103"/>
      <c r="L50" s="104"/>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row>
    <row r="51" spans="1:38" x14ac:dyDescent="0.25">
      <c r="A51" s="192" t="s">
        <v>241</v>
      </c>
      <c r="B51" s="192" t="s">
        <v>632</v>
      </c>
      <c r="C51" s="193">
        <v>30.64312736443884</v>
      </c>
      <c r="D51" s="193">
        <v>8.3858764186633046</v>
      </c>
      <c r="E51" s="193">
        <v>9.2686002522068094</v>
      </c>
      <c r="F51" s="194">
        <v>21.815889029003781</v>
      </c>
      <c r="G51" s="193">
        <v>23.707440100882724</v>
      </c>
      <c r="H51" s="194">
        <v>6.1790668348045399</v>
      </c>
      <c r="I51" s="194">
        <v>35.379644588045231</v>
      </c>
      <c r="K51" s="103"/>
      <c r="L51" s="104"/>
      <c r="M51" s="102"/>
      <c r="N51" s="104"/>
      <c r="O51" s="104"/>
      <c r="P51" s="104"/>
      <c r="Q51" s="104"/>
      <c r="R51" s="104"/>
      <c r="S51" s="104"/>
      <c r="T51" s="102"/>
      <c r="U51" s="102"/>
      <c r="V51" s="102"/>
      <c r="W51" s="102"/>
      <c r="X51" s="102"/>
      <c r="Y51" s="102"/>
      <c r="Z51" s="102"/>
      <c r="AA51" s="102"/>
      <c r="AB51" s="102"/>
      <c r="AC51" s="102"/>
      <c r="AD51" s="102"/>
      <c r="AE51" s="102"/>
      <c r="AF51" s="102"/>
      <c r="AG51" s="102"/>
      <c r="AH51" s="102"/>
      <c r="AI51" s="102"/>
      <c r="AJ51" s="102"/>
      <c r="AK51" s="102"/>
      <c r="AL51" s="102"/>
    </row>
    <row r="52" spans="1:38" x14ac:dyDescent="0.25">
      <c r="A52" s="192" t="s">
        <v>371</v>
      </c>
      <c r="B52" s="192" t="s">
        <v>145</v>
      </c>
      <c r="C52" s="193">
        <v>19.850187265917604</v>
      </c>
      <c r="D52" s="193">
        <v>19.101123595505616</v>
      </c>
      <c r="E52" s="193">
        <v>7.8651685393258424</v>
      </c>
      <c r="F52" s="194">
        <v>18.352059925093634</v>
      </c>
      <c r="G52" s="193">
        <v>26.966292134831459</v>
      </c>
      <c r="H52" s="194">
        <v>7.8651685393258424</v>
      </c>
      <c r="I52" s="195">
        <v>35.57692307692308</v>
      </c>
      <c r="K52" s="103"/>
      <c r="L52" s="104"/>
      <c r="M52" s="102"/>
      <c r="N52" s="103"/>
      <c r="O52" s="103"/>
      <c r="P52" s="103"/>
      <c r="Q52" s="103"/>
      <c r="R52" s="103"/>
      <c r="S52" s="103"/>
      <c r="T52" s="103"/>
      <c r="U52" s="102"/>
      <c r="V52" s="102"/>
      <c r="W52" s="102"/>
      <c r="X52" s="102"/>
      <c r="Y52" s="102"/>
      <c r="Z52" s="102"/>
      <c r="AA52" s="102"/>
      <c r="AB52" s="102"/>
      <c r="AC52" s="102"/>
      <c r="AD52" s="102"/>
      <c r="AE52" s="102"/>
      <c r="AF52" s="102"/>
      <c r="AG52" s="102"/>
      <c r="AH52" s="102"/>
      <c r="AI52" s="102"/>
      <c r="AJ52" s="102"/>
      <c r="AK52" s="102"/>
      <c r="AL52" s="102"/>
    </row>
    <row r="53" spans="1:38" x14ac:dyDescent="0.25">
      <c r="A53" s="192" t="s">
        <v>26</v>
      </c>
      <c r="B53" s="192" t="s">
        <v>26</v>
      </c>
      <c r="C53" s="193">
        <v>13.305562362166135</v>
      </c>
      <c r="D53" s="193">
        <v>25.630972800784125</v>
      </c>
      <c r="E53" s="193">
        <v>20.59952625990362</v>
      </c>
      <c r="F53" s="193">
        <v>16.270521930899289</v>
      </c>
      <c r="G53" s="193">
        <v>16.662582700318548</v>
      </c>
      <c r="H53" s="193">
        <v>7.5308339459282854</v>
      </c>
      <c r="I53" s="195">
        <v>19.551080344031885</v>
      </c>
      <c r="K53" s="103"/>
      <c r="L53" s="104"/>
      <c r="M53" s="102"/>
      <c r="N53" s="103"/>
      <c r="O53" s="103"/>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row>
    <row r="54" spans="1:38" x14ac:dyDescent="0.25">
      <c r="A54" s="192" t="s">
        <v>192</v>
      </c>
      <c r="B54" s="192" t="s">
        <v>60</v>
      </c>
      <c r="C54" s="194">
        <v>13.25080238422742</v>
      </c>
      <c r="D54" s="194">
        <v>25.217790004585051</v>
      </c>
      <c r="E54" s="193">
        <v>11.554332874828061</v>
      </c>
      <c r="F54" s="193">
        <v>19.211370930765703</v>
      </c>
      <c r="G54" s="193">
        <v>21.503897294818891</v>
      </c>
      <c r="H54" s="193">
        <v>9.2618065107748748</v>
      </c>
      <c r="I54" s="195">
        <v>38.974970202622167</v>
      </c>
      <c r="K54" s="103"/>
      <c r="L54" s="104"/>
      <c r="M54" s="102"/>
      <c r="N54" s="103"/>
      <c r="O54" s="103"/>
      <c r="P54" s="103"/>
      <c r="Q54" s="103"/>
      <c r="R54" s="103"/>
      <c r="S54" s="103"/>
      <c r="T54" s="102"/>
      <c r="U54" s="102"/>
      <c r="V54" s="102"/>
      <c r="W54" s="102"/>
      <c r="X54" s="102"/>
      <c r="Y54" s="102"/>
      <c r="Z54" s="102"/>
      <c r="AA54" s="102"/>
      <c r="AB54" s="102"/>
      <c r="AC54" s="102"/>
      <c r="AD54" s="102"/>
      <c r="AE54" s="102"/>
      <c r="AF54" s="102"/>
      <c r="AG54" s="102"/>
      <c r="AH54" s="102"/>
      <c r="AI54" s="102"/>
      <c r="AJ54" s="102"/>
      <c r="AK54" s="102"/>
      <c r="AL54" s="102"/>
    </row>
    <row r="55" spans="1:38" x14ac:dyDescent="0.25">
      <c r="A55" s="188" t="s">
        <v>186</v>
      </c>
      <c r="B55" s="192" t="s">
        <v>28</v>
      </c>
      <c r="C55" s="196">
        <v>15.311216429699842</v>
      </c>
      <c r="D55" s="196">
        <v>22.502369668246445</v>
      </c>
      <c r="E55" s="193">
        <v>33.244865718799367</v>
      </c>
      <c r="F55" s="193">
        <v>11.835703001579779</v>
      </c>
      <c r="G55" s="193">
        <v>10.236966824644551</v>
      </c>
      <c r="H55" s="193">
        <v>6.8688783570300158</v>
      </c>
      <c r="I55" s="196">
        <v>18.114973262032088</v>
      </c>
      <c r="K55" s="103"/>
      <c r="L55" s="114"/>
      <c r="M55" s="102"/>
      <c r="N55" s="103"/>
      <c r="O55" s="103"/>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row>
    <row r="56" spans="1:38" x14ac:dyDescent="0.25">
      <c r="A56" s="188" t="s">
        <v>459</v>
      </c>
      <c r="B56" s="192" t="s">
        <v>643</v>
      </c>
      <c r="C56" s="196">
        <v>23.20680771740685</v>
      </c>
      <c r="D56" s="196">
        <v>13.995222170522492</v>
      </c>
      <c r="E56" s="193">
        <v>20.702475949341363</v>
      </c>
      <c r="F56" s="193">
        <v>16.02046438295806</v>
      </c>
      <c r="G56" s="193">
        <v>18.858707053432276</v>
      </c>
      <c r="H56" s="193">
        <v>7.2163227263389658</v>
      </c>
      <c r="I56" s="196" t="e">
        <v>#N/A</v>
      </c>
      <c r="K56" s="103"/>
      <c r="L56" s="114"/>
      <c r="M56" s="102"/>
      <c r="N56" s="103"/>
      <c r="O56" s="103"/>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row>
    <row r="57" spans="1:38" x14ac:dyDescent="0.25">
      <c r="A57" s="188" t="s">
        <v>198</v>
      </c>
      <c r="B57" s="192" t="s">
        <v>58</v>
      </c>
      <c r="C57" s="196">
        <v>22.680869951176209</v>
      </c>
      <c r="D57" s="196">
        <v>13.936972924988902</v>
      </c>
      <c r="E57" s="193">
        <v>11.429205503772748</v>
      </c>
      <c r="F57" s="193">
        <v>24.167776298268976</v>
      </c>
      <c r="G57" s="193">
        <v>20.994229915667997</v>
      </c>
      <c r="H57" s="193">
        <v>6.7909454061251662</v>
      </c>
      <c r="I57" s="196">
        <v>43.81818181818182</v>
      </c>
      <c r="K57" s="103"/>
      <c r="L57" s="114"/>
      <c r="M57" s="102"/>
      <c r="N57" s="103"/>
      <c r="O57" s="103"/>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3"/>
    </row>
    <row r="58" spans="1:38" x14ac:dyDescent="0.25">
      <c r="A58" s="192" t="s">
        <v>189</v>
      </c>
      <c r="B58" s="192" t="s">
        <v>47</v>
      </c>
      <c r="C58" s="194">
        <v>22.587268993839835</v>
      </c>
      <c r="D58" s="194">
        <v>12.457221081451062</v>
      </c>
      <c r="E58" s="193">
        <v>32.238193018480494</v>
      </c>
      <c r="F58" s="193">
        <v>8.8295687885010263</v>
      </c>
      <c r="G58" s="193">
        <v>19.644079397672826</v>
      </c>
      <c r="H58" s="193">
        <v>4.2436687200547576</v>
      </c>
      <c r="I58" s="195">
        <v>34.1796875</v>
      </c>
      <c r="K58" s="103"/>
      <c r="L58" s="114"/>
      <c r="M58" s="102"/>
      <c r="N58" s="103"/>
      <c r="O58" s="103"/>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row>
    <row r="59" spans="1:38" x14ac:dyDescent="0.25">
      <c r="A59" s="192" t="s">
        <v>200</v>
      </c>
      <c r="B59" s="192" t="s">
        <v>92</v>
      </c>
      <c r="C59" s="193">
        <v>21.854026845637584</v>
      </c>
      <c r="D59" s="193">
        <v>11.942900587248321</v>
      </c>
      <c r="E59" s="193">
        <v>21.088506711409398</v>
      </c>
      <c r="F59" s="193">
        <v>24.068005453020135</v>
      </c>
      <c r="G59" s="193">
        <v>18.288590604026847</v>
      </c>
      <c r="H59" s="193">
        <v>2.7579697986577183</v>
      </c>
      <c r="I59" s="194">
        <v>34.716673777295114</v>
      </c>
      <c r="K59" s="103"/>
      <c r="L59" s="114"/>
      <c r="M59" s="102"/>
      <c r="N59" s="102"/>
      <c r="O59" s="102"/>
      <c r="P59" s="102"/>
      <c r="Q59" s="102"/>
      <c r="R59" s="102"/>
      <c r="S59" s="102"/>
    </row>
    <row r="60" spans="1:38" x14ac:dyDescent="0.25">
      <c r="A60" s="192" t="s">
        <v>460</v>
      </c>
      <c r="B60" s="192" t="s">
        <v>468</v>
      </c>
      <c r="C60" s="193">
        <v>16.71270718232044</v>
      </c>
      <c r="D60" s="193">
        <v>17.008681925808997</v>
      </c>
      <c r="E60" s="193">
        <v>19.455406471981057</v>
      </c>
      <c r="F60" s="194">
        <v>25.80899763220205</v>
      </c>
      <c r="G60" s="193">
        <v>13.299131807419101</v>
      </c>
      <c r="H60" s="194">
        <v>7.7150749802683505</v>
      </c>
      <c r="I60" s="195">
        <v>40.725570509069634</v>
      </c>
      <c r="K60" s="103"/>
      <c r="L60" s="114"/>
      <c r="M60" s="102"/>
      <c r="N60" s="102"/>
      <c r="O60" s="102"/>
      <c r="P60" s="102"/>
      <c r="Q60" s="102"/>
      <c r="R60" s="102"/>
      <c r="S60" s="102"/>
    </row>
    <row r="61" spans="1:38" x14ac:dyDescent="0.25">
      <c r="A61" s="192" t="s">
        <v>180</v>
      </c>
      <c r="B61" s="192" t="s">
        <v>61</v>
      </c>
      <c r="C61" s="193">
        <v>16.782006920415224</v>
      </c>
      <c r="D61" s="193">
        <v>16.147635524798154</v>
      </c>
      <c r="E61" s="193">
        <v>32.698961937716263</v>
      </c>
      <c r="F61" s="194">
        <v>19.261822376009228</v>
      </c>
      <c r="G61" s="193">
        <v>10.553633217993079</v>
      </c>
      <c r="H61" s="194">
        <v>4.5559400230680511</v>
      </c>
      <c r="I61" s="194">
        <v>30.297723292469353</v>
      </c>
      <c r="K61" s="103"/>
      <c r="L61" s="114"/>
      <c r="M61" s="102"/>
      <c r="N61" s="102"/>
      <c r="O61" s="102"/>
      <c r="P61" s="102"/>
      <c r="Q61" s="102"/>
      <c r="R61" s="102"/>
      <c r="S61" s="102"/>
    </row>
    <row r="62" spans="1:38" x14ac:dyDescent="0.25">
      <c r="A62" s="192" t="s">
        <v>181</v>
      </c>
      <c r="B62" s="192" t="s">
        <v>52</v>
      </c>
      <c r="C62" s="193">
        <v>23.590982286634461</v>
      </c>
      <c r="D62" s="193">
        <v>7.9710144927536222</v>
      </c>
      <c r="E62" s="193">
        <v>15.861513687600645</v>
      </c>
      <c r="F62" s="194">
        <v>27.455716586151368</v>
      </c>
      <c r="G62" s="193">
        <v>17.310789049919485</v>
      </c>
      <c r="H62" s="194">
        <v>7.8099838969404187</v>
      </c>
      <c r="I62" s="194">
        <v>33.673469387755098</v>
      </c>
      <c r="K62" s="103"/>
      <c r="L62" s="104"/>
      <c r="M62" s="102"/>
      <c r="N62" s="102"/>
      <c r="O62" s="102"/>
      <c r="P62" s="102"/>
      <c r="Q62" s="102"/>
      <c r="R62" s="102"/>
      <c r="S62" s="102"/>
    </row>
    <row r="63" spans="1:38" x14ac:dyDescent="0.25">
      <c r="A63" s="192" t="s">
        <v>233</v>
      </c>
      <c r="B63" s="192" t="s">
        <v>284</v>
      </c>
      <c r="C63" s="193">
        <v>15.354561437780816</v>
      </c>
      <c r="D63" s="193">
        <v>11.760109396366477</v>
      </c>
      <c r="E63" s="193">
        <v>1.8167610861496386</v>
      </c>
      <c r="F63" s="194">
        <v>37.370580191443644</v>
      </c>
      <c r="G63" s="193">
        <v>29.243992967376442</v>
      </c>
      <c r="H63" s="194">
        <v>4.4539949208829848</v>
      </c>
      <c r="I63" s="195">
        <v>43.515850144092219</v>
      </c>
      <c r="K63" s="103"/>
      <c r="L63" s="104"/>
      <c r="M63" s="102"/>
      <c r="N63" s="102"/>
      <c r="O63" s="102"/>
      <c r="P63" s="102"/>
      <c r="Q63" s="102"/>
      <c r="R63" s="102"/>
      <c r="S63" s="102"/>
    </row>
    <row r="64" spans="1:38" x14ac:dyDescent="0.25">
      <c r="A64" s="106"/>
      <c r="B64" s="102"/>
      <c r="C64" s="108"/>
      <c r="D64" s="102"/>
      <c r="E64" s="102"/>
      <c r="F64" s="102"/>
      <c r="G64" s="102"/>
      <c r="H64" s="102"/>
      <c r="I64" s="102"/>
      <c r="J64" s="102"/>
      <c r="K64" s="104"/>
      <c r="L64" s="102"/>
      <c r="M64" s="102"/>
      <c r="N64" s="118"/>
      <c r="O64" s="102"/>
      <c r="P64" s="102"/>
      <c r="Q64" s="102"/>
      <c r="R64" s="102"/>
    </row>
    <row r="65" spans="1:18" x14ac:dyDescent="0.25">
      <c r="A65" s="102"/>
      <c r="B65" s="312" t="s">
        <v>461</v>
      </c>
      <c r="C65" s="312"/>
      <c r="D65" s="312"/>
      <c r="E65" s="312"/>
      <c r="F65" s="312"/>
      <c r="G65" s="312"/>
      <c r="H65" s="312"/>
      <c r="I65" s="312"/>
      <c r="J65" s="312"/>
      <c r="K65" s="102"/>
      <c r="L65" s="116"/>
      <c r="M65" s="116"/>
      <c r="N65" s="118"/>
      <c r="O65" s="102"/>
      <c r="P65" s="116"/>
      <c r="Q65" s="116"/>
      <c r="R65" s="116"/>
    </row>
    <row r="66" spans="1:18" x14ac:dyDescent="0.25">
      <c r="A66" s="102"/>
      <c r="B66" s="312"/>
      <c r="C66" s="312"/>
      <c r="D66" s="312"/>
      <c r="E66" s="312"/>
      <c r="F66" s="312"/>
      <c r="G66" s="312"/>
      <c r="H66" s="312"/>
      <c r="I66" s="312"/>
      <c r="J66" s="312"/>
      <c r="K66" s="103"/>
      <c r="L66" s="116"/>
      <c r="M66" s="116"/>
      <c r="N66" s="118"/>
      <c r="O66" s="102"/>
      <c r="P66" s="116"/>
      <c r="Q66" s="116"/>
      <c r="R66" s="116"/>
    </row>
    <row r="67" spans="1:18" x14ac:dyDescent="0.25">
      <c r="A67" s="102"/>
      <c r="B67" s="312"/>
      <c r="C67" s="312"/>
      <c r="D67" s="312"/>
      <c r="E67" s="312"/>
      <c r="F67" s="312"/>
      <c r="G67" s="312"/>
      <c r="H67" s="312"/>
      <c r="I67" s="312"/>
      <c r="J67" s="312"/>
      <c r="K67" s="102"/>
      <c r="L67" s="102"/>
      <c r="M67" s="102"/>
      <c r="N67" s="118"/>
      <c r="O67" s="102"/>
      <c r="P67" s="102"/>
      <c r="Q67" s="102"/>
      <c r="R67" s="102"/>
    </row>
    <row r="68" spans="1:18" x14ac:dyDescent="0.25">
      <c r="A68" s="102"/>
      <c r="B68" s="313" t="s">
        <v>462</v>
      </c>
      <c r="C68" s="313"/>
      <c r="D68" s="313"/>
      <c r="E68" s="313"/>
      <c r="F68" s="313"/>
      <c r="G68" s="313"/>
      <c r="H68" s="313"/>
      <c r="I68" s="313"/>
      <c r="J68" s="313"/>
      <c r="K68" s="114"/>
      <c r="L68" s="102"/>
      <c r="M68" s="102"/>
      <c r="N68" s="103"/>
      <c r="O68" s="116"/>
      <c r="P68" s="102"/>
      <c r="Q68" s="102"/>
      <c r="R68" s="102"/>
    </row>
    <row r="69" spans="1:18" x14ac:dyDescent="0.25">
      <c r="A69" s="102"/>
      <c r="B69" s="313"/>
      <c r="C69" s="313"/>
      <c r="D69" s="313"/>
      <c r="E69" s="313"/>
      <c r="F69" s="313"/>
      <c r="G69" s="313"/>
      <c r="H69" s="313"/>
      <c r="I69" s="313"/>
      <c r="J69" s="313"/>
      <c r="K69" s="114"/>
      <c r="L69" s="102"/>
      <c r="M69" s="102"/>
      <c r="N69" s="103"/>
      <c r="O69" s="116"/>
      <c r="P69" s="102"/>
      <c r="Q69" s="102"/>
      <c r="R69" s="102"/>
    </row>
    <row r="70" spans="1:18" x14ac:dyDescent="0.25">
      <c r="A70" s="102"/>
      <c r="B70" s="316" t="s">
        <v>463</v>
      </c>
      <c r="C70" s="316"/>
      <c r="D70" s="316"/>
      <c r="E70" s="316"/>
      <c r="F70" s="316"/>
      <c r="G70" s="316"/>
      <c r="H70" s="316"/>
      <c r="I70" s="316"/>
      <c r="J70" s="316"/>
      <c r="K70" s="114"/>
      <c r="L70" s="102"/>
      <c r="M70" s="102"/>
      <c r="N70" s="103"/>
      <c r="O70" s="116"/>
      <c r="P70" s="102"/>
      <c r="Q70" s="102"/>
      <c r="R70" s="102"/>
    </row>
    <row r="71" spans="1:18" x14ac:dyDescent="0.25">
      <c r="A71" s="102"/>
      <c r="B71" s="313" t="s">
        <v>464</v>
      </c>
      <c r="C71" s="313"/>
      <c r="D71" s="313"/>
      <c r="E71" s="313"/>
      <c r="F71" s="313"/>
      <c r="G71" s="313"/>
      <c r="H71" s="313"/>
      <c r="I71" s="313"/>
      <c r="J71" s="313"/>
      <c r="K71" s="114"/>
      <c r="L71" s="102"/>
      <c r="M71" s="102"/>
      <c r="N71" s="103"/>
      <c r="O71" s="116"/>
      <c r="P71" s="102"/>
      <c r="Q71" s="102"/>
      <c r="R71" s="102"/>
    </row>
    <row r="72" spans="1:18" x14ac:dyDescent="0.25">
      <c r="A72" s="102"/>
      <c r="B72" s="312" t="s">
        <v>465</v>
      </c>
      <c r="C72" s="312"/>
      <c r="D72" s="312"/>
      <c r="E72" s="312"/>
      <c r="F72" s="312"/>
      <c r="G72" s="312"/>
      <c r="H72" s="312"/>
      <c r="I72" s="312"/>
      <c r="J72" s="312"/>
      <c r="K72" s="102"/>
      <c r="L72" s="102"/>
      <c r="M72" s="102"/>
      <c r="N72" s="102"/>
      <c r="O72" s="102"/>
      <c r="P72" s="102"/>
      <c r="Q72" s="102"/>
      <c r="R72" s="102"/>
    </row>
    <row r="73" spans="1:18" x14ac:dyDescent="0.25">
      <c r="A73" s="102"/>
      <c r="B73" s="315" t="s">
        <v>466</v>
      </c>
      <c r="C73" s="315"/>
      <c r="D73" s="315"/>
      <c r="E73" s="315"/>
      <c r="F73" s="315"/>
      <c r="G73" s="315"/>
      <c r="H73" s="315"/>
      <c r="I73" s="315"/>
      <c r="J73" s="315"/>
      <c r="K73" s="114"/>
      <c r="L73" s="102"/>
      <c r="M73" s="102"/>
      <c r="N73" s="103"/>
      <c r="O73" s="116"/>
      <c r="P73" s="102"/>
      <c r="Q73" s="102"/>
      <c r="R73" s="102"/>
    </row>
    <row r="74" spans="1:18" x14ac:dyDescent="0.25">
      <c r="A74" s="102"/>
      <c r="B74" s="102"/>
      <c r="C74" s="105"/>
      <c r="D74" s="105"/>
      <c r="E74" s="105"/>
      <c r="F74" s="105"/>
      <c r="G74" s="105"/>
      <c r="H74" s="102"/>
      <c r="I74" s="102"/>
      <c r="J74" s="102"/>
      <c r="K74" s="102"/>
      <c r="L74" s="102"/>
      <c r="M74" s="102"/>
      <c r="N74" s="103"/>
      <c r="O74" s="116"/>
      <c r="P74" s="102"/>
      <c r="Q74" s="102"/>
      <c r="R74" s="102"/>
    </row>
    <row r="75" spans="1:18" x14ac:dyDescent="0.25">
      <c r="B75" s="103" t="s">
        <v>184</v>
      </c>
      <c r="C75" s="103"/>
      <c r="D75" s="103"/>
      <c r="E75" s="103"/>
      <c r="F75" s="103"/>
      <c r="G75" s="102"/>
      <c r="H75" s="102"/>
      <c r="I75" s="102"/>
      <c r="J75" s="102"/>
      <c r="K75" s="102"/>
      <c r="L75" s="102"/>
      <c r="M75" s="102"/>
      <c r="N75" s="103"/>
      <c r="O75" s="116"/>
    </row>
    <row r="76" spans="1:18" x14ac:dyDescent="0.25">
      <c r="B76" s="314" t="s">
        <v>467</v>
      </c>
      <c r="C76" s="314"/>
      <c r="D76" s="314"/>
      <c r="E76" s="314"/>
      <c r="F76" s="314"/>
      <c r="G76" s="314"/>
      <c r="H76" s="314"/>
      <c r="I76" s="314"/>
      <c r="J76" s="314"/>
      <c r="K76" s="102"/>
      <c r="L76" s="102"/>
      <c r="M76" s="102"/>
      <c r="N76" s="102"/>
      <c r="O76" s="102"/>
    </row>
    <row r="77" spans="1:18" x14ac:dyDescent="0.25">
      <c r="B77" s="314"/>
      <c r="C77" s="314"/>
      <c r="D77" s="314"/>
      <c r="E77" s="314"/>
      <c r="F77" s="314"/>
      <c r="G77" s="314"/>
      <c r="H77" s="314"/>
      <c r="I77" s="314"/>
      <c r="J77" s="314"/>
      <c r="K77" s="102"/>
      <c r="L77" s="102"/>
      <c r="M77" s="102"/>
      <c r="N77" s="102"/>
      <c r="O77" s="102"/>
    </row>
    <row r="78" spans="1:18" x14ac:dyDescent="0.25">
      <c r="B78" s="314"/>
      <c r="C78" s="314"/>
      <c r="D78" s="314"/>
      <c r="E78" s="314"/>
      <c r="F78" s="314"/>
      <c r="G78" s="314"/>
      <c r="H78" s="314"/>
      <c r="I78" s="314"/>
      <c r="J78" s="314"/>
      <c r="K78" s="102"/>
      <c r="L78" s="102"/>
      <c r="M78" s="102"/>
      <c r="N78" s="102"/>
      <c r="O78" s="102"/>
    </row>
    <row r="79" spans="1:18" x14ac:dyDescent="0.25">
      <c r="B79" s="115"/>
      <c r="C79" s="115"/>
      <c r="D79" s="115"/>
      <c r="E79" s="115"/>
      <c r="F79" s="115"/>
      <c r="G79" s="115"/>
      <c r="H79" s="107"/>
      <c r="I79" s="107"/>
      <c r="J79" s="107"/>
      <c r="K79" s="102"/>
      <c r="L79" s="102"/>
      <c r="M79" s="102"/>
      <c r="N79" s="102"/>
      <c r="O79" s="102"/>
    </row>
  </sheetData>
  <autoFilter ref="A5:G5">
    <sortState ref="A6:G14">
      <sortCondition descending="1" ref="B5"/>
    </sortState>
  </autoFilter>
  <mergeCells count="7">
    <mergeCell ref="B65:J67"/>
    <mergeCell ref="B68:J69"/>
    <mergeCell ref="B72:J72"/>
    <mergeCell ref="B76:J78"/>
    <mergeCell ref="B71:J71"/>
    <mergeCell ref="B73:J73"/>
    <mergeCell ref="B70:J7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election activeCell="K51" sqref="K51"/>
    </sheetView>
  </sheetViews>
  <sheetFormatPr defaultRowHeight="15" x14ac:dyDescent="0.25"/>
  <cols>
    <col min="1" max="1" width="16.5703125" customWidth="1"/>
    <col min="2" max="2" width="16.42578125" customWidth="1"/>
    <col min="3" max="3" width="15.7109375" customWidth="1"/>
    <col min="6" max="6" width="10" customWidth="1"/>
  </cols>
  <sheetData>
    <row r="1" spans="1:3" x14ac:dyDescent="0.25">
      <c r="A1" s="7" t="s">
        <v>646</v>
      </c>
    </row>
    <row r="2" spans="1:3" x14ac:dyDescent="0.25">
      <c r="A2" s="7" t="s">
        <v>64</v>
      </c>
    </row>
    <row r="3" spans="1:3" ht="10.5" customHeight="1" x14ac:dyDescent="0.25"/>
    <row r="4" spans="1:3" ht="96" customHeight="1" x14ac:dyDescent="0.25">
      <c r="A4" s="184" t="s">
        <v>20</v>
      </c>
      <c r="B4" s="137" t="s">
        <v>559</v>
      </c>
      <c r="C4" s="137" t="s">
        <v>663</v>
      </c>
    </row>
    <row r="5" spans="1:3" x14ac:dyDescent="0.25">
      <c r="A5" s="182" t="s">
        <v>27</v>
      </c>
      <c r="B5" s="180">
        <v>17.38</v>
      </c>
      <c r="C5" s="180">
        <v>21.5</v>
      </c>
    </row>
    <row r="6" spans="1:3" x14ac:dyDescent="0.25">
      <c r="A6" s="182" t="s">
        <v>29</v>
      </c>
      <c r="B6" s="180">
        <v>15.32</v>
      </c>
      <c r="C6" s="180">
        <v>12.22</v>
      </c>
    </row>
    <row r="7" spans="1:3" x14ac:dyDescent="0.25">
      <c r="A7" s="182" t="s">
        <v>31</v>
      </c>
      <c r="B7" s="180">
        <v>14.7</v>
      </c>
      <c r="C7" s="180">
        <v>13.15</v>
      </c>
    </row>
    <row r="8" spans="1:3" x14ac:dyDescent="0.25">
      <c r="A8" s="182" t="s">
        <v>30</v>
      </c>
      <c r="B8" s="180">
        <v>14.07</v>
      </c>
      <c r="C8" s="180">
        <v>14.13</v>
      </c>
    </row>
    <row r="9" spans="1:3" x14ac:dyDescent="0.25">
      <c r="A9" s="182" t="s">
        <v>26</v>
      </c>
      <c r="B9" s="180">
        <v>13.49</v>
      </c>
      <c r="C9" s="180">
        <v>13.39</v>
      </c>
    </row>
    <row r="10" spans="1:3" x14ac:dyDescent="0.25">
      <c r="A10" s="182" t="s">
        <v>32</v>
      </c>
      <c r="B10" s="180">
        <v>12.91</v>
      </c>
      <c r="C10" s="180">
        <v>10.08</v>
      </c>
    </row>
    <row r="11" spans="1:3" x14ac:dyDescent="0.25">
      <c r="A11" s="182" t="s">
        <v>46</v>
      </c>
      <c r="B11" s="180">
        <v>11.15</v>
      </c>
      <c r="C11" s="180">
        <v>5.9</v>
      </c>
    </row>
    <row r="12" spans="1:3" x14ac:dyDescent="0.25">
      <c r="A12" s="182" t="s">
        <v>47</v>
      </c>
      <c r="B12" s="180">
        <v>10.69</v>
      </c>
      <c r="C12" s="180">
        <v>8.2200000000000006</v>
      </c>
    </row>
    <row r="13" spans="1:3" x14ac:dyDescent="0.25">
      <c r="A13" s="182" t="s">
        <v>28</v>
      </c>
      <c r="B13" s="180">
        <v>10.47</v>
      </c>
      <c r="C13" s="180">
        <v>9.59</v>
      </c>
    </row>
    <row r="14" spans="1:3" x14ac:dyDescent="0.25">
      <c r="A14" s="182" t="s">
        <v>37</v>
      </c>
      <c r="B14" s="180">
        <v>10.3</v>
      </c>
      <c r="C14" s="180">
        <v>7.68</v>
      </c>
    </row>
    <row r="15" spans="1:3" x14ac:dyDescent="0.25">
      <c r="A15" s="182" t="s">
        <v>40</v>
      </c>
      <c r="B15" s="180">
        <v>9.8800000000000008</v>
      </c>
      <c r="C15" s="180">
        <v>8.68</v>
      </c>
    </row>
    <row r="16" spans="1:3" x14ac:dyDescent="0.25">
      <c r="A16" s="182" t="s">
        <v>33</v>
      </c>
      <c r="B16" s="180">
        <v>9.61</v>
      </c>
      <c r="C16" s="180">
        <v>8.02</v>
      </c>
    </row>
    <row r="17" spans="1:3" x14ac:dyDescent="0.25">
      <c r="A17" s="182" t="s">
        <v>38</v>
      </c>
      <c r="B17" s="180">
        <v>9.2200000000000006</v>
      </c>
      <c r="C17" s="180">
        <v>6.22</v>
      </c>
    </row>
    <row r="18" spans="1:3" x14ac:dyDescent="0.25">
      <c r="A18" s="182" t="s">
        <v>50</v>
      </c>
      <c r="B18" s="180">
        <v>9.11</v>
      </c>
      <c r="C18" s="180">
        <v>8.01</v>
      </c>
    </row>
    <row r="19" spans="1:3" x14ac:dyDescent="0.25">
      <c r="A19" s="182" t="s">
        <v>48</v>
      </c>
      <c r="B19" s="180">
        <v>8.9</v>
      </c>
      <c r="C19" s="180">
        <v>4.78</v>
      </c>
    </row>
    <row r="20" spans="1:3" x14ac:dyDescent="0.25">
      <c r="A20" s="182" t="s">
        <v>49</v>
      </c>
      <c r="B20" s="180">
        <v>8.82</v>
      </c>
      <c r="C20" s="180">
        <v>6.66</v>
      </c>
    </row>
    <row r="21" spans="1:3" x14ac:dyDescent="0.25">
      <c r="A21" s="182" t="s">
        <v>92</v>
      </c>
      <c r="B21" s="180">
        <v>8.74</v>
      </c>
      <c r="C21" s="180">
        <v>8.67</v>
      </c>
    </row>
    <row r="22" spans="1:3" x14ac:dyDescent="0.25">
      <c r="A22" s="182" t="s">
        <v>44</v>
      </c>
      <c r="B22" s="180">
        <v>8.64</v>
      </c>
      <c r="C22" s="180">
        <v>7.38</v>
      </c>
    </row>
    <row r="23" spans="1:3" x14ac:dyDescent="0.25">
      <c r="A23" s="182" t="s">
        <v>54</v>
      </c>
      <c r="B23" s="180">
        <v>8.51</v>
      </c>
      <c r="C23" s="180">
        <v>3.1</v>
      </c>
    </row>
    <row r="24" spans="1:3" x14ac:dyDescent="0.25">
      <c r="A24" s="182" t="s">
        <v>41</v>
      </c>
      <c r="B24" s="180">
        <v>8.5</v>
      </c>
      <c r="C24" s="180">
        <v>5.95</v>
      </c>
    </row>
    <row r="25" spans="1:3" x14ac:dyDescent="0.25">
      <c r="A25" s="182" t="s">
        <v>35</v>
      </c>
      <c r="B25" s="180">
        <v>8.42</v>
      </c>
      <c r="C25" s="180">
        <v>6.55</v>
      </c>
    </row>
    <row r="26" spans="1:3" x14ac:dyDescent="0.25">
      <c r="A26" s="182" t="s">
        <v>45</v>
      </c>
      <c r="B26" s="180">
        <v>7.78</v>
      </c>
      <c r="C26" s="180">
        <v>5.14</v>
      </c>
    </row>
    <row r="27" spans="1:3" x14ac:dyDescent="0.25">
      <c r="A27" s="182" t="s">
        <v>191</v>
      </c>
      <c r="B27" s="180">
        <v>7.78</v>
      </c>
      <c r="C27" s="180">
        <v>6.25</v>
      </c>
    </row>
    <row r="28" spans="1:3" x14ac:dyDescent="0.25">
      <c r="A28" s="182" t="s">
        <v>193</v>
      </c>
      <c r="B28" s="180">
        <v>7.53</v>
      </c>
      <c r="C28" s="180">
        <v>4.68</v>
      </c>
    </row>
    <row r="29" spans="1:3" x14ac:dyDescent="0.25">
      <c r="A29" s="182" t="s">
        <v>61</v>
      </c>
      <c r="B29" s="180">
        <v>7.49</v>
      </c>
      <c r="C29" s="180">
        <v>1.62</v>
      </c>
    </row>
    <row r="30" spans="1:3" x14ac:dyDescent="0.25">
      <c r="A30" s="228" t="s">
        <v>51</v>
      </c>
      <c r="B30" s="254">
        <v>7.11</v>
      </c>
      <c r="C30" s="254">
        <v>2.76</v>
      </c>
    </row>
    <row r="31" spans="1:3" x14ac:dyDescent="0.25">
      <c r="A31" s="182" t="s">
        <v>43</v>
      </c>
      <c r="B31" s="180">
        <v>7.05</v>
      </c>
      <c r="C31" s="180">
        <v>4.45</v>
      </c>
    </row>
    <row r="32" spans="1:3" x14ac:dyDescent="0.25">
      <c r="A32" s="182" t="s">
        <v>56</v>
      </c>
      <c r="B32" s="180">
        <v>6.8</v>
      </c>
      <c r="C32" s="180">
        <v>3.38</v>
      </c>
    </row>
    <row r="33" spans="1:8" x14ac:dyDescent="0.25">
      <c r="A33" s="182" t="s">
        <v>60</v>
      </c>
      <c r="B33" s="180">
        <v>6.63</v>
      </c>
      <c r="C33" s="180">
        <v>1.52</v>
      </c>
    </row>
    <row r="34" spans="1:8" x14ac:dyDescent="0.25">
      <c r="A34" s="182" t="s">
        <v>55</v>
      </c>
      <c r="B34" s="180">
        <v>6.44</v>
      </c>
      <c r="C34" s="180">
        <v>3.37</v>
      </c>
    </row>
    <row r="35" spans="1:8" x14ac:dyDescent="0.25">
      <c r="A35" s="182" t="s">
        <v>57</v>
      </c>
      <c r="B35" s="180">
        <v>6.22</v>
      </c>
      <c r="C35" s="180">
        <v>3.84</v>
      </c>
    </row>
    <row r="36" spans="1:8" x14ac:dyDescent="0.25">
      <c r="A36" s="182" t="s">
        <v>52</v>
      </c>
      <c r="B36" s="180">
        <v>6.19</v>
      </c>
      <c r="C36" s="180">
        <v>4.84</v>
      </c>
    </row>
    <row r="37" spans="1:8" x14ac:dyDescent="0.25">
      <c r="A37" s="182" t="s">
        <v>59</v>
      </c>
      <c r="B37" s="180">
        <v>5</v>
      </c>
      <c r="C37" s="180">
        <v>2.0299999999999998</v>
      </c>
    </row>
    <row r="38" spans="1:8" x14ac:dyDescent="0.25">
      <c r="A38" s="182" t="s">
        <v>53</v>
      </c>
      <c r="B38" s="180">
        <v>4.93</v>
      </c>
      <c r="C38" s="180">
        <v>2.5499999999999998</v>
      </c>
    </row>
    <row r="39" spans="1:8" x14ac:dyDescent="0.25">
      <c r="A39" s="182" t="s">
        <v>58</v>
      </c>
      <c r="B39" s="180">
        <v>3.46</v>
      </c>
      <c r="C39" s="180">
        <v>1.9</v>
      </c>
    </row>
    <row r="40" spans="1:8" x14ac:dyDescent="0.25">
      <c r="A40" s="182" t="s">
        <v>63</v>
      </c>
      <c r="B40" s="180">
        <v>2.1</v>
      </c>
      <c r="C40" s="180">
        <v>0.69</v>
      </c>
    </row>
    <row r="41" spans="1:8" x14ac:dyDescent="0.25">
      <c r="A41" s="182" t="s">
        <v>42</v>
      </c>
      <c r="B41" s="180">
        <v>1.97</v>
      </c>
      <c r="C41" s="180"/>
    </row>
    <row r="43" spans="1:8" x14ac:dyDescent="0.25">
      <c r="A43" s="7" t="s">
        <v>157</v>
      </c>
      <c r="B43" s="7"/>
      <c r="C43" s="7"/>
    </row>
    <row r="44" spans="1:8" s="159" customFormat="1" x14ac:dyDescent="0.25"/>
    <row r="45" spans="1:8" s="159" customFormat="1" ht="58.5" customHeight="1" x14ac:dyDescent="0.25">
      <c r="A45" s="161"/>
      <c r="B45" s="161"/>
      <c r="C45" s="305" t="s">
        <v>559</v>
      </c>
      <c r="D45" s="305"/>
      <c r="E45" s="305"/>
      <c r="F45" s="305" t="s">
        <v>663</v>
      </c>
      <c r="G45" s="305"/>
      <c r="H45" s="305"/>
    </row>
    <row r="46" spans="1:8" ht="44.25" customHeight="1" x14ac:dyDescent="0.25">
      <c r="A46" s="12"/>
      <c r="B46" s="12"/>
      <c r="C46" s="317" t="s">
        <v>167</v>
      </c>
      <c r="D46" s="317"/>
      <c r="E46" s="317"/>
      <c r="F46" s="317" t="s">
        <v>168</v>
      </c>
      <c r="G46" s="317"/>
      <c r="H46" s="317"/>
    </row>
    <row r="47" spans="1:8" x14ac:dyDescent="0.25">
      <c r="A47" s="1" t="s">
        <v>231</v>
      </c>
      <c r="B47" s="161" t="s">
        <v>20</v>
      </c>
      <c r="C47" s="46" t="s">
        <v>71</v>
      </c>
      <c r="D47" s="46" t="s">
        <v>72</v>
      </c>
      <c r="E47" s="46" t="s">
        <v>73</v>
      </c>
      <c r="F47" s="46" t="s">
        <v>71</v>
      </c>
      <c r="G47" s="46" t="s">
        <v>72</v>
      </c>
      <c r="H47" s="46" t="s">
        <v>73</v>
      </c>
    </row>
    <row r="48" spans="1:8" x14ac:dyDescent="0.25">
      <c r="A48" s="1" t="s">
        <v>33</v>
      </c>
      <c r="B48" s="161" t="s">
        <v>33</v>
      </c>
      <c r="C48" s="165">
        <v>9.34</v>
      </c>
      <c r="D48" s="165">
        <v>9.56</v>
      </c>
      <c r="E48" s="165">
        <v>9.61</v>
      </c>
      <c r="F48" s="165">
        <v>7.74</v>
      </c>
      <c r="G48" s="165">
        <v>7.99</v>
      </c>
      <c r="H48" s="165">
        <v>8.02</v>
      </c>
    </row>
    <row r="49" spans="1:8" x14ac:dyDescent="0.25">
      <c r="A49" s="1" t="s">
        <v>171</v>
      </c>
      <c r="B49" s="161" t="s">
        <v>37</v>
      </c>
      <c r="C49" s="165">
        <v>10.02</v>
      </c>
      <c r="D49" s="165">
        <v>10.220000000000001</v>
      </c>
      <c r="E49" s="165">
        <v>10.3</v>
      </c>
      <c r="F49" s="165">
        <v>7.52</v>
      </c>
      <c r="G49" s="165">
        <v>7.67</v>
      </c>
      <c r="H49" s="165">
        <v>7.68</v>
      </c>
    </row>
    <row r="50" spans="1:8" x14ac:dyDescent="0.25">
      <c r="A50" s="1" t="s">
        <v>172</v>
      </c>
      <c r="B50" s="161" t="s">
        <v>49</v>
      </c>
      <c r="C50" s="165">
        <v>9.06</v>
      </c>
      <c r="D50" s="165">
        <v>8.82</v>
      </c>
      <c r="E50" s="165">
        <v>8.82</v>
      </c>
      <c r="F50" s="165">
        <v>7.1</v>
      </c>
      <c r="G50" s="165">
        <v>6.66</v>
      </c>
      <c r="H50" s="165">
        <v>6.66</v>
      </c>
    </row>
    <row r="51" spans="1:8" x14ac:dyDescent="0.25">
      <c r="A51" s="1" t="s">
        <v>173</v>
      </c>
      <c r="B51" s="161" t="s">
        <v>62</v>
      </c>
      <c r="C51" s="165">
        <v>0.89</v>
      </c>
      <c r="D51" s="165">
        <v>0.76</v>
      </c>
      <c r="E51" s="165">
        <v>0.96</v>
      </c>
      <c r="F51" s="165">
        <v>0.38</v>
      </c>
      <c r="G51" s="165">
        <v>0.26</v>
      </c>
      <c r="H51" s="165">
        <v>0.42</v>
      </c>
    </row>
    <row r="52" spans="1:8" x14ac:dyDescent="0.25">
      <c r="A52" s="1" t="s">
        <v>174</v>
      </c>
      <c r="B52" s="161" t="s">
        <v>43</v>
      </c>
      <c r="C52" s="165">
        <v>6.56</v>
      </c>
      <c r="D52" s="165">
        <v>6.74</v>
      </c>
      <c r="E52" s="165">
        <v>7.05</v>
      </c>
      <c r="F52" s="165">
        <v>3.78</v>
      </c>
      <c r="G52" s="165">
        <v>4.0999999999999996</v>
      </c>
      <c r="H52" s="165">
        <v>4.45</v>
      </c>
    </row>
    <row r="53" spans="1:8" x14ac:dyDescent="0.25">
      <c r="A53" s="1" t="s">
        <v>175</v>
      </c>
      <c r="B53" s="161" t="s">
        <v>31</v>
      </c>
      <c r="C53" s="165">
        <v>14.63</v>
      </c>
      <c r="D53" s="165">
        <v>14.7</v>
      </c>
      <c r="E53" s="165">
        <v>14.7</v>
      </c>
      <c r="F53" s="165">
        <v>13.46</v>
      </c>
      <c r="G53" s="165">
        <v>13.13</v>
      </c>
      <c r="H53" s="165">
        <v>13.15</v>
      </c>
    </row>
    <row r="54" spans="1:8" x14ac:dyDescent="0.25">
      <c r="A54" s="224" t="s">
        <v>176</v>
      </c>
      <c r="B54" s="224" t="s">
        <v>51</v>
      </c>
      <c r="C54" s="250">
        <v>7.72</v>
      </c>
      <c r="D54" s="250">
        <v>7.33</v>
      </c>
      <c r="E54" s="250">
        <v>7.11</v>
      </c>
      <c r="F54" s="250">
        <v>3.2</v>
      </c>
      <c r="G54" s="250">
        <v>3.06</v>
      </c>
      <c r="H54" s="250">
        <v>2.76</v>
      </c>
    </row>
    <row r="55" spans="1:8" x14ac:dyDescent="0.25">
      <c r="A55" s="1" t="s">
        <v>177</v>
      </c>
      <c r="B55" s="161" t="s">
        <v>29</v>
      </c>
      <c r="C55" s="165">
        <v>15.95</v>
      </c>
      <c r="D55" s="165">
        <v>15.56</v>
      </c>
      <c r="E55" s="165">
        <v>15.32</v>
      </c>
      <c r="F55" s="165">
        <v>13.02</v>
      </c>
      <c r="G55" s="165">
        <v>12.6</v>
      </c>
      <c r="H55" s="165">
        <v>12.22</v>
      </c>
    </row>
    <row r="56" spans="1:8" x14ac:dyDescent="0.25">
      <c r="A56" s="1" t="s">
        <v>178</v>
      </c>
      <c r="B56" s="161" t="s">
        <v>40</v>
      </c>
      <c r="C56" s="165">
        <v>9.52</v>
      </c>
      <c r="D56" s="165">
        <v>9.7899999999999991</v>
      </c>
      <c r="E56" s="165">
        <v>9.8800000000000008</v>
      </c>
      <c r="F56" s="165">
        <v>8.34</v>
      </c>
      <c r="G56" s="165">
        <v>8.66</v>
      </c>
      <c r="H56" s="165">
        <v>8.68</v>
      </c>
    </row>
    <row r="57" spans="1:8" x14ac:dyDescent="0.25">
      <c r="A57" s="1" t="s">
        <v>179</v>
      </c>
      <c r="B57" s="161" t="s">
        <v>35</v>
      </c>
      <c r="C57" s="165">
        <v>8.3800000000000008</v>
      </c>
      <c r="D57" s="165">
        <v>8.3699999999999992</v>
      </c>
      <c r="E57" s="165">
        <v>8.42</v>
      </c>
      <c r="F57" s="165">
        <v>6.48</v>
      </c>
      <c r="G57" s="165">
        <v>6.42</v>
      </c>
      <c r="H57" s="165">
        <v>6.55</v>
      </c>
    </row>
    <row r="58" spans="1:8" x14ac:dyDescent="0.25">
      <c r="A58" s="1" t="s">
        <v>180</v>
      </c>
      <c r="B58" s="161" t="s">
        <v>61</v>
      </c>
      <c r="C58" s="165">
        <v>6.04</v>
      </c>
      <c r="D58" s="165">
        <v>7.39</v>
      </c>
      <c r="E58" s="165">
        <v>7.49</v>
      </c>
      <c r="F58" s="165">
        <v>1.38</v>
      </c>
      <c r="G58" s="165">
        <v>1.39</v>
      </c>
      <c r="H58" s="165">
        <v>1.62</v>
      </c>
    </row>
    <row r="59" spans="1:8" x14ac:dyDescent="0.25">
      <c r="A59" s="1" t="s">
        <v>181</v>
      </c>
      <c r="B59" s="161" t="s">
        <v>52</v>
      </c>
      <c r="C59" s="165">
        <v>5.95</v>
      </c>
      <c r="D59" s="165">
        <v>6.19</v>
      </c>
      <c r="E59" s="165">
        <v>6.19</v>
      </c>
      <c r="F59" s="165">
        <v>4.29</v>
      </c>
      <c r="G59" s="165">
        <v>4.6500000000000004</v>
      </c>
      <c r="H59" s="165">
        <v>4.84</v>
      </c>
    </row>
    <row r="60" spans="1:8" x14ac:dyDescent="0.25">
      <c r="A60" s="1" t="s">
        <v>182</v>
      </c>
      <c r="B60" s="161" t="s">
        <v>46</v>
      </c>
      <c r="C60" s="165" t="s">
        <v>81</v>
      </c>
      <c r="D60" s="165">
        <v>11.15</v>
      </c>
      <c r="E60" s="165">
        <v>11.15</v>
      </c>
      <c r="F60" s="165" t="s">
        <v>81</v>
      </c>
      <c r="G60" s="165">
        <v>5.9</v>
      </c>
      <c r="H60" s="165">
        <v>5.9</v>
      </c>
    </row>
    <row r="61" spans="1:8" x14ac:dyDescent="0.25">
      <c r="A61" s="1" t="s">
        <v>183</v>
      </c>
      <c r="B61" s="161" t="s">
        <v>50</v>
      </c>
      <c r="C61" s="165">
        <v>8.69</v>
      </c>
      <c r="D61" s="165">
        <v>8.9499999999999993</v>
      </c>
      <c r="E61" s="165">
        <v>9.11</v>
      </c>
      <c r="F61" s="165">
        <v>7.32</v>
      </c>
      <c r="G61" s="165">
        <v>7.83</v>
      </c>
      <c r="H61" s="165">
        <v>8.01</v>
      </c>
    </row>
    <row r="62" spans="1:8" x14ac:dyDescent="0.25">
      <c r="A62" s="1" t="s">
        <v>184</v>
      </c>
      <c r="B62" s="161" t="s">
        <v>27</v>
      </c>
      <c r="C62" s="165">
        <v>17.38</v>
      </c>
      <c r="D62" s="165" t="s">
        <v>81</v>
      </c>
      <c r="E62" s="165">
        <v>17.38</v>
      </c>
      <c r="F62" s="165">
        <v>22.78</v>
      </c>
      <c r="G62" s="165">
        <v>21.5</v>
      </c>
      <c r="H62" s="165">
        <v>21.5</v>
      </c>
    </row>
    <row r="63" spans="1:8" x14ac:dyDescent="0.25">
      <c r="A63" s="1" t="s">
        <v>185</v>
      </c>
      <c r="B63" s="161" t="s">
        <v>53</v>
      </c>
      <c r="C63" s="165">
        <v>4.47</v>
      </c>
      <c r="D63" s="165">
        <v>4.78</v>
      </c>
      <c r="E63" s="165">
        <v>4.93</v>
      </c>
      <c r="F63" s="165">
        <v>2.23</v>
      </c>
      <c r="G63" s="165">
        <v>2.4</v>
      </c>
      <c r="H63" s="165">
        <v>2.5499999999999998</v>
      </c>
    </row>
    <row r="64" spans="1:8" x14ac:dyDescent="0.25">
      <c r="A64" s="1" t="s">
        <v>186</v>
      </c>
      <c r="B64" s="161" t="s">
        <v>28</v>
      </c>
      <c r="C64" s="165">
        <v>10.029999999999999</v>
      </c>
      <c r="D64" s="165">
        <v>10.18</v>
      </c>
      <c r="E64" s="165">
        <v>10.47</v>
      </c>
      <c r="F64" s="165">
        <v>9.1999999999999993</v>
      </c>
      <c r="G64" s="165">
        <v>9.25</v>
      </c>
      <c r="H64" s="165">
        <v>9.59</v>
      </c>
    </row>
    <row r="65" spans="1:8" x14ac:dyDescent="0.25">
      <c r="A65" s="1" t="s">
        <v>26</v>
      </c>
      <c r="B65" s="161" t="s">
        <v>26</v>
      </c>
      <c r="C65" s="165">
        <v>12.79</v>
      </c>
      <c r="D65" s="165">
        <v>12.84</v>
      </c>
      <c r="E65" s="165">
        <v>13.49</v>
      </c>
      <c r="F65" s="165">
        <v>12.4</v>
      </c>
      <c r="G65" s="165">
        <v>12.59</v>
      </c>
      <c r="H65" s="165">
        <v>13.39</v>
      </c>
    </row>
    <row r="66" spans="1:8" x14ac:dyDescent="0.25">
      <c r="A66" s="1" t="s">
        <v>187</v>
      </c>
      <c r="B66" s="161" t="s">
        <v>55</v>
      </c>
      <c r="C66" s="165">
        <v>6.1</v>
      </c>
      <c r="D66" s="165">
        <v>6.49</v>
      </c>
      <c r="E66" s="165">
        <v>6.44</v>
      </c>
      <c r="F66" s="165">
        <v>3.14</v>
      </c>
      <c r="G66" s="165">
        <v>3.34</v>
      </c>
      <c r="H66" s="165">
        <v>3.37</v>
      </c>
    </row>
    <row r="67" spans="1:8" x14ac:dyDescent="0.25">
      <c r="A67" s="1" t="s">
        <v>188</v>
      </c>
      <c r="B67" s="161" t="s">
        <v>44</v>
      </c>
      <c r="C67" s="165">
        <v>8.2899999999999991</v>
      </c>
      <c r="D67" s="165">
        <v>8.76</v>
      </c>
      <c r="E67" s="165">
        <v>8.64</v>
      </c>
      <c r="F67" s="165">
        <v>6.96</v>
      </c>
      <c r="G67" s="165">
        <v>7.54</v>
      </c>
      <c r="H67" s="165">
        <v>7.38</v>
      </c>
    </row>
    <row r="68" spans="1:8" x14ac:dyDescent="0.25">
      <c r="A68" s="1" t="s">
        <v>189</v>
      </c>
      <c r="B68" s="161" t="s">
        <v>47</v>
      </c>
      <c r="C68" s="165">
        <v>10.37</v>
      </c>
      <c r="D68" s="165">
        <v>10.42</v>
      </c>
      <c r="E68" s="165">
        <v>10.69</v>
      </c>
      <c r="F68" s="165">
        <v>7.75</v>
      </c>
      <c r="G68" s="165">
        <v>7.78</v>
      </c>
      <c r="H68" s="165">
        <v>8.2200000000000006</v>
      </c>
    </row>
    <row r="69" spans="1:8" x14ac:dyDescent="0.25">
      <c r="A69" s="1" t="s">
        <v>190</v>
      </c>
      <c r="B69" s="161" t="s">
        <v>59</v>
      </c>
      <c r="C69" s="165">
        <v>4.33</v>
      </c>
      <c r="D69" s="165">
        <v>4.62</v>
      </c>
      <c r="E69" s="165">
        <v>5</v>
      </c>
      <c r="F69" s="165">
        <v>1.24</v>
      </c>
      <c r="G69" s="165">
        <v>1.7</v>
      </c>
      <c r="H69" s="165">
        <v>2.0299999999999998</v>
      </c>
    </row>
    <row r="70" spans="1:8" x14ac:dyDescent="0.25">
      <c r="A70" s="1" t="s">
        <v>54</v>
      </c>
      <c r="B70" s="161" t="s">
        <v>54</v>
      </c>
      <c r="C70" s="165">
        <v>9.2799999999999994</v>
      </c>
      <c r="D70" s="165">
        <v>8.5</v>
      </c>
      <c r="E70" s="165">
        <v>8.51</v>
      </c>
      <c r="F70" s="165">
        <v>3.45</v>
      </c>
      <c r="G70" s="165">
        <v>3</v>
      </c>
      <c r="H70" s="165">
        <v>3.1</v>
      </c>
    </row>
    <row r="71" spans="1:8" x14ac:dyDescent="0.25">
      <c r="A71" s="1" t="s">
        <v>192</v>
      </c>
      <c r="B71" s="161" t="s">
        <v>60</v>
      </c>
      <c r="C71" s="165">
        <v>6.91</v>
      </c>
      <c r="D71" s="165">
        <v>6.72</v>
      </c>
      <c r="E71" s="165">
        <v>6.63</v>
      </c>
      <c r="F71" s="165">
        <v>1.43</v>
      </c>
      <c r="G71" s="165">
        <v>1.42</v>
      </c>
      <c r="H71" s="165">
        <v>1.52</v>
      </c>
    </row>
    <row r="72" spans="1:8" x14ac:dyDescent="0.25">
      <c r="A72" s="1" t="s">
        <v>194</v>
      </c>
      <c r="B72" s="161" t="s">
        <v>38</v>
      </c>
      <c r="C72" s="165">
        <v>9.48</v>
      </c>
      <c r="D72" s="165">
        <v>9.42</v>
      </c>
      <c r="E72" s="165">
        <v>9.2200000000000006</v>
      </c>
      <c r="F72" s="165">
        <v>6.13</v>
      </c>
      <c r="G72" s="165">
        <v>6.29</v>
      </c>
      <c r="H72" s="165">
        <v>6.22</v>
      </c>
    </row>
    <row r="73" spans="1:8" x14ac:dyDescent="0.25">
      <c r="A73" s="1" t="s">
        <v>195</v>
      </c>
      <c r="B73" s="161" t="s">
        <v>56</v>
      </c>
      <c r="C73" s="165">
        <v>6.91</v>
      </c>
      <c r="D73" s="165">
        <v>6.92</v>
      </c>
      <c r="E73" s="165">
        <v>6.8</v>
      </c>
      <c r="F73" s="165">
        <v>3.32</v>
      </c>
      <c r="G73" s="165">
        <v>3.42</v>
      </c>
      <c r="H73" s="165">
        <v>3.38</v>
      </c>
    </row>
    <row r="74" spans="1:8" x14ac:dyDescent="0.25">
      <c r="A74" s="1" t="s">
        <v>196</v>
      </c>
      <c r="B74" s="161" t="s">
        <v>30</v>
      </c>
      <c r="C74" s="165">
        <v>10.65</v>
      </c>
      <c r="D74" s="165">
        <v>13.74</v>
      </c>
      <c r="E74" s="165">
        <v>14.07</v>
      </c>
      <c r="F74" s="165">
        <v>9.9</v>
      </c>
      <c r="G74" s="165">
        <v>13.88</v>
      </c>
      <c r="H74" s="165">
        <v>14.13</v>
      </c>
    </row>
    <row r="75" spans="1:8" x14ac:dyDescent="0.25">
      <c r="A75" s="1" t="s">
        <v>197</v>
      </c>
      <c r="B75" s="161" t="s">
        <v>193</v>
      </c>
      <c r="C75" s="165">
        <v>7.53</v>
      </c>
      <c r="D75" s="165" t="s">
        <v>81</v>
      </c>
      <c r="E75" s="165">
        <v>7.53</v>
      </c>
      <c r="F75" s="165">
        <v>4.68</v>
      </c>
      <c r="G75" s="165" t="s">
        <v>81</v>
      </c>
      <c r="H75" s="165">
        <v>4.68</v>
      </c>
    </row>
    <row r="76" spans="1:8" x14ac:dyDescent="0.25">
      <c r="A76" s="1" t="s">
        <v>198</v>
      </c>
      <c r="B76" s="161" t="s">
        <v>58</v>
      </c>
      <c r="C76" s="165">
        <v>3.31</v>
      </c>
      <c r="D76" s="165">
        <v>3.49</v>
      </c>
      <c r="E76" s="165">
        <v>3.46</v>
      </c>
      <c r="F76" s="165">
        <v>1.66</v>
      </c>
      <c r="G76" s="165">
        <v>1.85</v>
      </c>
      <c r="H76" s="165">
        <v>1.9</v>
      </c>
    </row>
    <row r="77" spans="1:8" x14ac:dyDescent="0.25">
      <c r="A77" s="1" t="s">
        <v>199</v>
      </c>
      <c r="B77" s="161" t="s">
        <v>48</v>
      </c>
      <c r="C77" s="165">
        <v>8.6300000000000008</v>
      </c>
      <c r="D77" s="165">
        <v>8.91</v>
      </c>
      <c r="E77" s="165">
        <v>8.9</v>
      </c>
      <c r="F77" s="165">
        <v>4.24</v>
      </c>
      <c r="G77" s="165">
        <v>4.57</v>
      </c>
      <c r="H77" s="165">
        <v>4.78</v>
      </c>
    </row>
    <row r="78" spans="1:8" x14ac:dyDescent="0.25">
      <c r="A78" s="1" t="s">
        <v>200</v>
      </c>
      <c r="B78" s="161" t="s">
        <v>92</v>
      </c>
      <c r="C78" s="165">
        <v>8.74</v>
      </c>
      <c r="D78" s="165" t="s">
        <v>81</v>
      </c>
      <c r="E78" s="165">
        <v>8.74</v>
      </c>
      <c r="F78" s="165">
        <v>8.67</v>
      </c>
      <c r="G78" s="165" t="s">
        <v>81</v>
      </c>
      <c r="H78" s="165">
        <v>8.67</v>
      </c>
    </row>
    <row r="79" spans="1:8" x14ac:dyDescent="0.25">
      <c r="A79" s="1" t="s">
        <v>201</v>
      </c>
      <c r="B79" s="161" t="s">
        <v>410</v>
      </c>
      <c r="C79" s="165">
        <v>7.47</v>
      </c>
      <c r="D79" s="165">
        <v>7.72</v>
      </c>
      <c r="E79" s="165">
        <v>7.78</v>
      </c>
      <c r="F79" s="165">
        <v>4.7699999999999996</v>
      </c>
      <c r="G79" s="165">
        <v>5.03</v>
      </c>
      <c r="H79" s="165">
        <v>5.14</v>
      </c>
    </row>
    <row r="80" spans="1:8" x14ac:dyDescent="0.25">
      <c r="A80" s="1" t="s">
        <v>202</v>
      </c>
      <c r="B80" s="161" t="s">
        <v>647</v>
      </c>
      <c r="C80" s="165">
        <v>8.19</v>
      </c>
      <c r="D80" s="165">
        <v>8.4600000000000009</v>
      </c>
      <c r="E80" s="165">
        <v>8.5</v>
      </c>
      <c r="F80" s="165">
        <v>5.6</v>
      </c>
      <c r="G80" s="165">
        <v>5.85</v>
      </c>
      <c r="H80" s="165">
        <v>5.95</v>
      </c>
    </row>
    <row r="81" spans="1:8" x14ac:dyDescent="0.25">
      <c r="A81" s="1" t="s">
        <v>203</v>
      </c>
      <c r="B81" s="161" t="s">
        <v>191</v>
      </c>
      <c r="C81" s="165">
        <v>7.78</v>
      </c>
      <c r="D81" s="165" t="s">
        <v>81</v>
      </c>
      <c r="E81" s="165">
        <v>7.78</v>
      </c>
      <c r="F81" s="165">
        <v>6.25</v>
      </c>
      <c r="G81" s="165" t="s">
        <v>81</v>
      </c>
      <c r="H81" s="165">
        <v>6.25</v>
      </c>
    </row>
    <row r="82" spans="1:8" x14ac:dyDescent="0.25">
      <c r="A82" s="1" t="s">
        <v>204</v>
      </c>
      <c r="B82" s="161" t="s">
        <v>631</v>
      </c>
      <c r="C82" s="165">
        <v>1.83</v>
      </c>
      <c r="D82" s="165">
        <v>1.93</v>
      </c>
      <c r="E82" s="165">
        <v>1.97</v>
      </c>
      <c r="F82" s="165" t="s">
        <v>81</v>
      </c>
      <c r="G82" s="165" t="s">
        <v>81</v>
      </c>
      <c r="H82" s="165" t="s">
        <v>81</v>
      </c>
    </row>
    <row r="83" spans="1:8" x14ac:dyDescent="0.25">
      <c r="A83" s="1" t="s">
        <v>205</v>
      </c>
      <c r="B83" s="161" t="s">
        <v>63</v>
      </c>
      <c r="C83" s="165">
        <v>2.08</v>
      </c>
      <c r="D83" s="165">
        <v>2.17</v>
      </c>
      <c r="E83" s="165">
        <v>2.1</v>
      </c>
      <c r="F83" s="165">
        <v>0.66</v>
      </c>
      <c r="G83" s="165">
        <v>0.71</v>
      </c>
      <c r="H83" s="165">
        <v>0.69</v>
      </c>
    </row>
    <row r="84" spans="1:8" x14ac:dyDescent="0.25">
      <c r="A84" s="1" t="s">
        <v>206</v>
      </c>
      <c r="B84" s="161" t="s">
        <v>57</v>
      </c>
      <c r="C84" s="165">
        <v>6.2</v>
      </c>
      <c r="D84" s="165">
        <v>6.17</v>
      </c>
      <c r="E84" s="165">
        <v>6.22</v>
      </c>
      <c r="F84" s="165">
        <v>3.81</v>
      </c>
      <c r="G84" s="165">
        <v>3.81</v>
      </c>
      <c r="H84" s="165">
        <v>3.84</v>
      </c>
    </row>
    <row r="85" spans="1:8" x14ac:dyDescent="0.25">
      <c r="A85" s="1" t="s">
        <v>207</v>
      </c>
      <c r="B85" s="161" t="s">
        <v>32</v>
      </c>
      <c r="C85" s="165">
        <v>12.9</v>
      </c>
      <c r="D85" s="165">
        <v>12.87</v>
      </c>
      <c r="E85" s="165">
        <v>12.91</v>
      </c>
      <c r="F85" s="165">
        <v>9.7899999999999991</v>
      </c>
      <c r="G85" s="165">
        <v>9.9</v>
      </c>
      <c r="H85" s="165">
        <v>10.08</v>
      </c>
    </row>
    <row r="86" spans="1:8" x14ac:dyDescent="0.25">
      <c r="A86" s="159" t="s">
        <v>208</v>
      </c>
    </row>
  </sheetData>
  <mergeCells count="4">
    <mergeCell ref="C46:E46"/>
    <mergeCell ref="F46:H46"/>
    <mergeCell ref="F45:H45"/>
    <mergeCell ref="C45:E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90" zoomScaleNormal="90" workbookViewId="0">
      <selection activeCell="L10" sqref="L10"/>
    </sheetView>
  </sheetViews>
  <sheetFormatPr defaultRowHeight="15" x14ac:dyDescent="0.25"/>
  <cols>
    <col min="1" max="1" width="19" customWidth="1"/>
    <col min="2" max="2" width="13.42578125" customWidth="1"/>
    <col min="3" max="3" width="11.140625" customWidth="1"/>
    <col min="4" max="4" width="12.140625" customWidth="1"/>
    <col min="5" max="5" width="12.5703125" customWidth="1"/>
    <col min="6" max="6" width="13.140625" customWidth="1"/>
    <col min="7" max="7" width="14.85546875" customWidth="1"/>
  </cols>
  <sheetData>
    <row r="1" spans="1:8" x14ac:dyDescent="0.25">
      <c r="A1" s="7" t="s">
        <v>551</v>
      </c>
    </row>
    <row r="2" spans="1:8" x14ac:dyDescent="0.25">
      <c r="A2" s="7" t="s">
        <v>64</v>
      </c>
    </row>
    <row r="3" spans="1:8" x14ac:dyDescent="0.25">
      <c r="A3" s="7"/>
    </row>
    <row r="4" spans="1:8" ht="45" x14ac:dyDescent="0.25">
      <c r="A4" s="1"/>
      <c r="B4" s="2" t="s">
        <v>16</v>
      </c>
      <c r="C4" s="2" t="s">
        <v>17</v>
      </c>
      <c r="D4" s="2" t="s">
        <v>18</v>
      </c>
      <c r="E4" s="2" t="s">
        <v>19</v>
      </c>
      <c r="F4" s="1"/>
      <c r="G4" s="1"/>
    </row>
    <row r="5" spans="1:8" ht="75" x14ac:dyDescent="0.25">
      <c r="A5" s="1" t="s">
        <v>20</v>
      </c>
      <c r="B5" s="2" t="s">
        <v>21</v>
      </c>
      <c r="C5" s="2" t="s">
        <v>22</v>
      </c>
      <c r="D5" s="2" t="s">
        <v>23</v>
      </c>
      <c r="E5" s="252" t="s">
        <v>65</v>
      </c>
      <c r="F5" s="252" t="s">
        <v>24</v>
      </c>
      <c r="G5" s="252" t="s">
        <v>25</v>
      </c>
    </row>
    <row r="6" spans="1:8" x14ac:dyDescent="0.25">
      <c r="A6" s="1" t="s">
        <v>26</v>
      </c>
      <c r="B6" s="1">
        <v>3.36</v>
      </c>
      <c r="C6" s="1">
        <v>0.39</v>
      </c>
      <c r="D6" s="1">
        <v>0.48</v>
      </c>
      <c r="E6" s="3">
        <v>4.29</v>
      </c>
      <c r="F6" s="180">
        <f t="shared" ref="F6:F43" si="0">(E6-B6-C6-D6)+B6</f>
        <v>3.42</v>
      </c>
      <c r="G6" s="180">
        <f>C6+D6</f>
        <v>0.87</v>
      </c>
      <c r="H6" s="22"/>
    </row>
    <row r="7" spans="1:8" x14ac:dyDescent="0.25">
      <c r="A7" s="1" t="s">
        <v>27</v>
      </c>
      <c r="B7" s="1">
        <v>3.47</v>
      </c>
      <c r="C7" s="1">
        <v>0.52</v>
      </c>
      <c r="D7" s="1">
        <v>0.08</v>
      </c>
      <c r="E7" s="3">
        <v>4.1100000000000003</v>
      </c>
      <c r="F7" s="180">
        <f t="shared" si="0"/>
        <v>3.5100000000000002</v>
      </c>
      <c r="G7" s="180">
        <f t="shared" ref="G7:G43" si="1">C7+D7</f>
        <v>0.6</v>
      </c>
      <c r="H7" s="22"/>
    </row>
    <row r="8" spans="1:8" x14ac:dyDescent="0.25">
      <c r="A8" s="1" t="s">
        <v>28</v>
      </c>
      <c r="B8" s="1">
        <v>2.79</v>
      </c>
      <c r="C8" s="1">
        <v>0.45</v>
      </c>
      <c r="D8" s="1">
        <v>0.3</v>
      </c>
      <c r="E8" s="3">
        <v>3.58</v>
      </c>
      <c r="F8" s="180">
        <f t="shared" si="0"/>
        <v>2.83</v>
      </c>
      <c r="G8" s="180">
        <f t="shared" si="1"/>
        <v>0.75</v>
      </c>
      <c r="H8" s="22"/>
    </row>
    <row r="9" spans="1:8" x14ac:dyDescent="0.25">
      <c r="A9" s="1" t="s">
        <v>29</v>
      </c>
      <c r="B9" s="1">
        <v>2.15</v>
      </c>
      <c r="C9" s="1">
        <v>0.73</v>
      </c>
      <c r="D9" s="1">
        <v>0.27</v>
      </c>
      <c r="E9" s="3">
        <v>3.17</v>
      </c>
      <c r="F9" s="180">
        <f t="shared" si="0"/>
        <v>2.17</v>
      </c>
      <c r="G9" s="180">
        <f t="shared" si="1"/>
        <v>1</v>
      </c>
      <c r="H9" s="22"/>
    </row>
    <row r="10" spans="1:8" x14ac:dyDescent="0.25">
      <c r="A10" s="1" t="s">
        <v>30</v>
      </c>
      <c r="B10" s="1">
        <v>2.12</v>
      </c>
      <c r="C10" s="1">
        <v>0.92</v>
      </c>
      <c r="D10" s="1">
        <v>0.12</v>
      </c>
      <c r="E10" s="3">
        <v>3.16</v>
      </c>
      <c r="F10" s="180">
        <f t="shared" si="0"/>
        <v>2.12</v>
      </c>
      <c r="G10" s="180">
        <f t="shared" si="1"/>
        <v>1.04</v>
      </c>
      <c r="H10" s="22"/>
    </row>
    <row r="11" spans="1:8" x14ac:dyDescent="0.25">
      <c r="A11" s="1" t="s">
        <v>31</v>
      </c>
      <c r="B11" s="1">
        <v>1.95</v>
      </c>
      <c r="C11" s="1">
        <v>1.01</v>
      </c>
      <c r="D11" s="1">
        <v>7.0000000000000007E-2</v>
      </c>
      <c r="E11" s="3">
        <v>3.05</v>
      </c>
      <c r="F11" s="180">
        <f t="shared" si="0"/>
        <v>1.9699999999999998</v>
      </c>
      <c r="G11" s="180">
        <f t="shared" si="1"/>
        <v>1.08</v>
      </c>
      <c r="H11" s="22"/>
    </row>
    <row r="12" spans="1:8" x14ac:dyDescent="0.25">
      <c r="A12" s="1" t="s">
        <v>32</v>
      </c>
      <c r="B12" s="1">
        <v>2.3199999999999998</v>
      </c>
      <c r="C12" s="1">
        <v>0.3</v>
      </c>
      <c r="D12" s="1">
        <v>0.38</v>
      </c>
      <c r="E12" s="3">
        <v>3.01</v>
      </c>
      <c r="F12" s="180">
        <f t="shared" si="0"/>
        <v>2.3299999999999996</v>
      </c>
      <c r="G12" s="180">
        <f t="shared" si="1"/>
        <v>0.67999999999999994</v>
      </c>
      <c r="H12" s="22"/>
    </row>
    <row r="13" spans="1:8" x14ac:dyDescent="0.25">
      <c r="A13" s="1" t="s">
        <v>33</v>
      </c>
      <c r="B13" s="1">
        <v>2.11</v>
      </c>
      <c r="C13" s="1">
        <v>0.73</v>
      </c>
      <c r="D13" s="1">
        <v>0.13</v>
      </c>
      <c r="E13" s="3">
        <v>2.99</v>
      </c>
      <c r="F13" s="180">
        <f t="shared" si="0"/>
        <v>2.1300000000000003</v>
      </c>
      <c r="G13" s="180">
        <f t="shared" si="1"/>
        <v>0.86</v>
      </c>
      <c r="H13" s="22"/>
    </row>
    <row r="14" spans="1:8" x14ac:dyDescent="0.25">
      <c r="A14" s="1" t="s">
        <v>34</v>
      </c>
      <c r="B14" s="1">
        <v>2.0499999999999998</v>
      </c>
      <c r="C14" s="1">
        <v>0.84</v>
      </c>
      <c r="D14" s="1">
        <v>0.02</v>
      </c>
      <c r="E14" s="3">
        <v>2.97</v>
      </c>
      <c r="F14" s="180">
        <f t="shared" si="0"/>
        <v>2.1100000000000003</v>
      </c>
      <c r="G14" s="180">
        <f t="shared" si="1"/>
        <v>0.86</v>
      </c>
      <c r="H14" s="22"/>
    </row>
    <row r="15" spans="1:8" x14ac:dyDescent="0.25">
      <c r="A15" s="1" t="s">
        <v>35</v>
      </c>
      <c r="B15" s="1">
        <v>1.93</v>
      </c>
      <c r="C15" s="1">
        <v>0.49</v>
      </c>
      <c r="D15" s="1">
        <v>0.42</v>
      </c>
      <c r="E15" s="3">
        <v>2.84</v>
      </c>
      <c r="F15" s="180">
        <f t="shared" si="0"/>
        <v>1.93</v>
      </c>
      <c r="G15" s="180">
        <f>C15+D15</f>
        <v>0.90999999999999992</v>
      </c>
      <c r="H15" s="22"/>
    </row>
    <row r="16" spans="1:8" x14ac:dyDescent="0.25">
      <c r="A16" s="1" t="s">
        <v>36</v>
      </c>
      <c r="B16" s="1">
        <v>1.94</v>
      </c>
      <c r="C16" s="1">
        <v>0.39</v>
      </c>
      <c r="D16" s="1">
        <v>0.31</v>
      </c>
      <c r="E16" s="3">
        <v>2.74</v>
      </c>
      <c r="F16" s="180">
        <f t="shared" si="0"/>
        <v>2.04</v>
      </c>
      <c r="G16" s="180">
        <f t="shared" si="1"/>
        <v>0.7</v>
      </c>
      <c r="H16" s="22"/>
    </row>
    <row r="17" spans="1:8" x14ac:dyDescent="0.25">
      <c r="A17" s="1" t="s">
        <v>37</v>
      </c>
      <c r="B17" s="1">
        <v>1.76</v>
      </c>
      <c r="C17" s="1">
        <v>0.5</v>
      </c>
      <c r="D17" s="1">
        <v>0.2</v>
      </c>
      <c r="E17" s="3">
        <v>2.46</v>
      </c>
      <c r="F17" s="180">
        <f t="shared" si="0"/>
        <v>1.76</v>
      </c>
      <c r="G17" s="180">
        <f t="shared" si="1"/>
        <v>0.7</v>
      </c>
      <c r="H17" s="22"/>
    </row>
    <row r="18" spans="1:8" x14ac:dyDescent="0.25">
      <c r="A18" s="1" t="s">
        <v>38</v>
      </c>
      <c r="B18" s="1">
        <v>1.85</v>
      </c>
      <c r="C18" s="1">
        <v>0.25</v>
      </c>
      <c r="D18" s="1">
        <v>0.28999999999999998</v>
      </c>
      <c r="E18" s="3">
        <v>2.39</v>
      </c>
      <c r="F18" s="180">
        <f t="shared" si="0"/>
        <v>1.85</v>
      </c>
      <c r="G18" s="180">
        <f t="shared" si="1"/>
        <v>0.54</v>
      </c>
      <c r="H18" s="22"/>
    </row>
    <row r="19" spans="1:8" x14ac:dyDescent="0.25">
      <c r="A19" s="1" t="s">
        <v>39</v>
      </c>
      <c r="B19" s="1">
        <v>1.62</v>
      </c>
      <c r="C19" s="1">
        <v>0.42</v>
      </c>
      <c r="D19" s="1">
        <v>0.26</v>
      </c>
      <c r="E19" s="3">
        <v>2.37</v>
      </c>
      <c r="F19" s="180">
        <f t="shared" si="0"/>
        <v>1.6900000000000002</v>
      </c>
      <c r="G19" s="180">
        <f t="shared" si="1"/>
        <v>0.67999999999999994</v>
      </c>
      <c r="H19" s="22"/>
    </row>
    <row r="20" spans="1:8" x14ac:dyDescent="0.25">
      <c r="A20" s="1" t="s">
        <v>40</v>
      </c>
      <c r="B20" s="1">
        <v>1.46</v>
      </c>
      <c r="C20" s="1">
        <v>0.46</v>
      </c>
      <c r="D20" s="1">
        <v>0.3</v>
      </c>
      <c r="E20" s="3">
        <v>2.2599999999999998</v>
      </c>
      <c r="F20" s="180">
        <f t="shared" si="0"/>
        <v>1.4999999999999998</v>
      </c>
      <c r="G20" s="180">
        <f t="shared" si="1"/>
        <v>0.76</v>
      </c>
      <c r="H20" s="22"/>
    </row>
    <row r="21" spans="1:8" x14ac:dyDescent="0.25">
      <c r="A21" s="1" t="s">
        <v>41</v>
      </c>
      <c r="B21" s="1">
        <v>1.33</v>
      </c>
      <c r="C21" s="1">
        <v>0.48</v>
      </c>
      <c r="D21" s="1">
        <v>0.25</v>
      </c>
      <c r="E21" s="3">
        <v>2.08</v>
      </c>
      <c r="F21" s="180">
        <f t="shared" si="0"/>
        <v>1.35</v>
      </c>
      <c r="G21" s="180">
        <f t="shared" si="1"/>
        <v>0.73</v>
      </c>
      <c r="H21" s="22"/>
    </row>
    <row r="22" spans="1:8" x14ac:dyDescent="0.25">
      <c r="A22" s="1" t="s">
        <v>42</v>
      </c>
      <c r="B22" s="1">
        <v>1.58</v>
      </c>
      <c r="C22" s="1">
        <v>0.14000000000000001</v>
      </c>
      <c r="D22" s="1">
        <v>0.32</v>
      </c>
      <c r="E22" s="3">
        <v>2.0499999999999998</v>
      </c>
      <c r="F22" s="180">
        <f t="shared" si="0"/>
        <v>1.5899999999999999</v>
      </c>
      <c r="G22" s="180">
        <f t="shared" si="1"/>
        <v>0.46</v>
      </c>
      <c r="H22" s="22"/>
    </row>
    <row r="23" spans="1:8" x14ac:dyDescent="0.25">
      <c r="A23" s="1" t="s">
        <v>43</v>
      </c>
      <c r="B23" s="1">
        <v>1.1200000000000001</v>
      </c>
      <c r="C23" s="1">
        <v>0.51</v>
      </c>
      <c r="D23" s="1">
        <v>0.36</v>
      </c>
      <c r="E23" s="3">
        <v>2</v>
      </c>
      <c r="F23" s="180">
        <f t="shared" si="0"/>
        <v>1.1299999999999999</v>
      </c>
      <c r="G23" s="180">
        <f t="shared" si="1"/>
        <v>0.87</v>
      </c>
      <c r="H23" s="22"/>
    </row>
    <row r="24" spans="1:8" x14ac:dyDescent="0.25">
      <c r="A24" s="1" t="s">
        <v>44</v>
      </c>
      <c r="B24" s="1">
        <v>1.1100000000000001</v>
      </c>
      <c r="C24" s="1">
        <v>0.64</v>
      </c>
      <c r="D24" s="1">
        <v>0.23</v>
      </c>
      <c r="E24" s="3">
        <v>1.97</v>
      </c>
      <c r="F24" s="180">
        <f t="shared" si="0"/>
        <v>1.0999999999999999</v>
      </c>
      <c r="G24" s="180">
        <f t="shared" si="1"/>
        <v>0.87</v>
      </c>
      <c r="H24" s="22"/>
    </row>
    <row r="25" spans="1:8" x14ac:dyDescent="0.25">
      <c r="A25" s="1" t="s">
        <v>45</v>
      </c>
      <c r="B25" s="1">
        <v>1.22</v>
      </c>
      <c r="C25" s="1">
        <v>0.45</v>
      </c>
      <c r="D25" s="1">
        <v>0.24</v>
      </c>
      <c r="E25" s="3">
        <v>1.94</v>
      </c>
      <c r="F25" s="180">
        <f t="shared" si="0"/>
        <v>1.25</v>
      </c>
      <c r="G25" s="180">
        <f t="shared" si="1"/>
        <v>0.69</v>
      </c>
      <c r="H25" s="22"/>
    </row>
    <row r="26" spans="1:8" x14ac:dyDescent="0.25">
      <c r="A26" s="1" t="s">
        <v>46</v>
      </c>
      <c r="B26" s="1">
        <v>1.07</v>
      </c>
      <c r="C26" s="1">
        <v>0.67</v>
      </c>
      <c r="D26" s="1">
        <v>0.12</v>
      </c>
      <c r="E26" s="3">
        <v>1.89</v>
      </c>
      <c r="F26" s="180">
        <f t="shared" si="0"/>
        <v>1.0999999999999999</v>
      </c>
      <c r="G26" s="180">
        <f t="shared" si="1"/>
        <v>0.79</v>
      </c>
      <c r="H26" s="22"/>
    </row>
    <row r="27" spans="1:8" x14ac:dyDescent="0.25">
      <c r="A27" s="1" t="s">
        <v>47</v>
      </c>
      <c r="B27" s="1">
        <v>0.92</v>
      </c>
      <c r="C27" s="1">
        <v>0.53</v>
      </c>
      <c r="D27" s="1">
        <v>0.26</v>
      </c>
      <c r="E27" s="3">
        <v>1.71</v>
      </c>
      <c r="F27" s="180">
        <f t="shared" si="0"/>
        <v>0.91999999999999993</v>
      </c>
      <c r="G27" s="180">
        <f t="shared" si="1"/>
        <v>0.79</v>
      </c>
      <c r="H27" s="22"/>
    </row>
    <row r="28" spans="1:8" x14ac:dyDescent="0.25">
      <c r="A28" s="1" t="s">
        <v>48</v>
      </c>
      <c r="B28" s="1">
        <v>1.1000000000000001</v>
      </c>
      <c r="C28" s="1">
        <v>0.44</v>
      </c>
      <c r="D28" s="1">
        <v>0.13</v>
      </c>
      <c r="E28" s="3">
        <v>1.7</v>
      </c>
      <c r="F28" s="180">
        <f t="shared" si="0"/>
        <v>1.1299999999999999</v>
      </c>
      <c r="G28" s="180">
        <f t="shared" si="1"/>
        <v>0.57000000000000006</v>
      </c>
      <c r="H28" s="22"/>
    </row>
    <row r="29" spans="1:8" x14ac:dyDescent="0.25">
      <c r="A29" s="1" t="s">
        <v>49</v>
      </c>
      <c r="B29" s="1">
        <v>0.8</v>
      </c>
      <c r="C29" s="1">
        <v>0.65</v>
      </c>
      <c r="D29" s="1">
        <v>0.15</v>
      </c>
      <c r="E29" s="3">
        <v>1.61</v>
      </c>
      <c r="F29" s="180">
        <f t="shared" si="0"/>
        <v>0.81</v>
      </c>
      <c r="G29" s="180">
        <f t="shared" si="1"/>
        <v>0.8</v>
      </c>
      <c r="H29" s="22"/>
    </row>
    <row r="30" spans="1:8" x14ac:dyDescent="0.25">
      <c r="A30" s="1" t="s">
        <v>50</v>
      </c>
      <c r="B30" s="1">
        <v>1.1100000000000001</v>
      </c>
      <c r="C30" s="1">
        <v>0.33</v>
      </c>
      <c r="D30" s="1">
        <v>7.0000000000000007E-2</v>
      </c>
      <c r="E30" s="3">
        <v>1.52</v>
      </c>
      <c r="F30" s="180">
        <f t="shared" si="0"/>
        <v>1.1200000000000001</v>
      </c>
      <c r="G30" s="180">
        <f t="shared" si="1"/>
        <v>0.4</v>
      </c>
      <c r="H30" s="22"/>
    </row>
    <row r="31" spans="1:8" x14ac:dyDescent="0.25">
      <c r="A31" s="249" t="s">
        <v>51</v>
      </c>
      <c r="B31" s="224">
        <v>0.62</v>
      </c>
      <c r="C31" s="224">
        <v>0.64</v>
      </c>
      <c r="D31" s="224">
        <v>0.16</v>
      </c>
      <c r="E31" s="250">
        <v>1.43</v>
      </c>
      <c r="F31" s="254">
        <f t="shared" si="0"/>
        <v>0.62999999999999989</v>
      </c>
      <c r="G31" s="254">
        <f t="shared" si="1"/>
        <v>0.8</v>
      </c>
      <c r="H31" s="22"/>
    </row>
    <row r="32" spans="1:8" x14ac:dyDescent="0.25">
      <c r="A32" s="1" t="s">
        <v>52</v>
      </c>
      <c r="B32" s="1">
        <v>0.98</v>
      </c>
      <c r="C32" s="1">
        <v>0.19</v>
      </c>
      <c r="D32" s="1">
        <v>0.19</v>
      </c>
      <c r="E32" s="3">
        <v>1.37</v>
      </c>
      <c r="F32" s="180">
        <f t="shared" si="0"/>
        <v>0.9900000000000001</v>
      </c>
      <c r="G32" s="180">
        <f t="shared" si="1"/>
        <v>0.38</v>
      </c>
      <c r="H32" s="22"/>
    </row>
    <row r="33" spans="1:8" x14ac:dyDescent="0.25">
      <c r="A33" s="1" t="s">
        <v>53</v>
      </c>
      <c r="B33" s="1">
        <v>0.72</v>
      </c>
      <c r="C33" s="1">
        <v>0.35</v>
      </c>
      <c r="D33" s="1">
        <v>0.19</v>
      </c>
      <c r="E33" s="3">
        <v>1.29</v>
      </c>
      <c r="F33" s="180">
        <f t="shared" si="0"/>
        <v>0.75</v>
      </c>
      <c r="G33" s="180">
        <f t="shared" si="1"/>
        <v>0.54</v>
      </c>
      <c r="H33" s="22"/>
    </row>
    <row r="34" spans="1:8" x14ac:dyDescent="0.25">
      <c r="A34" s="1" t="s">
        <v>54</v>
      </c>
      <c r="B34" s="1">
        <v>0.59</v>
      </c>
      <c r="C34" s="1">
        <v>0.57999999999999996</v>
      </c>
      <c r="D34" s="1">
        <v>0.08</v>
      </c>
      <c r="E34" s="3">
        <v>1.29</v>
      </c>
      <c r="F34" s="180">
        <f t="shared" si="0"/>
        <v>0.63000000000000012</v>
      </c>
      <c r="G34" s="180">
        <f t="shared" si="1"/>
        <v>0.65999999999999992</v>
      </c>
      <c r="H34" s="22"/>
    </row>
    <row r="35" spans="1:8" x14ac:dyDescent="0.25">
      <c r="A35" s="1" t="s">
        <v>55</v>
      </c>
      <c r="B35" s="1">
        <v>0.66</v>
      </c>
      <c r="C35" s="1">
        <v>0.23</v>
      </c>
      <c r="D35" s="1">
        <v>0.36</v>
      </c>
      <c r="E35" s="3">
        <v>1.26</v>
      </c>
      <c r="F35" s="180">
        <f t="shared" si="0"/>
        <v>0.67</v>
      </c>
      <c r="G35" s="180">
        <f t="shared" si="1"/>
        <v>0.59</v>
      </c>
      <c r="H35" s="22"/>
    </row>
    <row r="36" spans="1:8" x14ac:dyDescent="0.25">
      <c r="A36" s="1" t="s">
        <v>56</v>
      </c>
      <c r="B36" s="1">
        <v>0.64</v>
      </c>
      <c r="C36" s="1">
        <v>0.35</v>
      </c>
      <c r="D36" s="1">
        <v>0.23</v>
      </c>
      <c r="E36" s="3">
        <v>1.22</v>
      </c>
      <c r="F36" s="180">
        <f t="shared" si="0"/>
        <v>0.64</v>
      </c>
      <c r="G36" s="180">
        <f t="shared" si="1"/>
        <v>0.57999999999999996</v>
      </c>
      <c r="H36" s="22"/>
    </row>
    <row r="37" spans="1:8" x14ac:dyDescent="0.25">
      <c r="A37" s="1" t="s">
        <v>57</v>
      </c>
      <c r="B37" s="1">
        <v>0.71</v>
      </c>
      <c r="C37" s="1">
        <v>0.12</v>
      </c>
      <c r="D37" s="1">
        <v>0.36</v>
      </c>
      <c r="E37" s="3">
        <v>1.19</v>
      </c>
      <c r="F37" s="180">
        <f t="shared" si="0"/>
        <v>0.71</v>
      </c>
      <c r="G37" s="180">
        <f t="shared" si="1"/>
        <v>0.48</v>
      </c>
      <c r="H37" s="22"/>
    </row>
    <row r="38" spans="1:8" x14ac:dyDescent="0.25">
      <c r="A38" s="1" t="s">
        <v>58</v>
      </c>
      <c r="B38" s="1">
        <v>0.5</v>
      </c>
      <c r="C38" s="1">
        <v>0.41</v>
      </c>
      <c r="D38" s="1">
        <v>0.1</v>
      </c>
      <c r="E38" s="3">
        <v>1.01</v>
      </c>
      <c r="F38" s="180">
        <f t="shared" si="0"/>
        <v>0.5</v>
      </c>
      <c r="G38" s="180">
        <f t="shared" si="1"/>
        <v>0.51</v>
      </c>
      <c r="H38" s="22"/>
    </row>
    <row r="39" spans="1:8" x14ac:dyDescent="0.25">
      <c r="A39" s="1" t="s">
        <v>59</v>
      </c>
      <c r="B39" s="1">
        <v>0.44</v>
      </c>
      <c r="C39" s="1">
        <v>0.27</v>
      </c>
      <c r="D39" s="1">
        <v>0.23</v>
      </c>
      <c r="E39" s="3">
        <v>0.94</v>
      </c>
      <c r="F39" s="180">
        <f t="shared" si="0"/>
        <v>0.43999999999999995</v>
      </c>
      <c r="G39" s="180">
        <f t="shared" si="1"/>
        <v>0.5</v>
      </c>
      <c r="H39" s="22"/>
    </row>
    <row r="40" spans="1:8" x14ac:dyDescent="0.25">
      <c r="A40" s="1" t="s">
        <v>60</v>
      </c>
      <c r="B40" s="1">
        <v>0.33</v>
      </c>
      <c r="C40" s="1">
        <v>0.3</v>
      </c>
      <c r="D40" s="1">
        <v>0.25</v>
      </c>
      <c r="E40" s="3">
        <v>0.89</v>
      </c>
      <c r="F40" s="180">
        <f t="shared" si="0"/>
        <v>0.34000000000000008</v>
      </c>
      <c r="G40" s="180">
        <f t="shared" si="1"/>
        <v>0.55000000000000004</v>
      </c>
      <c r="H40" s="22"/>
    </row>
    <row r="41" spans="1:8" x14ac:dyDescent="0.25">
      <c r="A41" s="1" t="s">
        <v>61</v>
      </c>
      <c r="B41" s="1">
        <v>0.28000000000000003</v>
      </c>
      <c r="C41" s="1">
        <v>0.32</v>
      </c>
      <c r="D41" s="1">
        <v>0.22</v>
      </c>
      <c r="E41" s="3">
        <v>0.83</v>
      </c>
      <c r="F41" s="180">
        <f t="shared" si="0"/>
        <v>0.28999999999999992</v>
      </c>
      <c r="G41" s="180">
        <f t="shared" si="1"/>
        <v>0.54</v>
      </c>
      <c r="H41" s="22"/>
    </row>
    <row r="42" spans="1:8" x14ac:dyDescent="0.25">
      <c r="A42" s="1" t="s">
        <v>62</v>
      </c>
      <c r="B42" s="1">
        <v>0.13</v>
      </c>
      <c r="C42" s="1">
        <v>0.15</v>
      </c>
      <c r="D42" s="1">
        <v>0.03</v>
      </c>
      <c r="E42" s="3">
        <v>0.38</v>
      </c>
      <c r="F42" s="180">
        <f t="shared" si="0"/>
        <v>0.2</v>
      </c>
      <c r="G42" s="180">
        <f t="shared" si="1"/>
        <v>0.18</v>
      </c>
      <c r="H42" s="22"/>
    </row>
    <row r="43" spans="1:8" x14ac:dyDescent="0.25">
      <c r="A43" s="1" t="s">
        <v>63</v>
      </c>
      <c r="B43" s="1">
        <v>0.16</v>
      </c>
      <c r="C43" s="1">
        <v>0.06</v>
      </c>
      <c r="D43" s="1">
        <v>0.16</v>
      </c>
      <c r="E43" s="3">
        <v>0.38</v>
      </c>
      <c r="F43" s="180">
        <f t="shared" si="0"/>
        <v>0.16</v>
      </c>
      <c r="G43" s="180">
        <f t="shared" si="1"/>
        <v>0.22</v>
      </c>
      <c r="H43" s="22"/>
    </row>
  </sheetData>
  <autoFilter ref="A5:G43"/>
  <conditionalFormatting sqref="E6:E43">
    <cfRule type="colorScale" priority="1">
      <colorScale>
        <cfvo type="min"/>
        <cfvo type="max"/>
        <color rgb="FFFCFCFF"/>
        <color rgb="FF63BE7B"/>
      </colorScale>
    </cfRule>
    <cfRule type="colorScale" priority="4">
      <colorScale>
        <cfvo type="min"/>
        <cfvo type="percentile" val="50"/>
        <cfvo type="max"/>
        <color rgb="FF63BE7B"/>
        <color rgb="FFFFEB84"/>
        <color rgb="FFF8696B"/>
      </colorScale>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O19" sqref="O19"/>
    </sheetView>
  </sheetViews>
  <sheetFormatPr defaultRowHeight="15" x14ac:dyDescent="0.25"/>
  <cols>
    <col min="1" max="1" width="14.5703125" customWidth="1"/>
    <col min="4" max="4" width="11" customWidth="1"/>
    <col min="5" max="5" width="10.140625" customWidth="1"/>
    <col min="9" max="9" width="8.7109375" customWidth="1"/>
  </cols>
  <sheetData>
    <row r="1" spans="1:10" x14ac:dyDescent="0.25">
      <c r="A1" s="7" t="s">
        <v>648</v>
      </c>
    </row>
    <row r="2" spans="1:10" x14ac:dyDescent="0.25">
      <c r="A2" s="7" t="s">
        <v>14</v>
      </c>
    </row>
    <row r="3" spans="1:10" s="159" customFormat="1" x14ac:dyDescent="0.25"/>
    <row r="4" spans="1:10" ht="45" x14ac:dyDescent="0.25">
      <c r="A4" s="54"/>
      <c r="B4" s="137" t="s">
        <v>149</v>
      </c>
      <c r="C4" s="137" t="s">
        <v>150</v>
      </c>
      <c r="D4" s="137" t="s">
        <v>438</v>
      </c>
      <c r="E4" s="137" t="s">
        <v>151</v>
      </c>
    </row>
    <row r="5" spans="1:10" x14ac:dyDescent="0.25">
      <c r="A5" s="184">
        <v>1999</v>
      </c>
      <c r="B5" s="177">
        <v>2610.6</v>
      </c>
      <c r="C5" s="177">
        <v>390.9</v>
      </c>
      <c r="D5" s="198">
        <v>0.86976511744127938</v>
      </c>
      <c r="E5" s="198">
        <v>0.13023488255872062</v>
      </c>
    </row>
    <row r="6" spans="1:10" x14ac:dyDescent="0.25">
      <c r="A6" s="184">
        <v>2004</v>
      </c>
      <c r="B6" s="177">
        <v>2647.3999999999996</v>
      </c>
      <c r="C6" s="177">
        <v>720.5</v>
      </c>
      <c r="D6" s="198">
        <v>0.78606846996644786</v>
      </c>
      <c r="E6" s="198">
        <v>0.21393153003355209</v>
      </c>
    </row>
    <row r="7" spans="1:10" x14ac:dyDescent="0.25">
      <c r="A7" s="184">
        <v>2009</v>
      </c>
      <c r="B7" s="177">
        <v>2909.7</v>
      </c>
      <c r="C7" s="177">
        <v>1404.5</v>
      </c>
      <c r="D7" s="198">
        <v>0.67444717444717439</v>
      </c>
      <c r="E7" s="198">
        <v>0.32555282555282555</v>
      </c>
    </row>
    <row r="8" spans="1:10" x14ac:dyDescent="0.25">
      <c r="A8" s="184">
        <v>2014</v>
      </c>
      <c r="B8" s="177">
        <v>2976.4</v>
      </c>
      <c r="C8" s="177">
        <v>1347.6</v>
      </c>
      <c r="D8" s="198">
        <v>0.68834412580943571</v>
      </c>
      <c r="E8" s="198">
        <v>0.31165587419056429</v>
      </c>
    </row>
    <row r="11" spans="1:10" x14ac:dyDescent="0.25">
      <c r="A11" s="7" t="s">
        <v>157</v>
      </c>
      <c r="B11" s="7"/>
      <c r="C11" s="7"/>
      <c r="D11" s="7"/>
    </row>
    <row r="13" spans="1:10" x14ac:dyDescent="0.25">
      <c r="A13" t="s">
        <v>156</v>
      </c>
    </row>
    <row r="14" spans="1:10" ht="90" x14ac:dyDescent="0.25">
      <c r="A14" s="1"/>
      <c r="B14" s="1"/>
      <c r="C14" s="1" t="s">
        <v>10</v>
      </c>
      <c r="D14" s="2" t="s">
        <v>152</v>
      </c>
      <c r="E14" s="2" t="s">
        <v>11</v>
      </c>
      <c r="F14" s="2" t="s">
        <v>12</v>
      </c>
      <c r="G14" s="2" t="s">
        <v>153</v>
      </c>
      <c r="H14" s="2" t="s">
        <v>154</v>
      </c>
      <c r="I14" s="258" t="s">
        <v>149</v>
      </c>
      <c r="J14" s="258" t="s">
        <v>150</v>
      </c>
    </row>
    <row r="15" spans="1:10" ht="18.75" customHeight="1" x14ac:dyDescent="0.25">
      <c r="A15" s="318" t="s">
        <v>155</v>
      </c>
      <c r="B15" s="12">
        <v>1996</v>
      </c>
      <c r="C15" s="45" t="s">
        <v>81</v>
      </c>
      <c r="D15" s="45">
        <v>3032.9</v>
      </c>
      <c r="E15" s="45">
        <v>1677.5</v>
      </c>
      <c r="F15" s="45">
        <v>1339.1</v>
      </c>
      <c r="G15" s="45">
        <v>16.3</v>
      </c>
      <c r="H15" s="45" t="s">
        <v>81</v>
      </c>
      <c r="I15" s="45">
        <f>E15+F15</f>
        <v>3016.6</v>
      </c>
      <c r="J15" s="45"/>
    </row>
    <row r="16" spans="1:10" x14ac:dyDescent="0.25">
      <c r="A16" s="319"/>
      <c r="B16" s="12">
        <v>1997</v>
      </c>
      <c r="C16" s="45" t="s">
        <v>81</v>
      </c>
      <c r="D16" s="45">
        <v>2896.4</v>
      </c>
      <c r="E16" s="45">
        <v>2185.4</v>
      </c>
      <c r="F16" s="45">
        <v>698.8</v>
      </c>
      <c r="G16" s="45">
        <v>12.2</v>
      </c>
      <c r="H16" s="45" t="s">
        <v>81</v>
      </c>
      <c r="I16" s="45">
        <f>E16+F16</f>
        <v>2884.2</v>
      </c>
      <c r="J16" s="45"/>
    </row>
    <row r="17" spans="1:10" x14ac:dyDescent="0.25">
      <c r="A17" s="319"/>
      <c r="B17" s="12">
        <v>1998</v>
      </c>
      <c r="C17" s="45">
        <v>2977.7</v>
      </c>
      <c r="D17" s="45">
        <v>2686.9</v>
      </c>
      <c r="E17" s="45">
        <v>2044.1</v>
      </c>
      <c r="F17" s="45">
        <v>631.79999999999995</v>
      </c>
      <c r="G17" s="45">
        <v>11</v>
      </c>
      <c r="H17" s="45">
        <v>290.8</v>
      </c>
      <c r="I17" s="45">
        <f t="shared" ref="I17:I33" si="0">E17+F17</f>
        <v>2675.8999999999996</v>
      </c>
      <c r="J17" s="45">
        <f>G17+H17</f>
        <v>301.8</v>
      </c>
    </row>
    <row r="18" spans="1:10" x14ac:dyDescent="0.25">
      <c r="A18" s="319"/>
      <c r="B18" s="12">
        <v>1999</v>
      </c>
      <c r="C18" s="45">
        <v>3001.5</v>
      </c>
      <c r="D18" s="45">
        <v>2622.1</v>
      </c>
      <c r="E18" s="45">
        <v>1991.1</v>
      </c>
      <c r="F18" s="45">
        <v>619.5</v>
      </c>
      <c r="G18" s="45">
        <v>11.5</v>
      </c>
      <c r="H18" s="45">
        <v>379.4</v>
      </c>
      <c r="I18" s="45">
        <f t="shared" si="0"/>
        <v>2610.6</v>
      </c>
      <c r="J18" s="45">
        <f t="shared" ref="J18:J33" si="1">G18+H18</f>
        <v>390.9</v>
      </c>
    </row>
    <row r="19" spans="1:10" x14ac:dyDescent="0.25">
      <c r="A19" s="319"/>
      <c r="B19" s="12">
        <v>2000</v>
      </c>
      <c r="C19" s="45">
        <v>2666.1</v>
      </c>
      <c r="D19" s="45">
        <v>2391.6999999999998</v>
      </c>
      <c r="E19" s="45">
        <v>1805.5</v>
      </c>
      <c r="F19" s="45">
        <v>559.20000000000005</v>
      </c>
      <c r="G19" s="45">
        <v>27</v>
      </c>
      <c r="H19" s="45">
        <v>274.39999999999998</v>
      </c>
      <c r="I19" s="45">
        <f t="shared" si="0"/>
        <v>2364.6999999999998</v>
      </c>
      <c r="J19" s="45">
        <f t="shared" si="1"/>
        <v>301.39999999999998</v>
      </c>
    </row>
    <row r="20" spans="1:10" x14ac:dyDescent="0.25">
      <c r="A20" s="319"/>
      <c r="B20" s="12">
        <v>2001</v>
      </c>
      <c r="C20" s="45">
        <v>2681.2</v>
      </c>
      <c r="D20" s="45">
        <v>2270.4</v>
      </c>
      <c r="E20" s="45">
        <v>1764.9</v>
      </c>
      <c r="F20" s="45">
        <v>472.6</v>
      </c>
      <c r="G20" s="45">
        <v>32.9</v>
      </c>
      <c r="H20" s="45">
        <v>410.8</v>
      </c>
      <c r="I20" s="45">
        <f t="shared" si="0"/>
        <v>2237.5</v>
      </c>
      <c r="J20" s="45">
        <f t="shared" si="1"/>
        <v>443.7</v>
      </c>
    </row>
    <row r="21" spans="1:10" x14ac:dyDescent="0.25">
      <c r="A21" s="319"/>
      <c r="B21" s="12">
        <v>2002</v>
      </c>
      <c r="C21" s="45">
        <v>3059.2</v>
      </c>
      <c r="D21" s="45">
        <v>2595</v>
      </c>
      <c r="E21" s="45">
        <v>2090</v>
      </c>
      <c r="F21" s="45">
        <v>463.1</v>
      </c>
      <c r="G21" s="45">
        <v>41.9</v>
      </c>
      <c r="H21" s="45">
        <v>464.2</v>
      </c>
      <c r="I21" s="45">
        <f t="shared" si="0"/>
        <v>2553.1</v>
      </c>
      <c r="J21" s="45">
        <f t="shared" si="1"/>
        <v>506.09999999999997</v>
      </c>
    </row>
    <row r="22" spans="1:10" x14ac:dyDescent="0.25">
      <c r="A22" s="319"/>
      <c r="B22" s="12">
        <v>2003</v>
      </c>
      <c r="C22" s="45">
        <v>3119.9</v>
      </c>
      <c r="D22" s="45">
        <v>2614.5</v>
      </c>
      <c r="E22" s="45">
        <v>2076.6</v>
      </c>
      <c r="F22" s="45">
        <v>478.4</v>
      </c>
      <c r="G22" s="45">
        <v>59.5</v>
      </c>
      <c r="H22" s="45">
        <v>505.4</v>
      </c>
      <c r="I22" s="45">
        <f t="shared" si="0"/>
        <v>2555</v>
      </c>
      <c r="J22" s="45">
        <f t="shared" si="1"/>
        <v>564.9</v>
      </c>
    </row>
    <row r="23" spans="1:10" x14ac:dyDescent="0.25">
      <c r="A23" s="319"/>
      <c r="B23" s="12">
        <v>2004</v>
      </c>
      <c r="C23" s="45">
        <v>3367.9</v>
      </c>
      <c r="D23" s="45">
        <v>2707.3</v>
      </c>
      <c r="E23" s="45">
        <v>2161.6999999999998</v>
      </c>
      <c r="F23" s="45">
        <v>485.7</v>
      </c>
      <c r="G23" s="45">
        <v>59.9</v>
      </c>
      <c r="H23" s="45">
        <v>660.6</v>
      </c>
      <c r="I23" s="45">
        <f t="shared" si="0"/>
        <v>2647.3999999999996</v>
      </c>
      <c r="J23" s="45">
        <f t="shared" si="1"/>
        <v>720.5</v>
      </c>
    </row>
    <row r="24" spans="1:10" x14ac:dyDescent="0.25">
      <c r="A24" s="319"/>
      <c r="B24" s="12">
        <v>2005</v>
      </c>
      <c r="C24" s="45">
        <v>3331</v>
      </c>
      <c r="D24" s="45">
        <v>2448.4</v>
      </c>
      <c r="E24" s="45">
        <v>1905.1</v>
      </c>
      <c r="F24" s="45">
        <v>474.3</v>
      </c>
      <c r="G24" s="45">
        <v>69</v>
      </c>
      <c r="H24" s="45">
        <v>882.6</v>
      </c>
      <c r="I24" s="45">
        <f t="shared" si="0"/>
        <v>2379.4</v>
      </c>
      <c r="J24" s="45">
        <f t="shared" si="1"/>
        <v>951.6</v>
      </c>
    </row>
    <row r="25" spans="1:10" x14ac:dyDescent="0.25">
      <c r="A25" s="319"/>
      <c r="B25" s="12">
        <v>2006</v>
      </c>
      <c r="C25" s="45">
        <v>3513.2</v>
      </c>
      <c r="D25" s="45">
        <v>2637</v>
      </c>
      <c r="E25" s="45">
        <v>2042.5</v>
      </c>
      <c r="F25" s="45">
        <v>512.70000000000005</v>
      </c>
      <c r="G25" s="45">
        <v>81.8</v>
      </c>
      <c r="H25" s="45">
        <v>876.2</v>
      </c>
      <c r="I25" s="45">
        <f t="shared" si="0"/>
        <v>2555.1999999999998</v>
      </c>
      <c r="J25" s="45">
        <f t="shared" si="1"/>
        <v>958</v>
      </c>
    </row>
    <row r="26" spans="1:10" x14ac:dyDescent="0.25">
      <c r="A26" s="319"/>
      <c r="B26" s="12">
        <v>2007</v>
      </c>
      <c r="C26" s="45">
        <v>3689.7</v>
      </c>
      <c r="D26" s="45">
        <v>2728.9</v>
      </c>
      <c r="E26" s="45">
        <v>2083.6999999999998</v>
      </c>
      <c r="F26" s="45">
        <v>545.4</v>
      </c>
      <c r="G26" s="45">
        <v>99.8</v>
      </c>
      <c r="H26" s="45">
        <v>960.8</v>
      </c>
      <c r="I26" s="45">
        <f t="shared" si="0"/>
        <v>2629.1</v>
      </c>
      <c r="J26" s="45">
        <f t="shared" si="1"/>
        <v>1060.5999999999999</v>
      </c>
    </row>
    <row r="27" spans="1:10" x14ac:dyDescent="0.25">
      <c r="A27" s="319"/>
      <c r="B27" s="12">
        <v>2008</v>
      </c>
      <c r="C27" s="45">
        <v>3978.7</v>
      </c>
      <c r="D27" s="45">
        <v>2745.8</v>
      </c>
      <c r="E27" s="45">
        <v>2126.1</v>
      </c>
      <c r="F27" s="45">
        <v>530.70000000000005</v>
      </c>
      <c r="G27" s="45">
        <v>89</v>
      </c>
      <c r="H27" s="45">
        <v>1232.9000000000001</v>
      </c>
      <c r="I27" s="45">
        <f t="shared" si="0"/>
        <v>2656.8</v>
      </c>
      <c r="J27" s="45">
        <f t="shared" si="1"/>
        <v>1321.9</v>
      </c>
    </row>
    <row r="28" spans="1:10" x14ac:dyDescent="0.25">
      <c r="A28" s="319"/>
      <c r="B28" s="12">
        <v>2009</v>
      </c>
      <c r="C28" s="45">
        <v>4314.2</v>
      </c>
      <c r="D28" s="45">
        <v>3001.3</v>
      </c>
      <c r="E28" s="45">
        <v>2396.6</v>
      </c>
      <c r="F28" s="45">
        <v>513.1</v>
      </c>
      <c r="G28" s="45">
        <v>91.6</v>
      </c>
      <c r="H28" s="45">
        <v>1312.9</v>
      </c>
      <c r="I28" s="45">
        <f t="shared" si="0"/>
        <v>2909.7</v>
      </c>
      <c r="J28" s="45">
        <f t="shared" si="1"/>
        <v>1404.5</v>
      </c>
    </row>
    <row r="29" spans="1:10" x14ac:dyDescent="0.25">
      <c r="A29" s="319"/>
      <c r="B29" s="12">
        <v>2010</v>
      </c>
      <c r="C29" s="45">
        <v>4077.5</v>
      </c>
      <c r="D29" s="45">
        <v>2795.5</v>
      </c>
      <c r="E29" s="45">
        <v>2179.6</v>
      </c>
      <c r="F29" s="45">
        <v>547.6</v>
      </c>
      <c r="G29" s="45">
        <v>68.3</v>
      </c>
      <c r="H29" s="45">
        <v>1282</v>
      </c>
      <c r="I29" s="45">
        <f t="shared" si="0"/>
        <v>2727.2</v>
      </c>
      <c r="J29" s="45">
        <f t="shared" si="1"/>
        <v>1350.3</v>
      </c>
    </row>
    <row r="30" spans="1:10" x14ac:dyDescent="0.25">
      <c r="A30" s="319"/>
      <c r="B30" s="12">
        <v>2011</v>
      </c>
      <c r="C30" s="45">
        <v>4511.7</v>
      </c>
      <c r="D30" s="45">
        <v>3007.3</v>
      </c>
      <c r="E30" s="45">
        <v>2398</v>
      </c>
      <c r="F30" s="45">
        <v>535.79999999999995</v>
      </c>
      <c r="G30" s="45">
        <v>73.5</v>
      </c>
      <c r="H30" s="45">
        <v>1504.4</v>
      </c>
      <c r="I30" s="45">
        <f t="shared" si="0"/>
        <v>2933.8</v>
      </c>
      <c r="J30" s="45">
        <f t="shared" si="1"/>
        <v>1577.9</v>
      </c>
    </row>
    <row r="31" spans="1:10" x14ac:dyDescent="0.25">
      <c r="A31" s="319"/>
      <c r="B31" s="12">
        <v>2012</v>
      </c>
      <c r="C31" s="45">
        <v>4581.6000000000004</v>
      </c>
      <c r="D31" s="45">
        <v>3161.1</v>
      </c>
      <c r="E31" s="45">
        <v>2533.9</v>
      </c>
      <c r="F31" s="45">
        <v>546.4</v>
      </c>
      <c r="G31" s="45">
        <v>80.7</v>
      </c>
      <c r="H31" s="45">
        <v>1420.5</v>
      </c>
      <c r="I31" s="45">
        <f t="shared" si="0"/>
        <v>3080.3</v>
      </c>
      <c r="J31" s="45">
        <f t="shared" si="1"/>
        <v>1501.2</v>
      </c>
    </row>
    <row r="32" spans="1:10" x14ac:dyDescent="0.25">
      <c r="A32" s="319"/>
      <c r="B32" s="12">
        <v>2013</v>
      </c>
      <c r="C32" s="45">
        <v>4407.3</v>
      </c>
      <c r="D32" s="45">
        <v>3024.5</v>
      </c>
      <c r="E32" s="45">
        <v>2397.6999999999998</v>
      </c>
      <c r="F32" s="45">
        <v>553.5</v>
      </c>
      <c r="G32" s="45">
        <v>73.2</v>
      </c>
      <c r="H32" s="45">
        <v>1382.8</v>
      </c>
      <c r="I32" s="45">
        <f t="shared" si="0"/>
        <v>2951.2</v>
      </c>
      <c r="J32" s="45">
        <f t="shared" si="1"/>
        <v>1456</v>
      </c>
    </row>
    <row r="33" spans="1:10" x14ac:dyDescent="0.25">
      <c r="A33" s="320"/>
      <c r="B33" s="54">
        <v>2014</v>
      </c>
      <c r="C33" s="174">
        <v>4323.8999999999996</v>
      </c>
      <c r="D33" s="174">
        <v>3055.4</v>
      </c>
      <c r="E33" s="174">
        <v>2443</v>
      </c>
      <c r="F33" s="174">
        <v>533.4</v>
      </c>
      <c r="G33" s="174">
        <v>79</v>
      </c>
      <c r="H33" s="174">
        <v>1268.5999999999999</v>
      </c>
      <c r="I33" s="45">
        <f t="shared" si="0"/>
        <v>2976.4</v>
      </c>
      <c r="J33" s="45">
        <f t="shared" si="1"/>
        <v>1347.6</v>
      </c>
    </row>
    <row r="34" spans="1:10" x14ac:dyDescent="0.25">
      <c r="A34" t="s">
        <v>649</v>
      </c>
      <c r="I34" s="95"/>
    </row>
  </sheetData>
  <mergeCells count="1">
    <mergeCell ref="A15:A3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zoomScaleNormal="100" workbookViewId="0">
      <selection activeCell="J11" sqref="J11"/>
    </sheetView>
  </sheetViews>
  <sheetFormatPr defaultRowHeight="15" x14ac:dyDescent="0.25"/>
  <cols>
    <col min="1" max="1" width="16" customWidth="1"/>
    <col min="2" max="2" width="11.28515625" customWidth="1"/>
    <col min="7" max="7" width="13.140625" customWidth="1"/>
    <col min="8" max="8" width="11.42578125" customWidth="1"/>
    <col min="9" max="9" width="10.28515625" customWidth="1"/>
    <col min="25" max="25" width="13" customWidth="1"/>
  </cols>
  <sheetData>
    <row r="1" spans="1:8" x14ac:dyDescent="0.25">
      <c r="A1" s="43" t="s">
        <v>560</v>
      </c>
    </row>
    <row r="2" spans="1:8" x14ac:dyDescent="0.25">
      <c r="A2" s="7" t="s">
        <v>14</v>
      </c>
    </row>
    <row r="3" spans="1:8" x14ac:dyDescent="0.25">
      <c r="B3" s="7"/>
    </row>
    <row r="4" spans="1:8" ht="30" x14ac:dyDescent="0.25">
      <c r="A4" s="54"/>
      <c r="B4" s="184"/>
      <c r="C4" s="184" t="s">
        <v>158</v>
      </c>
      <c r="D4" s="184" t="s">
        <v>159</v>
      </c>
      <c r="E4" s="184" t="s">
        <v>160</v>
      </c>
      <c r="F4" s="184" t="s">
        <v>161</v>
      </c>
      <c r="G4" s="184" t="s">
        <v>162</v>
      </c>
      <c r="H4" s="137" t="s">
        <v>163</v>
      </c>
    </row>
    <row r="5" spans="1:8" x14ac:dyDescent="0.25">
      <c r="A5" s="321" t="s">
        <v>164</v>
      </c>
      <c r="B5" s="184">
        <v>2004</v>
      </c>
      <c r="C5" s="184">
        <f t="shared" ref="C5:H5" si="0">H32+N32</f>
        <v>147</v>
      </c>
      <c r="D5" s="184">
        <f t="shared" si="0"/>
        <v>956</v>
      </c>
      <c r="E5" s="184">
        <f t="shared" si="0"/>
        <v>915</v>
      </c>
      <c r="F5" s="184">
        <f t="shared" si="0"/>
        <v>1048</v>
      </c>
      <c r="G5" s="184">
        <f t="shared" si="0"/>
        <v>1015</v>
      </c>
      <c r="H5" s="184">
        <f t="shared" si="0"/>
        <v>399</v>
      </c>
    </row>
    <row r="6" spans="1:8" x14ac:dyDescent="0.25">
      <c r="A6" s="322"/>
      <c r="B6" s="184">
        <v>2005</v>
      </c>
      <c r="C6" s="184">
        <f t="shared" ref="C6:C15" si="1">H33+N33</f>
        <v>112</v>
      </c>
      <c r="D6" s="184">
        <f t="shared" ref="D6:H6" si="2">I33+O33</f>
        <v>1041</v>
      </c>
      <c r="E6" s="184">
        <f t="shared" si="2"/>
        <v>899</v>
      </c>
      <c r="F6" s="184">
        <f t="shared" si="2"/>
        <v>929</v>
      </c>
      <c r="G6" s="184">
        <f t="shared" si="2"/>
        <v>847</v>
      </c>
      <c r="H6" s="184">
        <f t="shared" si="2"/>
        <v>412</v>
      </c>
    </row>
    <row r="7" spans="1:8" x14ac:dyDescent="0.25">
      <c r="A7" s="322"/>
      <c r="B7" s="184">
        <v>2006</v>
      </c>
      <c r="C7" s="184">
        <f t="shared" si="1"/>
        <v>142</v>
      </c>
      <c r="D7" s="184">
        <f t="shared" ref="D7:H7" si="3">I34+O34</f>
        <v>1138</v>
      </c>
      <c r="E7" s="184">
        <f t="shared" si="3"/>
        <v>983</v>
      </c>
      <c r="F7" s="184">
        <f t="shared" si="3"/>
        <v>1021</v>
      </c>
      <c r="G7" s="184">
        <f t="shared" si="3"/>
        <v>915</v>
      </c>
      <c r="H7" s="184">
        <f t="shared" si="3"/>
        <v>483</v>
      </c>
    </row>
    <row r="8" spans="1:8" x14ac:dyDescent="0.25">
      <c r="A8" s="322"/>
      <c r="B8" s="184">
        <v>2007</v>
      </c>
      <c r="C8" s="184">
        <f>H35+N35</f>
        <v>137</v>
      </c>
      <c r="D8" s="184">
        <f t="shared" ref="D8:H8" si="4">I35+O35</f>
        <v>1291</v>
      </c>
      <c r="E8" s="184">
        <f t="shared" si="4"/>
        <v>1103</v>
      </c>
      <c r="F8" s="184">
        <f t="shared" si="4"/>
        <v>1078</v>
      </c>
      <c r="G8" s="184">
        <f t="shared" si="4"/>
        <v>925</v>
      </c>
      <c r="H8" s="184">
        <f t="shared" si="4"/>
        <v>526</v>
      </c>
    </row>
    <row r="9" spans="1:8" x14ac:dyDescent="0.25">
      <c r="A9" s="322"/>
      <c r="B9" s="184">
        <v>2008</v>
      </c>
      <c r="C9" s="184">
        <f t="shared" si="1"/>
        <v>107</v>
      </c>
      <c r="D9" s="184">
        <f t="shared" ref="D9:H9" si="5">I36+O36</f>
        <v>1298</v>
      </c>
      <c r="E9" s="184">
        <f t="shared" si="5"/>
        <v>1185</v>
      </c>
      <c r="F9" s="184">
        <f t="shared" si="5"/>
        <v>1072</v>
      </c>
      <c r="G9" s="184">
        <f t="shared" si="5"/>
        <v>892</v>
      </c>
      <c r="H9" s="184">
        <f t="shared" si="5"/>
        <v>557</v>
      </c>
    </row>
    <row r="10" spans="1:8" x14ac:dyDescent="0.25">
      <c r="A10" s="322"/>
      <c r="B10" s="184">
        <v>2009</v>
      </c>
      <c r="C10" s="184">
        <f>H37+N37</f>
        <v>91</v>
      </c>
      <c r="D10" s="184">
        <f t="shared" ref="D10:H10" si="6">I37+O37</f>
        <v>1303</v>
      </c>
      <c r="E10" s="184">
        <f t="shared" si="6"/>
        <v>1224</v>
      </c>
      <c r="F10" s="184">
        <f t="shared" si="6"/>
        <v>1079</v>
      </c>
      <c r="G10" s="184">
        <f t="shared" si="6"/>
        <v>945</v>
      </c>
      <c r="H10" s="184">
        <f t="shared" si="6"/>
        <v>566</v>
      </c>
    </row>
    <row r="11" spans="1:8" x14ac:dyDescent="0.25">
      <c r="A11" s="322"/>
      <c r="B11" s="184">
        <v>2010</v>
      </c>
      <c r="C11" s="184">
        <f t="shared" si="1"/>
        <v>82</v>
      </c>
      <c r="D11" s="184">
        <f t="shared" ref="D11:H11" si="7">I38+O38</f>
        <v>1295</v>
      </c>
      <c r="E11" s="184">
        <f t="shared" si="7"/>
        <v>1283</v>
      </c>
      <c r="F11" s="184">
        <f t="shared" si="7"/>
        <v>1127</v>
      </c>
      <c r="G11" s="184">
        <f t="shared" si="7"/>
        <v>995</v>
      </c>
      <c r="H11" s="184">
        <f t="shared" si="7"/>
        <v>587</v>
      </c>
    </row>
    <row r="12" spans="1:8" x14ac:dyDescent="0.25">
      <c r="A12" s="322"/>
      <c r="B12" s="184">
        <v>2011</v>
      </c>
      <c r="C12" s="184">
        <f t="shared" si="1"/>
        <v>82</v>
      </c>
      <c r="D12" s="184">
        <f t="shared" ref="D12:H12" si="8">I39+O39</f>
        <v>1236</v>
      </c>
      <c r="E12" s="184">
        <f t="shared" si="8"/>
        <v>1363</v>
      </c>
      <c r="F12" s="184">
        <f t="shared" si="8"/>
        <v>1091</v>
      </c>
      <c r="G12" s="184">
        <f t="shared" si="8"/>
        <v>984</v>
      </c>
      <c r="H12" s="184">
        <f t="shared" si="8"/>
        <v>615</v>
      </c>
    </row>
    <row r="13" spans="1:8" x14ac:dyDescent="0.25">
      <c r="A13" s="322"/>
      <c r="B13" s="184">
        <v>2012</v>
      </c>
      <c r="C13" s="184">
        <f>H40+N40</f>
        <v>56</v>
      </c>
      <c r="D13" s="184">
        <f t="shared" ref="D13:H13" si="9">I40+O40</f>
        <v>1222</v>
      </c>
      <c r="E13" s="184">
        <f t="shared" si="9"/>
        <v>1487</v>
      </c>
      <c r="F13" s="184">
        <f t="shared" si="9"/>
        <v>1081</v>
      </c>
      <c r="G13" s="184">
        <f t="shared" si="9"/>
        <v>991</v>
      </c>
      <c r="H13" s="184">
        <f t="shared" si="9"/>
        <v>631</v>
      </c>
    </row>
    <row r="14" spans="1:8" x14ac:dyDescent="0.25">
      <c r="A14" s="322"/>
      <c r="B14" s="184">
        <v>2013</v>
      </c>
      <c r="C14" s="184">
        <f t="shared" si="1"/>
        <v>63</v>
      </c>
      <c r="D14" s="184">
        <f t="shared" ref="D14:H14" si="10">I41+O41</f>
        <v>1214</v>
      </c>
      <c r="E14" s="184">
        <f t="shared" si="10"/>
        <v>1570</v>
      </c>
      <c r="F14" s="184">
        <f t="shared" si="10"/>
        <v>1108</v>
      </c>
      <c r="G14" s="184">
        <f t="shared" si="10"/>
        <v>982</v>
      </c>
      <c r="H14" s="184">
        <f t="shared" si="10"/>
        <v>604</v>
      </c>
    </row>
    <row r="15" spans="1:8" x14ac:dyDescent="0.25">
      <c r="A15" s="322"/>
      <c r="B15" s="184">
        <v>2014</v>
      </c>
      <c r="C15" s="184">
        <f t="shared" si="1"/>
        <v>62</v>
      </c>
      <c r="D15" s="184">
        <f t="shared" ref="D15:H15" si="11">I42+O42</f>
        <v>1212</v>
      </c>
      <c r="E15" s="184">
        <f t="shared" si="11"/>
        <v>1593</v>
      </c>
      <c r="F15" s="184">
        <f t="shared" si="11"/>
        <v>1110</v>
      </c>
      <c r="G15" s="184">
        <f t="shared" si="11"/>
        <v>952</v>
      </c>
      <c r="H15" s="184">
        <f t="shared" si="11"/>
        <v>620</v>
      </c>
    </row>
    <row r="16" spans="1:8" x14ac:dyDescent="0.25">
      <c r="A16" s="323"/>
      <c r="B16" s="184">
        <v>2015</v>
      </c>
      <c r="C16" s="184">
        <f>H43+N43</f>
        <v>78</v>
      </c>
      <c r="D16" s="184">
        <f t="shared" ref="D16:H16" si="12">I43+O43</f>
        <v>1234</v>
      </c>
      <c r="E16" s="184">
        <f t="shared" si="12"/>
        <v>1451</v>
      </c>
      <c r="F16" s="184">
        <f t="shared" si="12"/>
        <v>1034</v>
      </c>
      <c r="G16" s="184">
        <f t="shared" si="12"/>
        <v>879</v>
      </c>
      <c r="H16" s="184">
        <f t="shared" si="12"/>
        <v>602</v>
      </c>
    </row>
    <row r="17" spans="1:25" x14ac:dyDescent="0.25">
      <c r="A17" s="321" t="s">
        <v>165</v>
      </c>
      <c r="B17" s="184">
        <v>2008</v>
      </c>
      <c r="C17" s="184">
        <f t="shared" ref="C17:H17" si="13">T36+B48</f>
        <v>198</v>
      </c>
      <c r="D17" s="184">
        <f t="shared" si="13"/>
        <v>794</v>
      </c>
      <c r="E17" s="184">
        <f t="shared" si="13"/>
        <v>476</v>
      </c>
      <c r="F17" s="184">
        <f t="shared" si="13"/>
        <v>354</v>
      </c>
      <c r="G17" s="184">
        <f t="shared" si="13"/>
        <v>213</v>
      </c>
      <c r="H17" s="184">
        <f t="shared" si="13"/>
        <v>80</v>
      </c>
    </row>
    <row r="18" spans="1:25" x14ac:dyDescent="0.25">
      <c r="A18" s="322"/>
      <c r="B18" s="184">
        <v>2009</v>
      </c>
      <c r="C18" s="184">
        <f t="shared" ref="C18:H18" si="14">T37+B49</f>
        <v>131</v>
      </c>
      <c r="D18" s="184">
        <f t="shared" si="14"/>
        <v>857</v>
      </c>
      <c r="E18" s="184">
        <f t="shared" si="14"/>
        <v>559</v>
      </c>
      <c r="F18" s="184">
        <f t="shared" si="14"/>
        <v>342</v>
      </c>
      <c r="G18" s="184">
        <f t="shared" si="14"/>
        <v>281</v>
      </c>
      <c r="H18" s="184">
        <f t="shared" si="14"/>
        <v>75</v>
      </c>
    </row>
    <row r="19" spans="1:25" x14ac:dyDescent="0.25">
      <c r="A19" s="322"/>
      <c r="B19" s="184">
        <v>2010</v>
      </c>
      <c r="C19" s="184">
        <f t="shared" ref="C19:H19" si="15">T38+B50</f>
        <v>95</v>
      </c>
      <c r="D19" s="184">
        <f t="shared" si="15"/>
        <v>849</v>
      </c>
      <c r="E19" s="184">
        <f t="shared" si="15"/>
        <v>545</v>
      </c>
      <c r="F19" s="184">
        <f t="shared" si="15"/>
        <v>343</v>
      </c>
      <c r="G19" s="184">
        <f t="shared" si="15"/>
        <v>221</v>
      </c>
      <c r="H19" s="184">
        <f t="shared" si="15"/>
        <v>69</v>
      </c>
    </row>
    <row r="20" spans="1:25" x14ac:dyDescent="0.25">
      <c r="A20" s="322"/>
      <c r="B20" s="184">
        <v>2011</v>
      </c>
      <c r="C20" s="184">
        <f t="shared" ref="C20:H20" si="16">T39+B51</f>
        <v>118</v>
      </c>
      <c r="D20" s="184">
        <f t="shared" si="16"/>
        <v>914</v>
      </c>
      <c r="E20" s="184">
        <f t="shared" si="16"/>
        <v>577</v>
      </c>
      <c r="F20" s="184">
        <f t="shared" si="16"/>
        <v>371</v>
      </c>
      <c r="G20" s="184">
        <f t="shared" si="16"/>
        <v>220</v>
      </c>
      <c r="H20" s="184">
        <f t="shared" si="16"/>
        <v>75</v>
      </c>
    </row>
    <row r="21" spans="1:25" x14ac:dyDescent="0.25">
      <c r="A21" s="322"/>
      <c r="B21" s="184">
        <v>2012</v>
      </c>
      <c r="C21" s="184">
        <f t="shared" ref="C21:H21" si="17">T40+B52</f>
        <v>132</v>
      </c>
      <c r="D21" s="184">
        <f t="shared" si="17"/>
        <v>868</v>
      </c>
      <c r="E21" s="184">
        <f t="shared" si="17"/>
        <v>569</v>
      </c>
      <c r="F21" s="184">
        <f t="shared" si="17"/>
        <v>330</v>
      </c>
      <c r="G21" s="184">
        <f t="shared" si="17"/>
        <v>205</v>
      </c>
      <c r="H21" s="184">
        <f t="shared" si="17"/>
        <v>62</v>
      </c>
    </row>
    <row r="22" spans="1:25" x14ac:dyDescent="0.25">
      <c r="A22" s="322"/>
      <c r="B22" s="184">
        <v>2013</v>
      </c>
      <c r="C22" s="184">
        <f t="shared" ref="C22:H22" si="18">T41+B53</f>
        <v>91</v>
      </c>
      <c r="D22" s="184">
        <f t="shared" si="18"/>
        <v>786</v>
      </c>
      <c r="E22" s="184">
        <f t="shared" si="18"/>
        <v>535</v>
      </c>
      <c r="F22" s="184">
        <f t="shared" si="18"/>
        <v>318</v>
      </c>
      <c r="G22" s="184">
        <f t="shared" si="18"/>
        <v>177</v>
      </c>
      <c r="H22" s="184">
        <f t="shared" si="18"/>
        <v>67</v>
      </c>
    </row>
    <row r="23" spans="1:25" x14ac:dyDescent="0.25">
      <c r="A23" s="323"/>
      <c r="B23" s="184">
        <v>2014</v>
      </c>
      <c r="C23" s="184">
        <f t="shared" ref="C23:H23" si="19">T42+B54</f>
        <v>106</v>
      </c>
      <c r="D23" s="184">
        <f t="shared" si="19"/>
        <v>833</v>
      </c>
      <c r="E23" s="184">
        <f t="shared" si="19"/>
        <v>624</v>
      </c>
      <c r="F23" s="184">
        <f t="shared" si="19"/>
        <v>337</v>
      </c>
      <c r="G23" s="184">
        <f t="shared" si="19"/>
        <v>205</v>
      </c>
      <c r="H23" s="184">
        <f t="shared" si="19"/>
        <v>67</v>
      </c>
    </row>
    <row r="24" spans="1:25" x14ac:dyDescent="0.25">
      <c r="A24" t="s">
        <v>653</v>
      </c>
    </row>
    <row r="27" spans="1:25" x14ac:dyDescent="0.25">
      <c r="A27" s="7" t="s">
        <v>483</v>
      </c>
    </row>
    <row r="29" spans="1:25" x14ac:dyDescent="0.25">
      <c r="A29" s="171" t="s">
        <v>651</v>
      </c>
      <c r="B29" s="7"/>
      <c r="C29" s="7"/>
      <c r="D29" s="7"/>
      <c r="E29" s="7"/>
      <c r="F29" s="7"/>
      <c r="G29" s="7"/>
      <c r="H29" s="7"/>
    </row>
    <row r="30" spans="1:25" x14ac:dyDescent="0.25">
      <c r="A30" s="161"/>
      <c r="B30" s="306" t="s">
        <v>426</v>
      </c>
      <c r="C30" s="307"/>
      <c r="D30" s="307"/>
      <c r="E30" s="307"/>
      <c r="F30" s="307"/>
      <c r="G30" s="308"/>
      <c r="H30" s="306" t="s">
        <v>11</v>
      </c>
      <c r="I30" s="307"/>
      <c r="J30" s="307"/>
      <c r="K30" s="307"/>
      <c r="L30" s="307"/>
      <c r="M30" s="308"/>
      <c r="N30" s="306" t="s">
        <v>12</v>
      </c>
      <c r="O30" s="307"/>
      <c r="P30" s="307"/>
      <c r="Q30" s="307"/>
      <c r="R30" s="307"/>
      <c r="S30" s="308"/>
      <c r="T30" s="306" t="s">
        <v>153</v>
      </c>
      <c r="U30" s="307"/>
      <c r="V30" s="307"/>
      <c r="W30" s="307"/>
      <c r="X30" s="307"/>
      <c r="Y30" s="308"/>
    </row>
    <row r="31" spans="1:25" x14ac:dyDescent="0.25">
      <c r="A31" s="161"/>
      <c r="B31" s="161" t="s">
        <v>158</v>
      </c>
      <c r="C31" s="161" t="s">
        <v>159</v>
      </c>
      <c r="D31" s="161" t="s">
        <v>160</v>
      </c>
      <c r="E31" s="161" t="s">
        <v>161</v>
      </c>
      <c r="F31" s="161" t="s">
        <v>162</v>
      </c>
      <c r="G31" s="161" t="s">
        <v>163</v>
      </c>
      <c r="H31" s="161" t="s">
        <v>158</v>
      </c>
      <c r="I31" s="161" t="s">
        <v>159</v>
      </c>
      <c r="J31" s="161" t="s">
        <v>160</v>
      </c>
      <c r="K31" s="161" t="s">
        <v>161</v>
      </c>
      <c r="L31" s="161" t="s">
        <v>162</v>
      </c>
      <c r="M31" s="161" t="s">
        <v>163</v>
      </c>
      <c r="N31" s="161" t="s">
        <v>158</v>
      </c>
      <c r="O31" s="161" t="s">
        <v>159</v>
      </c>
      <c r="P31" s="161" t="s">
        <v>160</v>
      </c>
      <c r="Q31" s="161" t="s">
        <v>161</v>
      </c>
      <c r="R31" s="161" t="s">
        <v>162</v>
      </c>
      <c r="S31" s="161" t="s">
        <v>163</v>
      </c>
      <c r="T31" s="161" t="s">
        <v>158</v>
      </c>
      <c r="U31" s="161" t="s">
        <v>159</v>
      </c>
      <c r="V31" s="161" t="s">
        <v>160</v>
      </c>
      <c r="W31" s="161" t="s">
        <v>161</v>
      </c>
      <c r="X31" s="161" t="s">
        <v>162</v>
      </c>
      <c r="Y31" s="161" t="s">
        <v>163</v>
      </c>
    </row>
    <row r="32" spans="1:25" x14ac:dyDescent="0.25">
      <c r="A32" s="161">
        <v>2004</v>
      </c>
      <c r="B32" s="161">
        <v>153</v>
      </c>
      <c r="C32" s="161">
        <v>987</v>
      </c>
      <c r="D32" s="161">
        <v>935</v>
      </c>
      <c r="E32" s="161">
        <v>1063</v>
      </c>
      <c r="F32" s="161">
        <v>1024</v>
      </c>
      <c r="G32" s="161">
        <v>413</v>
      </c>
      <c r="H32" s="161">
        <v>111</v>
      </c>
      <c r="I32" s="161">
        <v>834</v>
      </c>
      <c r="J32" s="161">
        <v>766</v>
      </c>
      <c r="K32" s="161">
        <v>900</v>
      </c>
      <c r="L32" s="161">
        <v>903</v>
      </c>
      <c r="M32" s="161">
        <v>330</v>
      </c>
      <c r="N32" s="161">
        <v>36</v>
      </c>
      <c r="O32" s="161">
        <v>122</v>
      </c>
      <c r="P32" s="161">
        <v>149</v>
      </c>
      <c r="Q32" s="161">
        <v>148</v>
      </c>
      <c r="R32" s="161">
        <v>112</v>
      </c>
      <c r="S32" s="161">
        <v>69</v>
      </c>
      <c r="T32" s="161">
        <v>6</v>
      </c>
      <c r="U32" s="161">
        <v>31</v>
      </c>
      <c r="V32" s="161">
        <v>20</v>
      </c>
      <c r="W32" s="161">
        <v>15</v>
      </c>
      <c r="X32" s="161">
        <v>9</v>
      </c>
      <c r="Y32" s="161">
        <v>14</v>
      </c>
    </row>
    <row r="33" spans="1:25" x14ac:dyDescent="0.25">
      <c r="A33" s="161">
        <v>2005</v>
      </c>
      <c r="B33" s="161">
        <v>135</v>
      </c>
      <c r="C33" s="161">
        <v>1064</v>
      </c>
      <c r="D33" s="161">
        <v>915</v>
      </c>
      <c r="E33" s="161">
        <v>939</v>
      </c>
      <c r="F33" s="161">
        <v>858</v>
      </c>
      <c r="G33" s="161">
        <v>421</v>
      </c>
      <c r="H33" s="161">
        <v>90</v>
      </c>
      <c r="I33" s="161">
        <v>913</v>
      </c>
      <c r="J33" s="161">
        <v>744</v>
      </c>
      <c r="K33" s="161">
        <v>800</v>
      </c>
      <c r="L33" s="161">
        <v>733</v>
      </c>
      <c r="M33" s="161">
        <v>338</v>
      </c>
      <c r="N33" s="161">
        <v>22</v>
      </c>
      <c r="O33" s="161">
        <v>128</v>
      </c>
      <c r="P33" s="161">
        <v>155</v>
      </c>
      <c r="Q33" s="161">
        <v>129</v>
      </c>
      <c r="R33" s="161">
        <v>114</v>
      </c>
      <c r="S33" s="161">
        <v>74</v>
      </c>
      <c r="T33" s="161">
        <v>23</v>
      </c>
      <c r="U33" s="161">
        <v>23</v>
      </c>
      <c r="V33" s="161">
        <v>16</v>
      </c>
      <c r="W33" s="161">
        <v>10</v>
      </c>
      <c r="X33" s="161">
        <v>11</v>
      </c>
      <c r="Y33" s="161">
        <v>9</v>
      </c>
    </row>
    <row r="34" spans="1:25" x14ac:dyDescent="0.25">
      <c r="A34" s="161">
        <v>2006</v>
      </c>
      <c r="B34" s="161">
        <v>169</v>
      </c>
      <c r="C34" s="161">
        <v>1190</v>
      </c>
      <c r="D34" s="161">
        <v>1012</v>
      </c>
      <c r="E34" s="161">
        <v>1033</v>
      </c>
      <c r="F34" s="161">
        <v>924</v>
      </c>
      <c r="G34" s="161">
        <v>493</v>
      </c>
      <c r="H34" s="161">
        <v>108</v>
      </c>
      <c r="I34" s="161">
        <v>963</v>
      </c>
      <c r="J34" s="161">
        <v>815</v>
      </c>
      <c r="K34" s="161">
        <v>861</v>
      </c>
      <c r="L34" s="161">
        <v>800</v>
      </c>
      <c r="M34" s="161">
        <v>399</v>
      </c>
      <c r="N34" s="161">
        <v>34</v>
      </c>
      <c r="O34" s="161">
        <v>175</v>
      </c>
      <c r="P34" s="161">
        <v>168</v>
      </c>
      <c r="Q34" s="161">
        <v>160</v>
      </c>
      <c r="R34" s="161">
        <v>115</v>
      </c>
      <c r="S34" s="161">
        <v>84</v>
      </c>
      <c r="T34" s="161">
        <v>27</v>
      </c>
      <c r="U34" s="161">
        <v>52</v>
      </c>
      <c r="V34" s="161">
        <v>29</v>
      </c>
      <c r="W34" s="161">
        <v>12</v>
      </c>
      <c r="X34" s="161">
        <v>9</v>
      </c>
      <c r="Y34" s="161">
        <v>10</v>
      </c>
    </row>
    <row r="35" spans="1:25" x14ac:dyDescent="0.25">
      <c r="A35" s="161">
        <v>2007</v>
      </c>
      <c r="B35" s="161">
        <v>161</v>
      </c>
      <c r="C35" s="161">
        <v>1333</v>
      </c>
      <c r="D35" s="161">
        <v>1139</v>
      </c>
      <c r="E35" s="161">
        <v>1095</v>
      </c>
      <c r="F35" s="161">
        <v>938</v>
      </c>
      <c r="G35" s="161">
        <v>534</v>
      </c>
      <c r="H35" s="161">
        <v>96</v>
      </c>
      <c r="I35" s="161">
        <v>1096</v>
      </c>
      <c r="J35" s="161">
        <v>940</v>
      </c>
      <c r="K35" s="161">
        <v>926</v>
      </c>
      <c r="L35" s="161">
        <v>824</v>
      </c>
      <c r="M35" s="161">
        <v>438</v>
      </c>
      <c r="N35" s="161">
        <v>41</v>
      </c>
      <c r="O35" s="161">
        <v>195</v>
      </c>
      <c r="P35" s="161">
        <v>163</v>
      </c>
      <c r="Q35" s="161">
        <v>152</v>
      </c>
      <c r="R35" s="161">
        <v>101</v>
      </c>
      <c r="S35" s="161">
        <v>88</v>
      </c>
      <c r="T35" s="161">
        <v>24</v>
      </c>
      <c r="U35" s="161">
        <v>42</v>
      </c>
      <c r="V35" s="161">
        <v>36</v>
      </c>
      <c r="W35" s="161">
        <v>17</v>
      </c>
      <c r="X35" s="161">
        <v>13</v>
      </c>
      <c r="Y35" s="161">
        <v>8</v>
      </c>
    </row>
    <row r="36" spans="1:25" x14ac:dyDescent="0.25">
      <c r="A36" s="161">
        <v>2008</v>
      </c>
      <c r="B36" s="161">
        <v>125</v>
      </c>
      <c r="C36" s="161">
        <v>1341</v>
      </c>
      <c r="D36" s="161">
        <v>1218</v>
      </c>
      <c r="E36" s="161">
        <v>1093</v>
      </c>
      <c r="F36" s="161">
        <v>900</v>
      </c>
      <c r="G36" s="161">
        <v>563</v>
      </c>
      <c r="H36" s="161">
        <v>85</v>
      </c>
      <c r="I36" s="161">
        <v>1095</v>
      </c>
      <c r="J36" s="161">
        <v>1002</v>
      </c>
      <c r="K36" s="161">
        <v>907</v>
      </c>
      <c r="L36" s="161">
        <v>794</v>
      </c>
      <c r="M36" s="161">
        <v>474</v>
      </c>
      <c r="N36" s="161">
        <v>22</v>
      </c>
      <c r="O36" s="161">
        <v>203</v>
      </c>
      <c r="P36" s="161">
        <v>183</v>
      </c>
      <c r="Q36" s="161">
        <v>165</v>
      </c>
      <c r="R36" s="161">
        <v>98</v>
      </c>
      <c r="S36" s="161">
        <v>83</v>
      </c>
      <c r="T36" s="161">
        <v>18</v>
      </c>
      <c r="U36" s="161">
        <v>43</v>
      </c>
      <c r="V36" s="161">
        <v>33</v>
      </c>
      <c r="W36" s="161">
        <v>21</v>
      </c>
      <c r="X36" s="161">
        <v>8</v>
      </c>
      <c r="Y36" s="161">
        <v>6</v>
      </c>
    </row>
    <row r="37" spans="1:25" x14ac:dyDescent="0.25">
      <c r="A37" s="161">
        <v>2009</v>
      </c>
      <c r="B37" s="161">
        <v>114</v>
      </c>
      <c r="C37" s="161">
        <v>1364</v>
      </c>
      <c r="D37" s="161">
        <v>1249</v>
      </c>
      <c r="E37" s="161">
        <v>1094</v>
      </c>
      <c r="F37" s="161">
        <v>959</v>
      </c>
      <c r="G37" s="161">
        <v>573</v>
      </c>
      <c r="H37" s="161">
        <v>68</v>
      </c>
      <c r="I37" s="161">
        <v>1124</v>
      </c>
      <c r="J37" s="161">
        <v>1055</v>
      </c>
      <c r="K37" s="161">
        <v>908</v>
      </c>
      <c r="L37" s="161">
        <v>851</v>
      </c>
      <c r="M37" s="161">
        <v>479</v>
      </c>
      <c r="N37" s="161">
        <v>23</v>
      </c>
      <c r="O37" s="161">
        <v>179</v>
      </c>
      <c r="P37" s="161">
        <v>169</v>
      </c>
      <c r="Q37" s="161">
        <v>171</v>
      </c>
      <c r="R37" s="161">
        <v>94</v>
      </c>
      <c r="S37" s="161">
        <v>87</v>
      </c>
      <c r="T37" s="161">
        <v>23</v>
      </c>
      <c r="U37" s="161">
        <v>61</v>
      </c>
      <c r="V37" s="161">
        <v>25</v>
      </c>
      <c r="W37" s="161">
        <v>15</v>
      </c>
      <c r="X37" s="161">
        <v>14</v>
      </c>
      <c r="Y37" s="161">
        <v>7</v>
      </c>
    </row>
    <row r="38" spans="1:25" x14ac:dyDescent="0.25">
      <c r="A38" s="161">
        <v>2010</v>
      </c>
      <c r="B38" s="161">
        <v>85</v>
      </c>
      <c r="C38" s="161">
        <v>1331</v>
      </c>
      <c r="D38" s="161">
        <v>1316</v>
      </c>
      <c r="E38" s="161">
        <v>1142</v>
      </c>
      <c r="F38" s="161">
        <v>1003</v>
      </c>
      <c r="G38" s="161">
        <v>593</v>
      </c>
      <c r="H38" s="161">
        <v>60</v>
      </c>
      <c r="I38" s="161">
        <v>1109</v>
      </c>
      <c r="J38" s="161">
        <v>1111</v>
      </c>
      <c r="K38" s="161">
        <v>957</v>
      </c>
      <c r="L38" s="161">
        <v>885</v>
      </c>
      <c r="M38" s="161">
        <v>502</v>
      </c>
      <c r="N38" s="161">
        <v>22</v>
      </c>
      <c r="O38" s="161">
        <v>186</v>
      </c>
      <c r="P38" s="161">
        <v>172</v>
      </c>
      <c r="Q38" s="161">
        <v>170</v>
      </c>
      <c r="R38" s="161">
        <v>110</v>
      </c>
      <c r="S38" s="161">
        <v>85</v>
      </c>
      <c r="T38" s="161">
        <v>3</v>
      </c>
      <c r="U38" s="161">
        <v>36</v>
      </c>
      <c r="V38" s="161">
        <v>33</v>
      </c>
      <c r="W38" s="161">
        <v>15</v>
      </c>
      <c r="X38" s="161">
        <v>8</v>
      </c>
      <c r="Y38" s="161">
        <v>6</v>
      </c>
    </row>
    <row r="39" spans="1:25" x14ac:dyDescent="0.25">
      <c r="A39" s="161">
        <v>2011</v>
      </c>
      <c r="B39" s="161">
        <v>85</v>
      </c>
      <c r="C39" s="161">
        <v>1281</v>
      </c>
      <c r="D39" s="161">
        <v>1392</v>
      </c>
      <c r="E39" s="161">
        <v>1104</v>
      </c>
      <c r="F39" s="161">
        <v>989</v>
      </c>
      <c r="G39" s="161">
        <v>621</v>
      </c>
      <c r="H39" s="161">
        <v>62</v>
      </c>
      <c r="I39" s="161">
        <v>1051</v>
      </c>
      <c r="J39" s="161">
        <v>1184</v>
      </c>
      <c r="K39" s="161">
        <v>938</v>
      </c>
      <c r="L39" s="161">
        <v>868</v>
      </c>
      <c r="M39" s="161">
        <v>535</v>
      </c>
      <c r="N39" s="161">
        <v>20</v>
      </c>
      <c r="O39" s="161">
        <v>185</v>
      </c>
      <c r="P39" s="161">
        <v>179</v>
      </c>
      <c r="Q39" s="161">
        <v>153</v>
      </c>
      <c r="R39" s="161">
        <v>116</v>
      </c>
      <c r="S39" s="161">
        <v>80</v>
      </c>
      <c r="T39" s="161">
        <v>3</v>
      </c>
      <c r="U39" s="161">
        <v>45</v>
      </c>
      <c r="V39" s="161">
        <v>29</v>
      </c>
      <c r="W39" s="161">
        <v>13</v>
      </c>
      <c r="X39" s="161">
        <v>5</v>
      </c>
      <c r="Y39" s="161">
        <v>6</v>
      </c>
    </row>
    <row r="40" spans="1:25" x14ac:dyDescent="0.25">
      <c r="A40" s="161">
        <v>2012</v>
      </c>
      <c r="B40" s="161">
        <v>59</v>
      </c>
      <c r="C40" s="161">
        <v>1273</v>
      </c>
      <c r="D40" s="161">
        <v>1523</v>
      </c>
      <c r="E40" s="161">
        <v>1100</v>
      </c>
      <c r="F40" s="161">
        <v>1000</v>
      </c>
      <c r="G40" s="161">
        <v>640</v>
      </c>
      <c r="H40" s="161">
        <v>37</v>
      </c>
      <c r="I40" s="161">
        <v>1042</v>
      </c>
      <c r="J40" s="161">
        <v>1304</v>
      </c>
      <c r="K40" s="161">
        <v>926</v>
      </c>
      <c r="L40" s="161">
        <v>876</v>
      </c>
      <c r="M40" s="161">
        <v>557</v>
      </c>
      <c r="N40" s="161">
        <v>19</v>
      </c>
      <c r="O40" s="161">
        <v>180</v>
      </c>
      <c r="P40" s="161">
        <v>183</v>
      </c>
      <c r="Q40" s="161">
        <v>155</v>
      </c>
      <c r="R40" s="161">
        <v>115</v>
      </c>
      <c r="S40" s="161">
        <v>74</v>
      </c>
      <c r="T40" s="161">
        <v>3</v>
      </c>
      <c r="U40" s="161">
        <v>51</v>
      </c>
      <c r="V40" s="161">
        <v>36</v>
      </c>
      <c r="W40" s="161">
        <v>19</v>
      </c>
      <c r="X40" s="161">
        <v>9</v>
      </c>
      <c r="Y40" s="161">
        <v>9</v>
      </c>
    </row>
    <row r="41" spans="1:25" x14ac:dyDescent="0.25">
      <c r="A41" s="161">
        <v>2013</v>
      </c>
      <c r="B41" s="161">
        <v>66</v>
      </c>
      <c r="C41" s="161">
        <v>1258</v>
      </c>
      <c r="D41" s="161">
        <v>1602</v>
      </c>
      <c r="E41" s="161">
        <v>1125</v>
      </c>
      <c r="F41" s="161">
        <v>987</v>
      </c>
      <c r="G41" s="161">
        <v>611</v>
      </c>
      <c r="H41" s="161">
        <v>51</v>
      </c>
      <c r="I41" s="161">
        <v>1047</v>
      </c>
      <c r="J41" s="161">
        <v>1358</v>
      </c>
      <c r="K41" s="161">
        <v>939</v>
      </c>
      <c r="L41" s="161">
        <v>869</v>
      </c>
      <c r="M41" s="161">
        <v>528</v>
      </c>
      <c r="N41" s="161">
        <v>12</v>
      </c>
      <c r="O41" s="161">
        <v>167</v>
      </c>
      <c r="P41" s="161">
        <v>212</v>
      </c>
      <c r="Q41" s="161">
        <v>169</v>
      </c>
      <c r="R41" s="161">
        <v>113</v>
      </c>
      <c r="S41" s="161">
        <v>76</v>
      </c>
      <c r="T41" s="161">
        <v>3</v>
      </c>
      <c r="U41" s="161">
        <v>44</v>
      </c>
      <c r="V41" s="161">
        <v>32</v>
      </c>
      <c r="W41" s="161">
        <v>17</v>
      </c>
      <c r="X41" s="161">
        <v>5</v>
      </c>
      <c r="Y41" s="161">
        <v>7</v>
      </c>
    </row>
    <row r="42" spans="1:25" x14ac:dyDescent="0.25">
      <c r="A42" s="161">
        <v>2014</v>
      </c>
      <c r="B42" s="161">
        <v>65</v>
      </c>
      <c r="C42" s="161">
        <v>1242</v>
      </c>
      <c r="D42" s="161">
        <v>1632</v>
      </c>
      <c r="E42" s="161">
        <v>1133</v>
      </c>
      <c r="F42" s="161">
        <v>961</v>
      </c>
      <c r="G42" s="161">
        <v>627</v>
      </c>
      <c r="H42" s="161">
        <v>49</v>
      </c>
      <c r="I42" s="161">
        <v>1043</v>
      </c>
      <c r="J42" s="161">
        <v>1393</v>
      </c>
      <c r="K42" s="161">
        <v>943</v>
      </c>
      <c r="L42" s="161">
        <v>843</v>
      </c>
      <c r="M42" s="161">
        <v>540</v>
      </c>
      <c r="N42" s="161">
        <v>13</v>
      </c>
      <c r="O42" s="161">
        <v>169</v>
      </c>
      <c r="P42" s="161">
        <v>200</v>
      </c>
      <c r="Q42" s="161">
        <v>167</v>
      </c>
      <c r="R42" s="161">
        <v>109</v>
      </c>
      <c r="S42" s="161">
        <v>80</v>
      </c>
      <c r="T42" s="161">
        <v>3</v>
      </c>
      <c r="U42" s="161">
        <v>30</v>
      </c>
      <c r="V42" s="161">
        <v>39</v>
      </c>
      <c r="W42" s="161">
        <v>23</v>
      </c>
      <c r="X42" s="161">
        <v>9</v>
      </c>
      <c r="Y42" s="161">
        <v>7</v>
      </c>
    </row>
    <row r="43" spans="1:25" x14ac:dyDescent="0.25">
      <c r="A43" s="161">
        <v>2015</v>
      </c>
      <c r="B43" s="161">
        <v>78</v>
      </c>
      <c r="C43" s="161">
        <v>1265</v>
      </c>
      <c r="D43" s="161">
        <v>1497</v>
      </c>
      <c r="E43" s="161">
        <v>1061</v>
      </c>
      <c r="F43" s="161">
        <v>888</v>
      </c>
      <c r="G43" s="161">
        <v>610</v>
      </c>
      <c r="H43" s="161">
        <v>67</v>
      </c>
      <c r="I43" s="161">
        <v>1082</v>
      </c>
      <c r="J43" s="161">
        <v>1274</v>
      </c>
      <c r="K43" s="161">
        <v>890</v>
      </c>
      <c r="L43" s="161">
        <v>771</v>
      </c>
      <c r="M43" s="161">
        <v>526</v>
      </c>
      <c r="N43" s="161">
        <v>11</v>
      </c>
      <c r="O43" s="161">
        <v>152</v>
      </c>
      <c r="P43" s="161">
        <v>177</v>
      </c>
      <c r="Q43" s="161">
        <v>144</v>
      </c>
      <c r="R43" s="161">
        <v>108</v>
      </c>
      <c r="S43" s="161">
        <v>76</v>
      </c>
      <c r="T43" s="161">
        <v>0</v>
      </c>
      <c r="U43" s="161">
        <v>31</v>
      </c>
      <c r="V43" s="161">
        <v>46</v>
      </c>
      <c r="W43" s="161">
        <v>27</v>
      </c>
      <c r="X43" s="161">
        <v>9</v>
      </c>
      <c r="Y43" s="161">
        <v>8</v>
      </c>
    </row>
    <row r="44" spans="1:25" x14ac:dyDescent="0.25">
      <c r="A44" t="s">
        <v>475</v>
      </c>
      <c r="B44" s="160">
        <v>42550</v>
      </c>
    </row>
    <row r="46" spans="1:25" x14ac:dyDescent="0.25">
      <c r="A46" s="171" t="s">
        <v>652</v>
      </c>
      <c r="B46" s="7"/>
      <c r="C46" s="7"/>
      <c r="D46" s="7"/>
      <c r="E46" s="7"/>
    </row>
    <row r="47" spans="1:25" x14ac:dyDescent="0.25">
      <c r="A47" s="161"/>
      <c r="B47" s="161" t="s">
        <v>158</v>
      </c>
      <c r="C47" s="161" t="s">
        <v>159</v>
      </c>
      <c r="D47" s="161" t="s">
        <v>160</v>
      </c>
      <c r="E47" s="161" t="s">
        <v>161</v>
      </c>
      <c r="F47" s="161" t="s">
        <v>162</v>
      </c>
      <c r="G47" s="161" t="s">
        <v>163</v>
      </c>
    </row>
    <row r="48" spans="1:25" x14ac:dyDescent="0.25">
      <c r="A48" s="161">
        <v>2008</v>
      </c>
      <c r="B48" s="161">
        <v>180</v>
      </c>
      <c r="C48" s="161">
        <v>751</v>
      </c>
      <c r="D48" s="161">
        <v>443</v>
      </c>
      <c r="E48" s="161">
        <v>333</v>
      </c>
      <c r="F48" s="161">
        <v>205</v>
      </c>
      <c r="G48" s="161">
        <v>74</v>
      </c>
    </row>
    <row r="49" spans="1:7" x14ac:dyDescent="0.25">
      <c r="A49" s="161">
        <v>2009</v>
      </c>
      <c r="B49" s="161">
        <v>108</v>
      </c>
      <c r="C49" s="161">
        <v>796</v>
      </c>
      <c r="D49" s="161">
        <v>534</v>
      </c>
      <c r="E49" s="161">
        <v>327</v>
      </c>
      <c r="F49" s="161">
        <v>267</v>
      </c>
      <c r="G49" s="161">
        <v>68</v>
      </c>
    </row>
    <row r="50" spans="1:7" x14ac:dyDescent="0.25">
      <c r="A50" s="161">
        <v>2010</v>
      </c>
      <c r="B50" s="161">
        <v>92</v>
      </c>
      <c r="C50" s="161">
        <v>813</v>
      </c>
      <c r="D50" s="161">
        <v>512</v>
      </c>
      <c r="E50" s="161">
        <v>328</v>
      </c>
      <c r="F50" s="161">
        <v>213</v>
      </c>
      <c r="G50" s="161">
        <v>63</v>
      </c>
    </row>
    <row r="51" spans="1:7" x14ac:dyDescent="0.25">
      <c r="A51" s="161">
        <v>2011</v>
      </c>
      <c r="B51" s="161">
        <v>115</v>
      </c>
      <c r="C51" s="161">
        <v>869</v>
      </c>
      <c r="D51" s="161">
        <v>548</v>
      </c>
      <c r="E51" s="161">
        <v>358</v>
      </c>
      <c r="F51" s="161">
        <v>215</v>
      </c>
      <c r="G51" s="161">
        <v>69</v>
      </c>
    </row>
    <row r="52" spans="1:7" x14ac:dyDescent="0.25">
      <c r="A52" s="161">
        <v>2012</v>
      </c>
      <c r="B52" s="161">
        <v>129</v>
      </c>
      <c r="C52" s="161">
        <v>817</v>
      </c>
      <c r="D52" s="161">
        <v>533</v>
      </c>
      <c r="E52" s="161">
        <v>311</v>
      </c>
      <c r="F52" s="161">
        <v>196</v>
      </c>
      <c r="G52" s="161">
        <v>53</v>
      </c>
    </row>
    <row r="53" spans="1:7" x14ac:dyDescent="0.25">
      <c r="A53" s="161">
        <v>2013</v>
      </c>
      <c r="B53" s="161">
        <v>88</v>
      </c>
      <c r="C53" s="161">
        <v>742</v>
      </c>
      <c r="D53" s="161">
        <v>503</v>
      </c>
      <c r="E53" s="161">
        <v>301</v>
      </c>
      <c r="F53" s="161">
        <v>172</v>
      </c>
      <c r="G53" s="161">
        <v>60</v>
      </c>
    </row>
    <row r="54" spans="1:7" x14ac:dyDescent="0.25">
      <c r="A54" s="161">
        <v>2014</v>
      </c>
      <c r="B54" s="161">
        <v>103</v>
      </c>
      <c r="C54" s="161">
        <v>803</v>
      </c>
      <c r="D54" s="161">
        <v>585</v>
      </c>
      <c r="E54" s="161">
        <v>314</v>
      </c>
      <c r="F54" s="161">
        <v>196</v>
      </c>
      <c r="G54" s="161">
        <v>60</v>
      </c>
    </row>
    <row r="55" spans="1:7" x14ac:dyDescent="0.25">
      <c r="A55" s="161">
        <v>2015</v>
      </c>
      <c r="B55" s="161">
        <v>80</v>
      </c>
      <c r="C55" s="161">
        <v>745</v>
      </c>
      <c r="D55" s="161">
        <v>497</v>
      </c>
      <c r="E55" s="161">
        <v>260</v>
      </c>
      <c r="F55" s="161">
        <v>143</v>
      </c>
      <c r="G55" s="161">
        <v>57</v>
      </c>
    </row>
    <row r="56" spans="1:7" x14ac:dyDescent="0.25">
      <c r="A56" t="s">
        <v>650</v>
      </c>
    </row>
    <row r="57" spans="1:7" x14ac:dyDescent="0.25">
      <c r="A57" t="s">
        <v>475</v>
      </c>
      <c r="B57" s="160">
        <v>42706</v>
      </c>
    </row>
  </sheetData>
  <mergeCells count="6">
    <mergeCell ref="B30:G30"/>
    <mergeCell ref="H30:M30"/>
    <mergeCell ref="N30:S30"/>
    <mergeCell ref="T30:Y30"/>
    <mergeCell ref="A5:A16"/>
    <mergeCell ref="A17:A2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zoomScaleNormal="100" workbookViewId="0">
      <selection activeCell="H9" sqref="H9"/>
    </sheetView>
  </sheetViews>
  <sheetFormatPr defaultRowHeight="15" x14ac:dyDescent="0.25"/>
  <cols>
    <col min="1" max="1" width="20.5703125" customWidth="1"/>
    <col min="2" max="2" width="11.7109375" customWidth="1"/>
    <col min="3" max="3" width="12.42578125" customWidth="1"/>
    <col min="4" max="4" width="10.42578125" customWidth="1"/>
  </cols>
  <sheetData>
    <row r="1" spans="1:3" x14ac:dyDescent="0.25">
      <c r="A1" s="7" t="s">
        <v>654</v>
      </c>
    </row>
    <row r="2" spans="1:3" x14ac:dyDescent="0.25">
      <c r="A2" s="7" t="s">
        <v>268</v>
      </c>
    </row>
    <row r="3" spans="1:3" x14ac:dyDescent="0.25">
      <c r="A3" s="7"/>
    </row>
    <row r="4" spans="1:3" ht="45" x14ac:dyDescent="0.25">
      <c r="A4" s="184"/>
      <c r="B4" s="137" t="s">
        <v>257</v>
      </c>
      <c r="C4" s="137" t="s">
        <v>548</v>
      </c>
    </row>
    <row r="5" spans="1:3" x14ac:dyDescent="0.25">
      <c r="A5" s="182" t="s">
        <v>258</v>
      </c>
      <c r="B5" s="138">
        <v>426.83999999999992</v>
      </c>
      <c r="C5" s="199">
        <v>2406.1307364620443</v>
      </c>
    </row>
    <row r="6" spans="1:3" x14ac:dyDescent="0.25">
      <c r="A6" s="182" t="s">
        <v>259</v>
      </c>
      <c r="B6" s="138">
        <v>486.30000000000007</v>
      </c>
      <c r="C6" s="199">
        <v>1571.5617937926199</v>
      </c>
    </row>
    <row r="7" spans="1:3" x14ac:dyDescent="0.25">
      <c r="A7" s="182" t="s">
        <v>260</v>
      </c>
      <c r="B7" s="138">
        <v>841.04500000000007</v>
      </c>
      <c r="C7" s="199">
        <v>1181.166071812564</v>
      </c>
    </row>
    <row r="8" spans="1:3" x14ac:dyDescent="0.25">
      <c r="A8" s="182" t="s">
        <v>261</v>
      </c>
      <c r="B8" s="138">
        <v>182.90000000000003</v>
      </c>
      <c r="C8" s="199">
        <v>1150.6925666549544</v>
      </c>
    </row>
    <row r="9" spans="1:3" x14ac:dyDescent="0.25">
      <c r="A9" s="182" t="s">
        <v>262</v>
      </c>
      <c r="B9" s="138">
        <v>62.18</v>
      </c>
      <c r="C9" s="199">
        <v>976.77530738570908</v>
      </c>
    </row>
    <row r="10" spans="1:3" x14ac:dyDescent="0.25">
      <c r="A10" s="182" t="s">
        <v>263</v>
      </c>
      <c r="B10" s="138">
        <v>34.71</v>
      </c>
      <c r="C10" s="199">
        <v>2693.5514615586922</v>
      </c>
    </row>
    <row r="11" spans="1:3" x14ac:dyDescent="0.25">
      <c r="A11" s="182" t="s">
        <v>264</v>
      </c>
      <c r="B11" s="138">
        <v>506.25</v>
      </c>
      <c r="C11" s="199">
        <v>1810.6709866675769</v>
      </c>
    </row>
    <row r="12" spans="1:3" x14ac:dyDescent="0.25">
      <c r="A12" s="182" t="s">
        <v>265</v>
      </c>
      <c r="B12" s="138">
        <v>545.04</v>
      </c>
      <c r="C12" s="199">
        <v>1433.0689027625831</v>
      </c>
    </row>
    <row r="13" spans="1:3" x14ac:dyDescent="0.25">
      <c r="A13" s="182" t="s">
        <v>266</v>
      </c>
      <c r="B13" s="138">
        <v>166.77</v>
      </c>
      <c r="C13" s="199">
        <v>1156.6152383391225</v>
      </c>
    </row>
    <row r="14" spans="1:3" x14ac:dyDescent="0.25">
      <c r="A14" s="182" t="s">
        <v>267</v>
      </c>
      <c r="B14" s="138">
        <v>3252.0350000000003</v>
      </c>
      <c r="C14" s="199">
        <v>1550.8701903771707</v>
      </c>
    </row>
    <row r="16" spans="1:3" x14ac:dyDescent="0.25">
      <c r="A16" s="7" t="s">
        <v>276</v>
      </c>
    </row>
    <row r="17" spans="1:7" x14ac:dyDescent="0.25">
      <c r="A17" t="s">
        <v>257</v>
      </c>
    </row>
    <row r="18" spans="1:7" x14ac:dyDescent="0.25">
      <c r="A18" s="1"/>
      <c r="B18" s="12">
        <v>2014</v>
      </c>
      <c r="C18" s="12">
        <v>2015</v>
      </c>
      <c r="D18" s="12" t="s">
        <v>269</v>
      </c>
    </row>
    <row r="19" spans="1:7" x14ac:dyDescent="0.25">
      <c r="A19" s="1" t="s">
        <v>258</v>
      </c>
      <c r="B19" s="41">
        <v>441.13999999999993</v>
      </c>
      <c r="C19" s="41">
        <v>426.83999999999992</v>
      </c>
      <c r="D19" s="23">
        <f>(C19-B19)/B19</f>
        <v>-3.2416013057079418E-2</v>
      </c>
    </row>
    <row r="20" spans="1:7" x14ac:dyDescent="0.25">
      <c r="A20" s="1" t="s">
        <v>259</v>
      </c>
      <c r="B20" s="41">
        <v>481</v>
      </c>
      <c r="C20" s="41">
        <v>486.30000000000007</v>
      </c>
      <c r="D20" s="23">
        <f t="shared" ref="D20:D28" si="0">(C20-B20)/B20</f>
        <v>1.101871101871116E-2</v>
      </c>
    </row>
    <row r="21" spans="1:7" x14ac:dyDescent="0.25">
      <c r="A21" s="1" t="s">
        <v>260</v>
      </c>
      <c r="B21" s="41">
        <v>858.85</v>
      </c>
      <c r="C21" s="41">
        <v>841.04500000000007</v>
      </c>
      <c r="D21" s="23">
        <f t="shared" si="0"/>
        <v>-2.0731210339407287E-2</v>
      </c>
    </row>
    <row r="22" spans="1:7" x14ac:dyDescent="0.25">
      <c r="A22" s="1" t="s">
        <v>261</v>
      </c>
      <c r="B22" s="41">
        <v>214.81000000000003</v>
      </c>
      <c r="C22" s="41">
        <v>182.90000000000003</v>
      </c>
      <c r="D22" s="23">
        <f t="shared" si="0"/>
        <v>-0.14854988129044269</v>
      </c>
    </row>
    <row r="23" spans="1:7" x14ac:dyDescent="0.25">
      <c r="A23" s="1" t="s">
        <v>262</v>
      </c>
      <c r="B23" s="41">
        <v>63.9</v>
      </c>
      <c r="C23" s="41">
        <v>62.18</v>
      </c>
      <c r="D23" s="23">
        <f t="shared" si="0"/>
        <v>-2.6917057902973378E-2</v>
      </c>
    </row>
    <row r="24" spans="1:7" x14ac:dyDescent="0.25">
      <c r="A24" s="1" t="s">
        <v>263</v>
      </c>
      <c r="B24" s="41">
        <v>40.81</v>
      </c>
      <c r="C24" s="41">
        <v>34.71</v>
      </c>
      <c r="D24" s="23">
        <f t="shared" si="0"/>
        <v>-0.14947316834109289</v>
      </c>
    </row>
    <row r="25" spans="1:7" x14ac:dyDescent="0.25">
      <c r="A25" s="1" t="s">
        <v>264</v>
      </c>
      <c r="B25" s="41">
        <v>539.47499999999991</v>
      </c>
      <c r="C25" s="41">
        <v>506.25</v>
      </c>
      <c r="D25" s="23">
        <f t="shared" si="0"/>
        <v>-6.1587654664256759E-2</v>
      </c>
    </row>
    <row r="26" spans="1:7" x14ac:dyDescent="0.25">
      <c r="A26" s="1" t="s">
        <v>265</v>
      </c>
      <c r="B26" s="41">
        <v>650.99500000000012</v>
      </c>
      <c r="C26" s="41">
        <v>545.04</v>
      </c>
      <c r="D26" s="23">
        <f t="shared" si="0"/>
        <v>-0.16275854653261568</v>
      </c>
    </row>
    <row r="27" spans="1:7" x14ac:dyDescent="0.25">
      <c r="A27" s="1" t="s">
        <v>266</v>
      </c>
      <c r="B27" s="41">
        <v>187.63000000000002</v>
      </c>
      <c r="C27" s="41">
        <v>166.77</v>
      </c>
      <c r="D27" s="23">
        <f t="shared" si="0"/>
        <v>-0.11117625113254816</v>
      </c>
    </row>
    <row r="28" spans="1:7" x14ac:dyDescent="0.25">
      <c r="A28" s="1" t="s">
        <v>267</v>
      </c>
      <c r="B28" s="4">
        <v>3478.6099999999997</v>
      </c>
      <c r="C28" s="4">
        <v>3252.0350000000003</v>
      </c>
      <c r="D28" s="48">
        <f t="shared" si="0"/>
        <v>-6.5133774697364574E-2</v>
      </c>
      <c r="E28" s="56"/>
      <c r="F28" s="53"/>
    </row>
    <row r="30" spans="1:7" x14ac:dyDescent="0.25">
      <c r="A30" s="7" t="s">
        <v>270</v>
      </c>
    </row>
    <row r="31" spans="1:7" ht="75" x14ac:dyDescent="0.25">
      <c r="A31" s="1" t="s">
        <v>271</v>
      </c>
      <c r="B31" s="12">
        <v>2014</v>
      </c>
      <c r="C31" s="12">
        <v>2015</v>
      </c>
      <c r="D31" s="38" t="s">
        <v>272</v>
      </c>
      <c r="E31" s="38" t="s">
        <v>273</v>
      </c>
      <c r="F31" s="2" t="s">
        <v>277</v>
      </c>
      <c r="G31" s="2" t="s">
        <v>278</v>
      </c>
    </row>
    <row r="32" spans="1:7" x14ac:dyDescent="0.25">
      <c r="A32" s="1" t="s">
        <v>258</v>
      </c>
      <c r="B32" s="6">
        <v>2384.6023467651162</v>
      </c>
      <c r="C32" s="6">
        <v>2406.1307364620443</v>
      </c>
      <c r="D32" s="30">
        <f>(C32-B32)/B32</f>
        <v>9.0280837499522367E-3</v>
      </c>
      <c r="E32" s="41">
        <v>2132.8237986144459</v>
      </c>
      <c r="F32" s="6">
        <f>C32-E32</f>
        <v>273.30693784759842</v>
      </c>
      <c r="G32" s="30">
        <f>1-E32/C32</f>
        <v>0.11358773391069632</v>
      </c>
    </row>
    <row r="33" spans="1:7" x14ac:dyDescent="0.25">
      <c r="A33" s="1" t="s">
        <v>259</v>
      </c>
      <c r="B33" s="6">
        <v>1505.7176022008357</v>
      </c>
      <c r="C33" s="6">
        <v>1571.5617937926199</v>
      </c>
      <c r="D33" s="30">
        <f t="shared" ref="D33:D41" si="1">(C33-B33)/B33</f>
        <v>4.3729442689348204E-2</v>
      </c>
      <c r="E33" s="41">
        <v>1476.2518098311075</v>
      </c>
      <c r="F33" s="6">
        <f t="shared" ref="F33:F41" si="2">C33-E33</f>
        <v>95.309983961512444</v>
      </c>
      <c r="G33" s="30">
        <f t="shared" ref="G33:G41" si="3">1-E33/C33</f>
        <v>6.0646666480420497E-2</v>
      </c>
    </row>
    <row r="34" spans="1:7" x14ac:dyDescent="0.25">
      <c r="A34" s="1" t="s">
        <v>260</v>
      </c>
      <c r="B34" s="6">
        <v>1085.619305164862</v>
      </c>
      <c r="C34" s="6">
        <v>1181.166071812564</v>
      </c>
      <c r="D34" s="30">
        <f t="shared" si="1"/>
        <v>8.8011300271776505E-2</v>
      </c>
      <c r="E34" s="41">
        <v>1134.3748416513388</v>
      </c>
      <c r="F34" s="6">
        <f t="shared" si="2"/>
        <v>46.791230161225258</v>
      </c>
      <c r="G34" s="30">
        <f t="shared" si="3"/>
        <v>3.961443803530651E-2</v>
      </c>
    </row>
    <row r="35" spans="1:7" x14ac:dyDescent="0.25">
      <c r="A35" s="1" t="s">
        <v>261</v>
      </c>
      <c r="B35" s="6">
        <v>1032.2264524908612</v>
      </c>
      <c r="C35" s="6">
        <v>1150.6925666549544</v>
      </c>
      <c r="D35" s="30">
        <f t="shared" si="1"/>
        <v>0.11476756275546231</v>
      </c>
      <c r="E35" s="41">
        <v>1143.8823366724168</v>
      </c>
      <c r="F35" s="6">
        <f t="shared" si="2"/>
        <v>6.8102299825375212</v>
      </c>
      <c r="G35" s="30">
        <f t="shared" si="3"/>
        <v>5.9183748812550174E-3</v>
      </c>
    </row>
    <row r="36" spans="1:7" x14ac:dyDescent="0.25">
      <c r="A36" s="1" t="s">
        <v>262</v>
      </c>
      <c r="B36" s="6">
        <v>923.18205883614417</v>
      </c>
      <c r="C36" s="6">
        <v>976.77530738570908</v>
      </c>
      <c r="D36" s="30">
        <f t="shared" si="1"/>
        <v>5.8052740558162425E-2</v>
      </c>
      <c r="E36" s="41">
        <v>976.87405020318261</v>
      </c>
      <c r="F36" s="6">
        <f t="shared" si="2"/>
        <v>-9.8742817473521427E-2</v>
      </c>
      <c r="G36" s="30">
        <f t="shared" si="3"/>
        <v>-1.0109061595531266E-4</v>
      </c>
    </row>
    <row r="37" spans="1:7" x14ac:dyDescent="0.25">
      <c r="A37" s="1" t="s">
        <v>263</v>
      </c>
      <c r="B37" s="6">
        <v>2502.5643844281981</v>
      </c>
      <c r="C37" s="6">
        <v>2693.5514615586922</v>
      </c>
      <c r="D37" s="30">
        <f t="shared" si="1"/>
        <v>7.6316548864388961E-2</v>
      </c>
      <c r="E37" s="41" t="s">
        <v>275</v>
      </c>
      <c r="F37" s="6"/>
      <c r="G37" s="30"/>
    </row>
    <row r="38" spans="1:7" x14ac:dyDescent="0.25">
      <c r="A38" s="1" t="s">
        <v>264</v>
      </c>
      <c r="B38" s="6">
        <v>1713.9859080297035</v>
      </c>
      <c r="C38" s="6">
        <v>1810.6709866675769</v>
      </c>
      <c r="D38" s="30">
        <f t="shared" si="1"/>
        <v>5.6409494491711912E-2</v>
      </c>
      <c r="E38" s="41">
        <v>1739.7799681956033</v>
      </c>
      <c r="F38" s="6">
        <f t="shared" si="2"/>
        <v>70.891018471973666</v>
      </c>
      <c r="G38" s="30">
        <f t="shared" si="3"/>
        <v>3.9151794552385266E-2</v>
      </c>
    </row>
    <row r="39" spans="1:7" x14ac:dyDescent="0.25">
      <c r="A39" s="1" t="s">
        <v>265</v>
      </c>
      <c r="B39" s="6">
        <v>1350.1210668089498</v>
      </c>
      <c r="C39" s="6">
        <v>1433.0689027625831</v>
      </c>
      <c r="D39" s="30">
        <f t="shared" si="1"/>
        <v>6.1437331801423516E-2</v>
      </c>
      <c r="E39" s="41">
        <v>1351.4220178074991</v>
      </c>
      <c r="F39" s="6">
        <f t="shared" si="2"/>
        <v>81.646884955084033</v>
      </c>
      <c r="G39" s="30">
        <f t="shared" si="3"/>
        <v>5.6973453821857478E-2</v>
      </c>
    </row>
    <row r="40" spans="1:7" x14ac:dyDescent="0.25">
      <c r="A40" s="1" t="s">
        <v>266</v>
      </c>
      <c r="B40" s="6">
        <v>1035.1763839039472</v>
      </c>
      <c r="C40" s="6">
        <v>1156.6152383391225</v>
      </c>
      <c r="D40" s="30">
        <f t="shared" si="1"/>
        <v>0.11731223424668411</v>
      </c>
      <c r="E40" s="41">
        <v>1135.1654379949439</v>
      </c>
      <c r="F40" s="6">
        <f t="shared" si="2"/>
        <v>21.449800344178584</v>
      </c>
      <c r="G40" s="30">
        <f t="shared" si="3"/>
        <v>1.854532054668423E-2</v>
      </c>
    </row>
    <row r="41" spans="1:7" x14ac:dyDescent="0.25">
      <c r="A41" s="1" t="s">
        <v>274</v>
      </c>
      <c r="B41" s="6">
        <v>1346.2168066210234</v>
      </c>
      <c r="C41" s="6">
        <v>1550.8701903771707</v>
      </c>
      <c r="D41" s="30">
        <f t="shared" si="1"/>
        <v>0.15202111780926519</v>
      </c>
      <c r="E41" s="41">
        <v>1384.4408743605088</v>
      </c>
      <c r="F41" s="6">
        <f t="shared" si="2"/>
        <v>166.42931601666191</v>
      </c>
      <c r="G41" s="30">
        <f t="shared" si="3"/>
        <v>0.10731350505627191</v>
      </c>
    </row>
  </sheetData>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selection activeCell="A49" sqref="A49"/>
    </sheetView>
  </sheetViews>
  <sheetFormatPr defaultColWidth="11.42578125" defaultRowHeight="12" x14ac:dyDescent="0.2"/>
  <cols>
    <col min="1" max="1" width="13.28515625" style="58" customWidth="1"/>
    <col min="2" max="2" width="14.85546875" style="58" customWidth="1"/>
    <col min="3" max="3" width="13.42578125" style="57" customWidth="1"/>
    <col min="4" max="4" width="11.42578125" style="58" customWidth="1"/>
    <col min="5" max="5" width="14.28515625" style="57" customWidth="1"/>
    <col min="6" max="6" width="16.7109375" style="57" bestFit="1" customWidth="1"/>
    <col min="7" max="16384" width="11.42578125" style="58"/>
  </cols>
  <sheetData>
    <row r="1" spans="1:11" x14ac:dyDescent="0.2">
      <c r="A1" s="67" t="s">
        <v>561</v>
      </c>
    </row>
    <row r="2" spans="1:11" x14ac:dyDescent="0.2">
      <c r="A2" s="67" t="s">
        <v>527</v>
      </c>
    </row>
    <row r="4" spans="1:11" ht="60" x14ac:dyDescent="0.25">
      <c r="A4" s="137"/>
      <c r="B4" s="234" t="s">
        <v>279</v>
      </c>
      <c r="C4" s="234" t="s">
        <v>280</v>
      </c>
      <c r="D4" s="57"/>
      <c r="E4" s="58"/>
      <c r="F4" s="58"/>
    </row>
    <row r="5" spans="1:11" ht="75" x14ac:dyDescent="0.25">
      <c r="A5" s="137"/>
      <c r="B5" s="137" t="s">
        <v>285</v>
      </c>
      <c r="C5" s="137" t="s">
        <v>286</v>
      </c>
      <c r="D5" s="60"/>
      <c r="E5" s="58"/>
      <c r="F5" s="58"/>
    </row>
    <row r="6" spans="1:11" ht="15" x14ac:dyDescent="0.25">
      <c r="A6" s="184" t="s">
        <v>193</v>
      </c>
      <c r="B6" s="235">
        <v>19.757999999999999</v>
      </c>
      <c r="C6" s="235">
        <v>19.597999999999999</v>
      </c>
      <c r="E6" s="58"/>
      <c r="F6" s="58"/>
    </row>
    <row r="7" spans="1:11" ht="15" x14ac:dyDescent="0.25">
      <c r="A7" s="184" t="s">
        <v>44</v>
      </c>
      <c r="B7" s="235">
        <v>19.723999999999997</v>
      </c>
      <c r="C7" s="235">
        <v>19.130000000000003</v>
      </c>
      <c r="E7" s="58"/>
      <c r="F7" s="62"/>
      <c r="G7" s="62"/>
      <c r="H7" s="62"/>
      <c r="I7" s="62"/>
      <c r="J7" s="62"/>
      <c r="K7" s="62"/>
    </row>
    <row r="8" spans="1:11" ht="15" x14ac:dyDescent="0.25">
      <c r="A8" s="184" t="s">
        <v>31</v>
      </c>
      <c r="B8" s="235">
        <v>19.309999999999999</v>
      </c>
      <c r="C8" s="235">
        <v>18.564</v>
      </c>
      <c r="E8" s="58"/>
      <c r="F8" s="62"/>
      <c r="G8" s="62"/>
      <c r="H8" s="62"/>
      <c r="I8" s="62"/>
      <c r="J8" s="62"/>
      <c r="K8" s="62"/>
    </row>
    <row r="9" spans="1:11" ht="15" x14ac:dyDescent="0.25">
      <c r="A9" s="184" t="s">
        <v>46</v>
      </c>
      <c r="B9" s="235">
        <v>17.962</v>
      </c>
      <c r="C9" s="235">
        <v>18.014000000000003</v>
      </c>
      <c r="E9" s="58"/>
      <c r="F9" s="62"/>
      <c r="G9" s="62"/>
      <c r="H9" s="62"/>
      <c r="I9" s="62"/>
      <c r="J9" s="62"/>
      <c r="K9" s="62"/>
    </row>
    <row r="10" spans="1:11" ht="15" x14ac:dyDescent="0.25">
      <c r="A10" s="184" t="s">
        <v>37</v>
      </c>
      <c r="B10" s="235">
        <v>16.806000000000001</v>
      </c>
      <c r="C10" s="235">
        <v>16.663999999999998</v>
      </c>
      <c r="E10" s="58"/>
      <c r="F10" s="62"/>
      <c r="G10" s="62"/>
      <c r="H10" s="62"/>
      <c r="I10" s="62"/>
      <c r="J10" s="62"/>
      <c r="K10" s="62"/>
    </row>
    <row r="11" spans="1:11" ht="15" x14ac:dyDescent="0.25">
      <c r="A11" s="184" t="s">
        <v>30</v>
      </c>
      <c r="B11" s="235">
        <v>16.994</v>
      </c>
      <c r="C11" s="235">
        <v>16.457999999999998</v>
      </c>
      <c r="E11" s="58"/>
      <c r="F11" s="62"/>
      <c r="G11" s="62"/>
      <c r="H11" s="62"/>
      <c r="I11" s="62"/>
      <c r="J11" s="62"/>
      <c r="K11" s="62"/>
    </row>
    <row r="12" spans="1:11" ht="15" x14ac:dyDescent="0.25">
      <c r="A12" s="184" t="s">
        <v>48</v>
      </c>
      <c r="B12" s="235">
        <v>16.740000000000002</v>
      </c>
      <c r="C12" s="235">
        <v>15.854000000000003</v>
      </c>
      <c r="E12" s="58"/>
      <c r="F12" s="62"/>
      <c r="G12" s="62"/>
      <c r="H12" s="62"/>
      <c r="I12" s="62"/>
      <c r="J12" s="62"/>
      <c r="K12" s="62"/>
    </row>
    <row r="13" spans="1:11" ht="15" x14ac:dyDescent="0.25">
      <c r="A13" s="184" t="s">
        <v>55</v>
      </c>
      <c r="B13" s="235">
        <v>13.752000000000001</v>
      </c>
      <c r="C13" s="235">
        <v>15.651999999999997</v>
      </c>
      <c r="E13" s="58"/>
      <c r="F13" s="62"/>
      <c r="G13" s="62"/>
      <c r="H13" s="62"/>
      <c r="I13" s="62"/>
      <c r="J13" s="62"/>
      <c r="K13" s="62"/>
    </row>
    <row r="14" spans="1:11" ht="15" x14ac:dyDescent="0.25">
      <c r="A14" s="184" t="s">
        <v>92</v>
      </c>
      <c r="B14" s="235">
        <v>17.444000000000003</v>
      </c>
      <c r="C14" s="235">
        <v>15.634</v>
      </c>
      <c r="E14" s="58"/>
      <c r="F14" s="62"/>
      <c r="G14" s="62"/>
      <c r="H14" s="62"/>
      <c r="I14" s="62"/>
      <c r="J14" s="62"/>
      <c r="K14" s="62"/>
    </row>
    <row r="15" spans="1:11" ht="15" x14ac:dyDescent="0.25">
      <c r="A15" s="184" t="s">
        <v>50</v>
      </c>
      <c r="B15" s="235">
        <v>15.106</v>
      </c>
      <c r="C15" s="235">
        <v>15.37</v>
      </c>
      <c r="E15" s="58"/>
      <c r="F15" s="62"/>
      <c r="G15" s="62"/>
      <c r="H15" s="62"/>
      <c r="I15" s="62"/>
      <c r="J15" s="62"/>
      <c r="K15" s="62"/>
    </row>
    <row r="16" spans="1:11" ht="15" x14ac:dyDescent="0.25">
      <c r="A16" s="184" t="s">
        <v>33</v>
      </c>
      <c r="B16" s="235">
        <v>15.288</v>
      </c>
      <c r="C16" s="235">
        <v>15.36</v>
      </c>
      <c r="E16" s="58"/>
      <c r="F16" s="62"/>
      <c r="G16" s="62"/>
      <c r="H16" s="62"/>
      <c r="I16" s="62"/>
      <c r="J16" s="62"/>
      <c r="K16" s="62"/>
    </row>
    <row r="17" spans="1:11" ht="15" x14ac:dyDescent="0.25">
      <c r="A17" s="184" t="s">
        <v>29</v>
      </c>
      <c r="B17" s="235">
        <v>15.902000000000001</v>
      </c>
      <c r="C17" s="235">
        <v>15.310000000000002</v>
      </c>
      <c r="E17" s="58"/>
      <c r="F17" s="62"/>
      <c r="G17" s="62"/>
      <c r="H17" s="62"/>
      <c r="I17" s="62"/>
      <c r="J17" s="62"/>
      <c r="K17" s="62"/>
    </row>
    <row r="18" spans="1:11" ht="15" x14ac:dyDescent="0.25">
      <c r="A18" s="184" t="s">
        <v>281</v>
      </c>
      <c r="B18" s="235">
        <v>16.118000000000002</v>
      </c>
      <c r="C18" s="235">
        <v>15.219999999999999</v>
      </c>
      <c r="E18" s="58"/>
      <c r="F18" s="62"/>
      <c r="G18" s="62"/>
      <c r="H18" s="62"/>
      <c r="I18" s="62"/>
      <c r="J18" s="62"/>
      <c r="K18" s="62"/>
    </row>
    <row r="19" spans="1:11" ht="15" x14ac:dyDescent="0.25">
      <c r="A19" s="184" t="s">
        <v>49</v>
      </c>
      <c r="B19" s="235">
        <v>16.572000000000003</v>
      </c>
      <c r="C19" s="235">
        <v>15.16</v>
      </c>
      <c r="E19" s="58"/>
      <c r="F19" s="62"/>
      <c r="G19" s="62"/>
      <c r="H19" s="62"/>
      <c r="I19" s="62"/>
      <c r="J19" s="62"/>
      <c r="K19" s="62"/>
    </row>
    <row r="20" spans="1:11" ht="15" x14ac:dyDescent="0.25">
      <c r="A20" s="184" t="s">
        <v>47</v>
      </c>
      <c r="B20" s="235">
        <v>16.756</v>
      </c>
      <c r="C20" s="235">
        <v>15.057999999999998</v>
      </c>
      <c r="E20" s="58"/>
      <c r="F20" s="62"/>
      <c r="G20" s="62"/>
      <c r="H20" s="62"/>
      <c r="I20" s="62"/>
      <c r="J20" s="62"/>
      <c r="K20" s="62"/>
    </row>
    <row r="21" spans="1:11" ht="15" x14ac:dyDescent="0.25">
      <c r="A21" s="184" t="s">
        <v>35</v>
      </c>
      <c r="B21" s="235">
        <v>14.102</v>
      </c>
      <c r="C21" s="235">
        <v>14.402000000000001</v>
      </c>
      <c r="E21" s="58"/>
      <c r="F21" s="62"/>
      <c r="G21" s="62"/>
      <c r="H21" s="62"/>
      <c r="I21" s="62"/>
      <c r="J21" s="62"/>
      <c r="K21" s="62"/>
    </row>
    <row r="22" spans="1:11" ht="15" x14ac:dyDescent="0.25">
      <c r="A22" s="184" t="s">
        <v>27</v>
      </c>
      <c r="B22" s="235">
        <v>15.11</v>
      </c>
      <c r="C22" s="235">
        <v>14.166</v>
      </c>
      <c r="E22" s="58"/>
      <c r="F22" s="62"/>
      <c r="G22" s="62"/>
      <c r="H22" s="62"/>
      <c r="I22" s="62"/>
      <c r="J22" s="62"/>
      <c r="K22" s="62"/>
    </row>
    <row r="23" spans="1:11" ht="15" x14ac:dyDescent="0.25">
      <c r="A23" s="228" t="s">
        <v>51</v>
      </c>
      <c r="B23" s="279">
        <v>12.24</v>
      </c>
      <c r="C23" s="279">
        <v>13.513999999999999</v>
      </c>
      <c r="E23" s="58"/>
      <c r="F23" s="62"/>
      <c r="G23" s="62"/>
      <c r="H23" s="62"/>
      <c r="I23" s="62"/>
      <c r="J23" s="62"/>
      <c r="K23" s="62"/>
    </row>
    <row r="24" spans="1:11" ht="15" x14ac:dyDescent="0.25">
      <c r="A24" s="184" t="s">
        <v>53</v>
      </c>
      <c r="B24" s="235">
        <v>13.473999999999998</v>
      </c>
      <c r="C24" s="235">
        <v>13.388</v>
      </c>
      <c r="E24" s="58"/>
      <c r="F24" s="62"/>
      <c r="G24" s="62"/>
      <c r="H24" s="62"/>
      <c r="I24" s="62"/>
      <c r="J24" s="62"/>
      <c r="K24" s="62"/>
    </row>
    <row r="25" spans="1:11" ht="15" x14ac:dyDescent="0.25">
      <c r="A25" s="184" t="s">
        <v>40</v>
      </c>
      <c r="B25" s="235">
        <v>13.430000000000001</v>
      </c>
      <c r="C25" s="235">
        <v>13.136000000000001</v>
      </c>
      <c r="E25" s="58"/>
      <c r="F25" s="62"/>
      <c r="G25" s="62"/>
      <c r="H25" s="62"/>
      <c r="I25" s="62"/>
      <c r="J25" s="62"/>
      <c r="K25" s="62"/>
    </row>
    <row r="26" spans="1:11" ht="15" x14ac:dyDescent="0.25">
      <c r="A26" s="184" t="s">
        <v>54</v>
      </c>
      <c r="B26" s="235">
        <v>13.132</v>
      </c>
      <c r="C26" s="235">
        <v>12.175999999999998</v>
      </c>
      <c r="E26" s="58"/>
      <c r="F26" s="62"/>
      <c r="G26" s="62"/>
      <c r="H26" s="62"/>
      <c r="I26" s="62"/>
      <c r="J26" s="62"/>
      <c r="K26" s="62"/>
    </row>
    <row r="27" spans="1:11" ht="15" x14ac:dyDescent="0.25">
      <c r="A27" s="184" t="s">
        <v>56</v>
      </c>
      <c r="B27" s="235">
        <v>12.181999999999999</v>
      </c>
      <c r="C27" s="235">
        <v>12.107999999999999</v>
      </c>
      <c r="E27" s="58"/>
      <c r="F27" s="62"/>
      <c r="G27" s="62"/>
      <c r="H27" s="62"/>
      <c r="I27" s="62"/>
      <c r="J27" s="62"/>
      <c r="K27" s="62"/>
    </row>
    <row r="28" spans="1:11" ht="15" x14ac:dyDescent="0.25">
      <c r="A28" s="184" t="s">
        <v>61</v>
      </c>
      <c r="B28" s="235">
        <v>12.434000000000001</v>
      </c>
      <c r="C28" s="235">
        <v>12.074</v>
      </c>
      <c r="E28" s="58"/>
      <c r="F28" s="62"/>
      <c r="G28" s="62"/>
      <c r="H28" s="62"/>
      <c r="I28" s="62"/>
      <c r="J28" s="62"/>
      <c r="K28" s="62"/>
    </row>
    <row r="29" spans="1:11" ht="15" x14ac:dyDescent="0.25">
      <c r="A29" s="184" t="s">
        <v>38</v>
      </c>
      <c r="B29" s="235">
        <v>10.197999999999999</v>
      </c>
      <c r="C29" s="235">
        <v>10.146000000000001</v>
      </c>
      <c r="E29" s="58"/>
      <c r="F29" s="62"/>
      <c r="G29" s="62"/>
      <c r="H29" s="62"/>
      <c r="I29" s="62"/>
      <c r="J29" s="62"/>
      <c r="K29" s="62"/>
    </row>
    <row r="30" spans="1:11" ht="15" x14ac:dyDescent="0.25">
      <c r="A30" s="184" t="s">
        <v>52</v>
      </c>
      <c r="B30" s="235">
        <v>9.1320000000000014</v>
      </c>
      <c r="C30" s="235">
        <v>9.7140000000000022</v>
      </c>
      <c r="E30" s="58"/>
      <c r="F30" s="62"/>
      <c r="G30" s="62"/>
      <c r="H30" s="62"/>
      <c r="I30" s="62"/>
      <c r="J30" s="62"/>
      <c r="K30" s="62"/>
    </row>
    <row r="31" spans="1:11" ht="15" x14ac:dyDescent="0.25">
      <c r="A31" s="184" t="s">
        <v>26</v>
      </c>
      <c r="B31" s="235">
        <v>10.672000000000001</v>
      </c>
      <c r="C31" s="235">
        <v>9.6980000000000004</v>
      </c>
      <c r="E31" s="58"/>
      <c r="F31" s="62"/>
      <c r="G31" s="62"/>
      <c r="H31" s="62"/>
      <c r="I31" s="62"/>
      <c r="J31" s="62"/>
      <c r="K31" s="62"/>
    </row>
    <row r="32" spans="1:11" ht="15" x14ac:dyDescent="0.25">
      <c r="A32" s="184" t="s">
        <v>43</v>
      </c>
      <c r="B32" s="235">
        <v>7.903999999999999</v>
      </c>
      <c r="C32" s="235">
        <v>8.8780000000000001</v>
      </c>
      <c r="E32" s="58"/>
      <c r="F32" s="62"/>
      <c r="G32" s="62"/>
      <c r="H32" s="62"/>
      <c r="I32" s="62"/>
      <c r="J32" s="62"/>
      <c r="K32" s="62"/>
    </row>
    <row r="33" spans="1:12" ht="15" x14ac:dyDescent="0.25">
      <c r="A33" s="184" t="s">
        <v>28</v>
      </c>
      <c r="B33" s="235">
        <v>9.1160000000000014</v>
      </c>
      <c r="C33" s="235">
        <v>8.5619999999999994</v>
      </c>
      <c r="E33" s="58"/>
      <c r="F33" s="62"/>
      <c r="G33" s="62"/>
      <c r="H33" s="62"/>
      <c r="I33" s="62"/>
      <c r="J33" s="62"/>
      <c r="K33" s="62"/>
    </row>
    <row r="34" spans="1:12" ht="15" x14ac:dyDescent="0.25">
      <c r="A34" s="184" t="s">
        <v>60</v>
      </c>
      <c r="B34" s="235">
        <v>6.266</v>
      </c>
      <c r="C34" s="235">
        <v>6.9460000000000006</v>
      </c>
      <c r="E34" s="58"/>
      <c r="F34" s="58"/>
    </row>
    <row r="35" spans="1:12" ht="15" x14ac:dyDescent="0.25">
      <c r="A35" s="184" t="s">
        <v>88</v>
      </c>
      <c r="B35" s="235">
        <v>6.75</v>
      </c>
      <c r="C35" s="235">
        <v>6.9159999999999995</v>
      </c>
      <c r="E35" s="58"/>
      <c r="F35" s="58"/>
    </row>
    <row r="36" spans="1:12" ht="15" x14ac:dyDescent="0.25">
      <c r="A36" s="184" t="s">
        <v>58</v>
      </c>
      <c r="B36" s="235">
        <v>7.742</v>
      </c>
      <c r="C36" s="235">
        <v>6.4320000000000004</v>
      </c>
      <c r="E36" s="58"/>
      <c r="F36" s="58"/>
    </row>
    <row r="37" spans="1:12" ht="15" x14ac:dyDescent="0.25">
      <c r="A37" s="184" t="s">
        <v>282</v>
      </c>
      <c r="B37" s="235">
        <v>7.76</v>
      </c>
      <c r="C37" s="235">
        <v>6.4239999999999995</v>
      </c>
      <c r="E37" s="58"/>
      <c r="F37" s="58"/>
    </row>
    <row r="38" spans="1:12" ht="15" x14ac:dyDescent="0.25">
      <c r="A38" s="184" t="s">
        <v>59</v>
      </c>
      <c r="B38" s="235">
        <v>5.6760000000000002</v>
      </c>
      <c r="C38" s="235">
        <v>6.3480000000000008</v>
      </c>
      <c r="E38" s="58"/>
      <c r="F38" s="58"/>
      <c r="K38" s="61"/>
      <c r="L38" s="61"/>
    </row>
    <row r="39" spans="1:12" ht="15" x14ac:dyDescent="0.25">
      <c r="A39" s="184" t="s">
        <v>283</v>
      </c>
      <c r="B39" s="235">
        <v>7.4580000000000002</v>
      </c>
      <c r="C39" s="235">
        <v>6.2880000000000003</v>
      </c>
      <c r="E39" s="58"/>
      <c r="F39" s="58"/>
    </row>
    <row r="40" spans="1:12" ht="15" x14ac:dyDescent="0.25">
      <c r="A40" s="184" t="s">
        <v>57</v>
      </c>
      <c r="B40" s="235">
        <v>4.0860000000000003</v>
      </c>
      <c r="C40" s="235">
        <v>4.1639999999999997</v>
      </c>
      <c r="E40" s="58"/>
      <c r="F40" s="58"/>
    </row>
    <row r="41" spans="1:12" x14ac:dyDescent="0.2">
      <c r="A41" s="59"/>
      <c r="B41" s="61"/>
      <c r="C41" s="61"/>
      <c r="D41" s="61"/>
      <c r="E41" s="61"/>
      <c r="F41" s="61"/>
    </row>
    <row r="42" spans="1:12" ht="12" customHeight="1" x14ac:dyDescent="0.25">
      <c r="A42" s="280" t="s">
        <v>702</v>
      </c>
      <c r="B42" s="63"/>
      <c r="C42" s="63"/>
      <c r="D42" s="63"/>
      <c r="E42" s="63"/>
      <c r="F42" s="63"/>
      <c r="G42" s="63"/>
      <c r="H42" s="63"/>
    </row>
    <row r="43" spans="1:12" ht="15" x14ac:dyDescent="0.25">
      <c r="A43" s="280" t="s">
        <v>703</v>
      </c>
      <c r="B43" s="63"/>
      <c r="C43" s="63"/>
      <c r="D43" s="63"/>
      <c r="E43" s="63"/>
      <c r="F43" s="63"/>
      <c r="G43" s="63"/>
      <c r="H43" s="63"/>
    </row>
    <row r="44" spans="1:12" ht="15" x14ac:dyDescent="0.25">
      <c r="A44" s="280" t="s">
        <v>704</v>
      </c>
      <c r="H44" s="63"/>
    </row>
    <row r="45" spans="1:12" x14ac:dyDescent="0.2">
      <c r="B45" s="65"/>
      <c r="C45" s="65"/>
      <c r="D45" s="65"/>
      <c r="E45" s="65"/>
      <c r="F45" s="64"/>
      <c r="G45" s="64"/>
    </row>
    <row r="46" spans="1:12" s="64" customFormat="1" x14ac:dyDescent="0.2">
      <c r="A46" s="66"/>
      <c r="B46" s="66"/>
      <c r="C46" s="66"/>
      <c r="D46" s="66"/>
      <c r="E46" s="66"/>
      <c r="F46" s="66"/>
      <c r="G46" s="66"/>
    </row>
    <row r="47" spans="1:12" s="64" customFormat="1" ht="11.25" customHeight="1" x14ac:dyDescent="0.2">
      <c r="A47" s="66"/>
      <c r="B47" s="66"/>
      <c r="C47" s="66"/>
      <c r="D47" s="66"/>
      <c r="E47" s="66"/>
      <c r="F47" s="66"/>
      <c r="G47" s="66"/>
      <c r="H47" s="66"/>
    </row>
    <row r="48" spans="1:12" s="64" customFormat="1" ht="11.25" customHeight="1" x14ac:dyDescent="0.2">
      <c r="A48" s="66"/>
      <c r="B48" s="66"/>
      <c r="C48" s="66"/>
      <c r="D48" s="66"/>
      <c r="E48" s="66"/>
      <c r="F48" s="66"/>
      <c r="G48" s="66"/>
      <c r="H48" s="66"/>
    </row>
    <row r="49" spans="1:8" s="64" customFormat="1" ht="11.25" customHeight="1" x14ac:dyDescent="0.2">
      <c r="A49" s="66"/>
      <c r="B49" s="66"/>
      <c r="C49" s="66"/>
      <c r="D49" s="66"/>
      <c r="E49" s="66"/>
      <c r="F49" s="66"/>
      <c r="G49" s="66"/>
      <c r="H49" s="66"/>
    </row>
    <row r="50" spans="1:8" x14ac:dyDescent="0.2">
      <c r="H50" s="66"/>
    </row>
  </sheetData>
  <conditionalFormatting sqref="F41">
    <cfRule type="iconSet" priority="5">
      <iconSet iconSet="5Arrows">
        <cfvo type="percent" val="0"/>
        <cfvo type="num" val="-0.5"/>
        <cfvo type="num" val="0"/>
        <cfvo type="num" val="0" gte="0"/>
        <cfvo type="num" val="0.5" gte="0"/>
      </iconSet>
    </cfRule>
  </conditionalFormatting>
  <conditionalFormatting sqref="E41">
    <cfRule type="dataBar" priority="4">
      <dataBar>
        <cfvo type="min"/>
        <cfvo type="max"/>
        <color rgb="FF638EC6"/>
      </dataBar>
    </cfRule>
  </conditionalFormatting>
  <conditionalFormatting sqref="F41">
    <cfRule type="iconSet" priority="3">
      <iconSet iconSet="5Arrows">
        <cfvo type="percent" val="0"/>
        <cfvo type="percentile" val="20"/>
        <cfvo type="percentile" val="40"/>
        <cfvo type="percentile" val="60" gte="0"/>
        <cfvo type="percentile" val="80" gte="0"/>
      </iconSet>
    </cfRule>
  </conditionalFormatting>
  <conditionalFormatting sqref="C41">
    <cfRule type="dataBar" priority="1">
      <dataBar>
        <cfvo type="min"/>
        <cfvo type="max"/>
        <color rgb="FF638EC6"/>
      </dataBar>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election activeCell="O14" sqref="O14"/>
    </sheetView>
  </sheetViews>
  <sheetFormatPr defaultRowHeight="15" x14ac:dyDescent="0.25"/>
  <cols>
    <col min="1" max="1" width="5.7109375" customWidth="1"/>
    <col min="2" max="2" width="12.7109375" customWidth="1"/>
    <col min="3" max="3" width="11.85546875" customWidth="1"/>
    <col min="4" max="4" width="11.28515625" customWidth="1"/>
    <col min="5" max="5" width="9.28515625" customWidth="1"/>
    <col min="6" max="6" width="7.7109375" customWidth="1"/>
    <col min="7" max="7" width="7.5703125" customWidth="1"/>
    <col min="9" max="9" width="12.7109375" customWidth="1"/>
    <col min="10" max="10" width="15.85546875" customWidth="1"/>
    <col min="11" max="11" width="12.28515625" customWidth="1"/>
    <col min="12" max="12" width="10.7109375" customWidth="1"/>
  </cols>
  <sheetData>
    <row r="1" spans="1:12" x14ac:dyDescent="0.25">
      <c r="A1" s="7" t="s">
        <v>655</v>
      </c>
    </row>
    <row r="2" spans="1:12" x14ac:dyDescent="0.25">
      <c r="A2" s="7" t="s">
        <v>308</v>
      </c>
    </row>
    <row r="3" spans="1:12" x14ac:dyDescent="0.25">
      <c r="A3" t="s">
        <v>353</v>
      </c>
    </row>
    <row r="4" spans="1:12" s="159" customFormat="1" x14ac:dyDescent="0.25"/>
    <row r="5" spans="1:12" ht="195" customHeight="1" x14ac:dyDescent="0.25">
      <c r="A5" s="1" t="s">
        <v>311</v>
      </c>
      <c r="B5" s="1" t="s">
        <v>20</v>
      </c>
      <c r="C5" s="2" t="s">
        <v>312</v>
      </c>
      <c r="D5" s="2" t="s">
        <v>287</v>
      </c>
      <c r="E5" s="2" t="s">
        <v>313</v>
      </c>
      <c r="F5" s="2" t="s">
        <v>288</v>
      </c>
      <c r="G5" s="2" t="s">
        <v>314</v>
      </c>
      <c r="H5" s="252" t="s">
        <v>315</v>
      </c>
      <c r="I5" s="281" t="s">
        <v>316</v>
      </c>
      <c r="J5" s="281" t="s">
        <v>317</v>
      </c>
      <c r="K5" s="252" t="s">
        <v>318</v>
      </c>
      <c r="L5" s="252" t="s">
        <v>319</v>
      </c>
    </row>
    <row r="6" spans="1:12" x14ac:dyDescent="0.25">
      <c r="A6" s="1">
        <v>1</v>
      </c>
      <c r="B6" s="1" t="s">
        <v>46</v>
      </c>
      <c r="C6" s="6">
        <v>8270</v>
      </c>
      <c r="D6" s="6">
        <v>169864</v>
      </c>
      <c r="E6" s="1">
        <v>20.54</v>
      </c>
      <c r="F6" s="6">
        <v>262</v>
      </c>
      <c r="G6" s="3">
        <v>3.1680773881499396</v>
      </c>
      <c r="H6" s="180">
        <v>2.4640836497350826</v>
      </c>
      <c r="I6" s="180">
        <v>2.3523747116899072</v>
      </c>
      <c r="J6" s="180">
        <v>2.5757925877802581</v>
      </c>
      <c r="K6" s="180">
        <f>I6/2</f>
        <v>1.1761873558449536</v>
      </c>
      <c r="L6" s="180">
        <f>J6/2</f>
        <v>1.2878962938901291</v>
      </c>
    </row>
    <row r="7" spans="1:12" x14ac:dyDescent="0.25">
      <c r="A7" s="1">
        <v>2</v>
      </c>
      <c r="B7" s="1" t="s">
        <v>193</v>
      </c>
      <c r="C7" s="6">
        <v>250553</v>
      </c>
      <c r="D7" s="6">
        <v>5004142</v>
      </c>
      <c r="E7" s="1">
        <v>19.97</v>
      </c>
      <c r="F7" s="6">
        <v>6467</v>
      </c>
      <c r="G7" s="3">
        <v>2.5810906275318994</v>
      </c>
      <c r="H7" s="180">
        <v>1.9863887864011647</v>
      </c>
      <c r="I7" s="180">
        <v>2.2139564138918657</v>
      </c>
      <c r="J7" s="180">
        <v>1.7588211589104636</v>
      </c>
      <c r="K7" s="180">
        <f t="shared" ref="K7:L44" si="0">I7/2</f>
        <v>1.1069782069459329</v>
      </c>
      <c r="L7" s="180">
        <f t="shared" si="0"/>
        <v>0.87941057945523182</v>
      </c>
    </row>
    <row r="8" spans="1:12" x14ac:dyDescent="0.25">
      <c r="A8" s="1">
        <v>3</v>
      </c>
      <c r="B8" s="1" t="s">
        <v>320</v>
      </c>
      <c r="C8" s="6">
        <v>137408</v>
      </c>
      <c r="D8" s="6">
        <v>2590044</v>
      </c>
      <c r="E8" s="1">
        <v>18.850000000000001</v>
      </c>
      <c r="F8" s="6">
        <v>3254</v>
      </c>
      <c r="G8" s="3">
        <v>2.3681299487657195</v>
      </c>
      <c r="H8" s="180">
        <v>1.702198952896852</v>
      </c>
      <c r="I8" s="180">
        <v>1.9419766006746619</v>
      </c>
      <c r="J8" s="180">
        <v>1.462421305119042</v>
      </c>
      <c r="K8" s="180">
        <f t="shared" si="0"/>
        <v>0.97098830033733097</v>
      </c>
      <c r="L8" s="180">
        <f t="shared" si="0"/>
        <v>0.731210652559521</v>
      </c>
    </row>
    <row r="9" spans="1:12" x14ac:dyDescent="0.25">
      <c r="A9" s="1">
        <v>4</v>
      </c>
      <c r="B9" s="1" t="s">
        <v>44</v>
      </c>
      <c r="C9" s="6">
        <v>346329</v>
      </c>
      <c r="D9" s="6">
        <v>6488596</v>
      </c>
      <c r="E9" s="1">
        <v>18.739999999999998</v>
      </c>
      <c r="F9" s="6">
        <v>7940</v>
      </c>
      <c r="G9" s="3">
        <v>2.2926177132148911</v>
      </c>
      <c r="H9" s="180">
        <v>1.6362936272388464</v>
      </c>
      <c r="I9" s="180">
        <v>1.9152642975908287</v>
      </c>
      <c r="J9" s="180">
        <v>1.3573229568868641</v>
      </c>
      <c r="K9" s="180">
        <f t="shared" si="0"/>
        <v>0.95763214879541436</v>
      </c>
      <c r="L9" s="180">
        <f t="shared" si="0"/>
        <v>0.67866147844343205</v>
      </c>
    </row>
    <row r="10" spans="1:12" x14ac:dyDescent="0.25">
      <c r="A10" s="1">
        <v>5</v>
      </c>
      <c r="B10" s="1" t="s">
        <v>31</v>
      </c>
      <c r="C10" s="6">
        <v>139659</v>
      </c>
      <c r="D10" s="6">
        <v>2536006</v>
      </c>
      <c r="E10" s="1">
        <v>18.16</v>
      </c>
      <c r="F10" s="6">
        <v>3317</v>
      </c>
      <c r="G10" s="3">
        <v>2.375070707938622</v>
      </c>
      <c r="H10" s="180">
        <v>1.6232495504164202</v>
      </c>
      <c r="I10" s="180">
        <v>1.7744176086033483</v>
      </c>
      <c r="J10" s="180">
        <v>1.472081492229492</v>
      </c>
      <c r="K10" s="180">
        <f t="shared" si="0"/>
        <v>0.88720880430167415</v>
      </c>
      <c r="L10" s="180">
        <f t="shared" si="0"/>
        <v>0.73604074611474601</v>
      </c>
    </row>
    <row r="11" spans="1:12" x14ac:dyDescent="0.25">
      <c r="A11" s="1">
        <v>6</v>
      </c>
      <c r="B11" s="1" t="s">
        <v>37</v>
      </c>
      <c r="C11" s="6">
        <v>190464</v>
      </c>
      <c r="D11" s="6">
        <v>3211131</v>
      </c>
      <c r="E11" s="1">
        <v>16.86</v>
      </c>
      <c r="F11" s="6">
        <v>3900</v>
      </c>
      <c r="G11" s="3">
        <v>2.047631048387097</v>
      </c>
      <c r="H11" s="180">
        <v>1.2375379560271473</v>
      </c>
      <c r="I11" s="180">
        <v>1.4587267539762361</v>
      </c>
      <c r="J11" s="180">
        <v>1.0163491580780584</v>
      </c>
      <c r="K11" s="180">
        <f t="shared" si="0"/>
        <v>0.72936337698811804</v>
      </c>
      <c r="L11" s="180">
        <f t="shared" si="0"/>
        <v>0.50817457903902918</v>
      </c>
    </row>
    <row r="12" spans="1:12" x14ac:dyDescent="0.25">
      <c r="A12" s="1">
        <v>7</v>
      </c>
      <c r="B12" s="1" t="s">
        <v>92</v>
      </c>
      <c r="C12" s="6">
        <v>3773427</v>
      </c>
      <c r="D12" s="6">
        <v>66790551</v>
      </c>
      <c r="E12" s="1">
        <v>17.7</v>
      </c>
      <c r="F12" s="6">
        <v>69608</v>
      </c>
      <c r="G12" s="3">
        <v>1.8446891910191983</v>
      </c>
      <c r="H12" s="180">
        <v>1.1983025846812547</v>
      </c>
      <c r="I12" s="180">
        <v>1.6627116138891391</v>
      </c>
      <c r="J12" s="180">
        <v>0.73389355547337032</v>
      </c>
      <c r="K12" s="180">
        <f t="shared" si="0"/>
        <v>0.83135580694456956</v>
      </c>
      <c r="L12" s="180">
        <f t="shared" si="0"/>
        <v>0.36694677773668516</v>
      </c>
    </row>
    <row r="13" spans="1:12" x14ac:dyDescent="0.25">
      <c r="A13" s="1">
        <v>9</v>
      </c>
      <c r="B13" s="1" t="s">
        <v>30</v>
      </c>
      <c r="C13" s="6">
        <v>230482</v>
      </c>
      <c r="D13" s="6">
        <v>3905546</v>
      </c>
      <c r="E13" s="1">
        <v>16.95</v>
      </c>
      <c r="F13" s="6">
        <v>4285</v>
      </c>
      <c r="G13" s="3">
        <v>1.8591473520708774</v>
      </c>
      <c r="H13" s="180">
        <v>1.1172993894457848</v>
      </c>
      <c r="I13" s="180">
        <v>1.4805822746811899</v>
      </c>
      <c r="J13" s="180">
        <v>0.75401650421037958</v>
      </c>
      <c r="K13" s="180">
        <f t="shared" si="0"/>
        <v>0.74029113734059493</v>
      </c>
      <c r="L13" s="180">
        <f t="shared" si="0"/>
        <v>0.37700825210518979</v>
      </c>
    </row>
    <row r="14" spans="1:12" x14ac:dyDescent="0.25">
      <c r="A14" s="1">
        <v>10</v>
      </c>
      <c r="B14" s="1" t="s">
        <v>321</v>
      </c>
      <c r="C14" s="6">
        <v>102426</v>
      </c>
      <c r="D14" s="6">
        <v>1514563</v>
      </c>
      <c r="E14" s="1">
        <v>14.790000000000001</v>
      </c>
      <c r="F14" s="6">
        <v>2246</v>
      </c>
      <c r="G14" s="3">
        <v>2.1928026087126318</v>
      </c>
      <c r="H14" s="180">
        <v>1.0872247593130653</v>
      </c>
      <c r="I14" s="180">
        <v>0.95604977776229627</v>
      </c>
      <c r="J14" s="180">
        <v>1.2183997408638341</v>
      </c>
      <c r="K14" s="180">
        <f t="shared" si="0"/>
        <v>0.47802488888114814</v>
      </c>
      <c r="L14" s="180">
        <f t="shared" si="0"/>
        <v>0.60919987043191703</v>
      </c>
    </row>
    <row r="15" spans="1:12" x14ac:dyDescent="0.25">
      <c r="A15" s="1">
        <v>11</v>
      </c>
      <c r="B15" s="1" t="s">
        <v>50</v>
      </c>
      <c r="C15" s="6">
        <v>69508</v>
      </c>
      <c r="D15" s="6">
        <v>1080339</v>
      </c>
      <c r="E15" s="1">
        <v>15.540000000000001</v>
      </c>
      <c r="F15" s="6">
        <v>1368</v>
      </c>
      <c r="G15" s="3">
        <v>1.9681187776946538</v>
      </c>
      <c r="H15" s="180">
        <v>1.0219313278608715</v>
      </c>
      <c r="I15" s="180">
        <v>1.1381791169702455</v>
      </c>
      <c r="J15" s="180">
        <v>0.90568353875149732</v>
      </c>
      <c r="K15" s="180">
        <f t="shared" si="0"/>
        <v>0.56908955848512277</v>
      </c>
      <c r="L15" s="180">
        <f t="shared" si="0"/>
        <v>0.45284176937574866</v>
      </c>
    </row>
    <row r="16" spans="1:12" x14ac:dyDescent="0.25">
      <c r="A16" s="1">
        <v>12</v>
      </c>
      <c r="B16" s="1" t="s">
        <v>33</v>
      </c>
      <c r="C16" s="6">
        <v>129750</v>
      </c>
      <c r="D16" s="6">
        <v>2029723</v>
      </c>
      <c r="E16" s="1">
        <v>15.64</v>
      </c>
      <c r="F16" s="6">
        <v>2480</v>
      </c>
      <c r="G16" s="3">
        <v>1.9113680154142583</v>
      </c>
      <c r="H16" s="180">
        <v>0.99458027096664703</v>
      </c>
      <c r="I16" s="180">
        <v>1.1624630288646387</v>
      </c>
      <c r="J16" s="180">
        <v>0.82669751306865535</v>
      </c>
      <c r="K16" s="180">
        <f t="shared" si="0"/>
        <v>0.58123151443231935</v>
      </c>
      <c r="L16" s="180">
        <f t="shared" si="0"/>
        <v>0.41334875653432768</v>
      </c>
    </row>
    <row r="17" spans="1:12" x14ac:dyDescent="0.25">
      <c r="A17" s="224">
        <v>13</v>
      </c>
      <c r="B17" s="224" t="s">
        <v>51</v>
      </c>
      <c r="C17" s="259">
        <v>14386</v>
      </c>
      <c r="D17" s="259">
        <v>191108</v>
      </c>
      <c r="E17" s="224">
        <v>13.280000000000001</v>
      </c>
      <c r="F17" s="259">
        <v>330</v>
      </c>
      <c r="G17" s="250">
        <v>2.2938968441540388</v>
      </c>
      <c r="H17" s="254">
        <v>0.97423298328950847</v>
      </c>
      <c r="I17" s="254">
        <v>0.58936270815695835</v>
      </c>
      <c r="J17" s="254">
        <v>1.3591032584220586</v>
      </c>
      <c r="K17" s="254">
        <f t="shared" si="0"/>
        <v>0.29468135407847917</v>
      </c>
      <c r="L17" s="254">
        <f t="shared" si="0"/>
        <v>0.6795516292110293</v>
      </c>
    </row>
    <row r="18" spans="1:12" x14ac:dyDescent="0.25">
      <c r="A18" s="1">
        <v>14</v>
      </c>
      <c r="B18" s="1" t="s">
        <v>322</v>
      </c>
      <c r="C18" s="6">
        <v>4931</v>
      </c>
      <c r="D18" s="6">
        <v>53561</v>
      </c>
      <c r="E18" s="1">
        <v>10.86</v>
      </c>
      <c r="F18" s="6">
        <v>131</v>
      </c>
      <c r="G18" s="3">
        <v>2.6566619346988443</v>
      </c>
      <c r="H18" s="180">
        <v>0.93284688182910314</v>
      </c>
      <c r="I18" s="180">
        <v>1.6920403126414352E-3</v>
      </c>
      <c r="J18" s="180">
        <v>1.8640017233455648</v>
      </c>
      <c r="K18" s="180">
        <f t="shared" si="0"/>
        <v>8.4602015632071761E-4</v>
      </c>
      <c r="L18" s="180">
        <f t="shared" si="0"/>
        <v>0.9320008616727824</v>
      </c>
    </row>
    <row r="19" spans="1:12" x14ac:dyDescent="0.25">
      <c r="A19" s="1">
        <v>15</v>
      </c>
      <c r="B19" s="1" t="s">
        <v>47</v>
      </c>
      <c r="C19" s="6">
        <v>106321</v>
      </c>
      <c r="D19" s="6">
        <v>1604353</v>
      </c>
      <c r="E19" s="1">
        <v>15.09</v>
      </c>
      <c r="F19" s="6">
        <v>1977</v>
      </c>
      <c r="G19" s="3">
        <v>1.8594633233321733</v>
      </c>
      <c r="H19" s="180">
        <v>0.89167889410485535</v>
      </c>
      <c r="I19" s="180">
        <v>1.0289015134454758</v>
      </c>
      <c r="J19" s="180">
        <v>0.75445627476423494</v>
      </c>
      <c r="K19" s="180">
        <f t="shared" si="0"/>
        <v>0.51445075672273788</v>
      </c>
      <c r="L19" s="180">
        <f t="shared" si="0"/>
        <v>0.37722813738211747</v>
      </c>
    </row>
    <row r="20" spans="1:12" x14ac:dyDescent="0.25">
      <c r="A20" s="1">
        <v>16</v>
      </c>
      <c r="B20" s="1" t="s">
        <v>49</v>
      </c>
      <c r="C20" s="6">
        <v>605129</v>
      </c>
      <c r="D20" s="6">
        <v>9514790</v>
      </c>
      <c r="E20" s="1">
        <v>15.72</v>
      </c>
      <c r="F20" s="6">
        <v>10512</v>
      </c>
      <c r="G20" s="3">
        <v>1.737150260522963</v>
      </c>
      <c r="H20" s="180">
        <v>0.88305521698778366</v>
      </c>
      <c r="I20" s="180">
        <v>1.1818901583801533</v>
      </c>
      <c r="J20" s="180">
        <v>0.58422027559541401</v>
      </c>
      <c r="K20" s="180">
        <f t="shared" si="0"/>
        <v>0.59094507919007666</v>
      </c>
      <c r="L20" s="180">
        <f t="shared" si="0"/>
        <v>0.292110137797707</v>
      </c>
    </row>
    <row r="21" spans="1:12" x14ac:dyDescent="0.25">
      <c r="A21" s="1">
        <v>17</v>
      </c>
      <c r="B21" s="1" t="s">
        <v>29</v>
      </c>
      <c r="C21" s="6">
        <v>113983</v>
      </c>
      <c r="D21" s="6">
        <v>1778844</v>
      </c>
      <c r="E21" s="1">
        <v>15.610000000000001</v>
      </c>
      <c r="F21" s="6">
        <v>1981</v>
      </c>
      <c r="G21" s="3">
        <v>1.7379784704736672</v>
      </c>
      <c r="H21" s="180">
        <v>0.87027541904719785</v>
      </c>
      <c r="I21" s="180">
        <v>1.1551778552963208</v>
      </c>
      <c r="J21" s="180">
        <v>0.58537298279807493</v>
      </c>
      <c r="K21" s="180">
        <f t="shared" si="0"/>
        <v>0.57758892764816039</v>
      </c>
      <c r="L21" s="180">
        <f t="shared" si="0"/>
        <v>0.29268649139903746</v>
      </c>
    </row>
    <row r="22" spans="1:12" x14ac:dyDescent="0.25">
      <c r="A22" s="1">
        <v>18</v>
      </c>
      <c r="B22" s="1" t="s">
        <v>35</v>
      </c>
      <c r="C22" s="6">
        <v>988153</v>
      </c>
      <c r="D22" s="6">
        <v>15704549</v>
      </c>
      <c r="E22" s="1">
        <v>15.89</v>
      </c>
      <c r="F22" s="6">
        <v>16301</v>
      </c>
      <c r="G22" s="3">
        <v>1.649643324464936</v>
      </c>
      <c r="H22" s="180">
        <v>0.84280022263753185</v>
      </c>
      <c r="I22" s="180">
        <v>1.2231728086006217</v>
      </c>
      <c r="J22" s="180">
        <v>0.46242763667444203</v>
      </c>
      <c r="K22" s="180">
        <f t="shared" si="0"/>
        <v>0.61158640430031086</v>
      </c>
      <c r="L22" s="180">
        <f t="shared" si="0"/>
        <v>0.23121381833722102</v>
      </c>
    </row>
    <row r="23" spans="1:12" x14ac:dyDescent="0.25">
      <c r="A23" s="1">
        <v>20</v>
      </c>
      <c r="B23" s="1" t="s">
        <v>40</v>
      </c>
      <c r="C23" s="6">
        <v>697105</v>
      </c>
      <c r="D23" s="6">
        <v>10505229</v>
      </c>
      <c r="E23" s="1">
        <v>15.07</v>
      </c>
      <c r="F23" s="6">
        <v>10775</v>
      </c>
      <c r="G23" s="3">
        <v>1.5456781976890139</v>
      </c>
      <c r="H23" s="180">
        <v>0.67088656385070489</v>
      </c>
      <c r="I23" s="180">
        <v>1.0240447310665972</v>
      </c>
      <c r="J23" s="180">
        <v>0.31772839663481245</v>
      </c>
      <c r="K23" s="180">
        <f t="shared" si="0"/>
        <v>0.51202236553329861</v>
      </c>
      <c r="L23" s="180">
        <f t="shared" si="0"/>
        <v>0.15886419831740622</v>
      </c>
    </row>
    <row r="24" spans="1:12" x14ac:dyDescent="0.25">
      <c r="A24" s="1">
        <v>21</v>
      </c>
      <c r="B24" s="1" t="s">
        <v>27</v>
      </c>
      <c r="C24" s="6">
        <v>132545</v>
      </c>
      <c r="D24" s="6">
        <v>1981133</v>
      </c>
      <c r="E24" s="1">
        <v>14.950000000000001</v>
      </c>
      <c r="F24" s="6">
        <v>1979</v>
      </c>
      <c r="G24" s="3">
        <v>1.493077822626278</v>
      </c>
      <c r="H24" s="180">
        <v>0.61971146984648695</v>
      </c>
      <c r="I24" s="180">
        <v>0.9949040367933254</v>
      </c>
      <c r="J24" s="180">
        <v>0.24451890289964864</v>
      </c>
      <c r="K24" s="180">
        <f t="shared" si="0"/>
        <v>0.4974520183966627</v>
      </c>
      <c r="L24" s="180">
        <f t="shared" si="0"/>
        <v>0.12225945144982432</v>
      </c>
    </row>
    <row r="25" spans="1:12" x14ac:dyDescent="0.25">
      <c r="A25" s="1">
        <v>27</v>
      </c>
      <c r="B25" s="1" t="s">
        <v>53</v>
      </c>
      <c r="C25" s="6">
        <v>582608</v>
      </c>
      <c r="D25" s="6">
        <v>8317827</v>
      </c>
      <c r="E25" s="1">
        <v>14.280000000000001</v>
      </c>
      <c r="F25" s="6">
        <v>8244</v>
      </c>
      <c r="G25" s="3">
        <v>1.4150166149452119</v>
      </c>
      <c r="H25" s="180">
        <v>0.48403735411042043</v>
      </c>
      <c r="I25" s="180">
        <v>0.83220182710089075</v>
      </c>
      <c r="J25" s="180">
        <v>0.13587288111995008</v>
      </c>
      <c r="K25" s="180">
        <f t="shared" si="0"/>
        <v>0.41610091355044537</v>
      </c>
      <c r="L25" s="180">
        <f t="shared" si="0"/>
        <v>6.7936440559975039E-2</v>
      </c>
    </row>
    <row r="26" spans="1:12" x14ac:dyDescent="0.25">
      <c r="A26" s="1">
        <v>29</v>
      </c>
      <c r="B26" s="1" t="s">
        <v>142</v>
      </c>
      <c r="C26" s="6">
        <v>7683</v>
      </c>
      <c r="D26" s="6">
        <v>76038</v>
      </c>
      <c r="E26" s="1">
        <v>9.9</v>
      </c>
      <c r="F26" s="6">
        <v>154</v>
      </c>
      <c r="G26" s="3">
        <v>2.0044253546791619</v>
      </c>
      <c r="H26" s="180">
        <v>0.36239086004104215</v>
      </c>
      <c r="I26" s="180">
        <v>-0.23143351387353348</v>
      </c>
      <c r="J26" s="180">
        <v>0.9562152339556178</v>
      </c>
      <c r="K26" s="180">
        <f t="shared" si="0"/>
        <v>-0.11571675693676674</v>
      </c>
      <c r="L26" s="180">
        <f t="shared" si="0"/>
        <v>0.4781076169778089</v>
      </c>
    </row>
    <row r="27" spans="1:12" x14ac:dyDescent="0.25">
      <c r="A27" s="1">
        <v>30</v>
      </c>
      <c r="B27" s="1" t="s">
        <v>56</v>
      </c>
      <c r="C27" s="6">
        <v>496756</v>
      </c>
      <c r="D27" s="6">
        <v>6472534</v>
      </c>
      <c r="E27" s="1">
        <v>13.030000000000001</v>
      </c>
      <c r="F27" s="6">
        <v>6679</v>
      </c>
      <c r="G27" s="3">
        <v>1.3445232669560105</v>
      </c>
      <c r="H27" s="180">
        <v>0.28320638842594092</v>
      </c>
      <c r="I27" s="180">
        <v>0.52865292842097522</v>
      </c>
      <c r="J27" s="180">
        <v>3.7759848430906635E-2</v>
      </c>
      <c r="K27" s="180">
        <f t="shared" si="0"/>
        <v>0.26432646421048761</v>
      </c>
      <c r="L27" s="180">
        <f t="shared" si="0"/>
        <v>1.8879924215453318E-2</v>
      </c>
    </row>
    <row r="28" spans="1:12" x14ac:dyDescent="0.25">
      <c r="A28" s="1">
        <v>34</v>
      </c>
      <c r="B28" s="1" t="s">
        <v>61</v>
      </c>
      <c r="C28" s="6">
        <v>110602</v>
      </c>
      <c r="D28" s="6">
        <v>1356016</v>
      </c>
      <c r="E28" s="1">
        <v>12.26</v>
      </c>
      <c r="F28" s="6">
        <v>1411</v>
      </c>
      <c r="G28" s="3">
        <v>1.2757454657239471</v>
      </c>
      <c r="H28" s="180">
        <v>0.14185066503352753</v>
      </c>
      <c r="I28" s="180">
        <v>0.34166680683414691</v>
      </c>
      <c r="J28" s="180">
        <v>-5.796547676709185E-2</v>
      </c>
      <c r="K28" s="180">
        <f t="shared" si="0"/>
        <v>0.17083340341707345</v>
      </c>
      <c r="L28" s="180">
        <f t="shared" si="0"/>
        <v>-2.8982738383545925E-2</v>
      </c>
    </row>
    <row r="29" spans="1:12" x14ac:dyDescent="0.25">
      <c r="A29" s="1">
        <v>36</v>
      </c>
      <c r="B29" s="1" t="s">
        <v>52</v>
      </c>
      <c r="C29" s="6">
        <v>63925</v>
      </c>
      <c r="D29" s="6">
        <v>762843</v>
      </c>
      <c r="E29" s="1">
        <v>11.93</v>
      </c>
      <c r="F29" s="6">
        <v>839</v>
      </c>
      <c r="G29" s="3">
        <v>1.3124755572937035</v>
      </c>
      <c r="H29" s="180">
        <v>0.1273427829841238</v>
      </c>
      <c r="I29" s="180">
        <v>0.26152989758264922</v>
      </c>
      <c r="J29" s="180">
        <v>-6.8443316144016376E-3</v>
      </c>
      <c r="K29" s="180">
        <f t="shared" si="0"/>
        <v>0.13076494879132461</v>
      </c>
      <c r="L29" s="180">
        <f t="shared" si="0"/>
        <v>-3.4221658072008188E-3</v>
      </c>
    </row>
    <row r="30" spans="1:12" x14ac:dyDescent="0.25">
      <c r="A30" s="1">
        <v>38</v>
      </c>
      <c r="B30" s="1" t="s">
        <v>54</v>
      </c>
      <c r="C30" s="6">
        <v>107104</v>
      </c>
      <c r="D30" s="6">
        <v>1259786</v>
      </c>
      <c r="E30" s="1">
        <v>11.76</v>
      </c>
      <c r="F30" s="6">
        <v>1282</v>
      </c>
      <c r="G30" s="3">
        <v>1.1969674335225575</v>
      </c>
      <c r="H30" s="180">
        <v>2.6319034236239658E-2</v>
      </c>
      <c r="I30" s="180">
        <v>0.22024724736218071</v>
      </c>
      <c r="J30" s="180">
        <v>-0.16760917888970139</v>
      </c>
      <c r="K30" s="180">
        <f t="shared" si="0"/>
        <v>0.11012362368109035</v>
      </c>
      <c r="L30" s="180">
        <f t="shared" si="0"/>
        <v>-8.3804589444850697E-2</v>
      </c>
    </row>
    <row r="31" spans="1:12" x14ac:dyDescent="0.25">
      <c r="A31" s="1">
        <v>41</v>
      </c>
      <c r="B31" s="1" t="s">
        <v>43</v>
      </c>
      <c r="C31" s="6">
        <v>100559</v>
      </c>
      <c r="D31" s="6">
        <v>1040485</v>
      </c>
      <c r="E31" s="1">
        <v>10.35</v>
      </c>
      <c r="F31" s="6">
        <v>1101</v>
      </c>
      <c r="G31" s="3">
        <v>1.0948796229079445</v>
      </c>
      <c r="H31" s="180">
        <v>-0.21592573511657398</v>
      </c>
      <c r="I31" s="180">
        <v>-0.12215591034876405</v>
      </c>
      <c r="J31" s="180">
        <v>-0.30969555988438391</v>
      </c>
      <c r="K31" s="180">
        <f t="shared" si="0"/>
        <v>-6.1077955174382026E-2</v>
      </c>
      <c r="L31" s="180">
        <f t="shared" si="0"/>
        <v>-0.15484777994219195</v>
      </c>
    </row>
    <row r="32" spans="1:12" x14ac:dyDescent="0.25">
      <c r="A32" s="1">
        <v>42</v>
      </c>
      <c r="B32" s="1" t="s">
        <v>28</v>
      </c>
      <c r="C32" s="6">
        <v>844743</v>
      </c>
      <c r="D32" s="6">
        <v>10094917</v>
      </c>
      <c r="E32" s="1">
        <v>11.950000000000001</v>
      </c>
      <c r="F32" s="6">
        <v>6727</v>
      </c>
      <c r="G32" s="3">
        <v>0.79633687405518605</v>
      </c>
      <c r="H32" s="180">
        <v>-0.229411166750419</v>
      </c>
      <c r="I32" s="180">
        <v>0.26638667996152815</v>
      </c>
      <c r="J32" s="180">
        <v>-0.72520901346236621</v>
      </c>
      <c r="K32" s="180">
        <f t="shared" si="0"/>
        <v>0.13319333998076407</v>
      </c>
      <c r="L32" s="180">
        <f t="shared" si="0"/>
        <v>-0.36260450673118311</v>
      </c>
    </row>
    <row r="33" spans="1:12" x14ac:dyDescent="0.25">
      <c r="A33" s="1">
        <v>47</v>
      </c>
      <c r="B33" s="1" t="s">
        <v>145</v>
      </c>
      <c r="C33" s="6">
        <v>5432</v>
      </c>
      <c r="D33" s="6">
        <v>47402</v>
      </c>
      <c r="E33" s="1">
        <v>8.73</v>
      </c>
      <c r="F33" s="6">
        <v>67</v>
      </c>
      <c r="G33" s="3">
        <v>1.2334315169366716</v>
      </c>
      <c r="H33" s="180">
        <v>-0.31620677420062782</v>
      </c>
      <c r="I33" s="180">
        <v>-0.51555528303793441</v>
      </c>
      <c r="J33" s="180">
        <v>-0.11685826536332122</v>
      </c>
      <c r="K33" s="180">
        <f t="shared" si="0"/>
        <v>-0.2577776415189672</v>
      </c>
      <c r="L33" s="180">
        <f t="shared" si="0"/>
        <v>-5.8429132681660612E-2</v>
      </c>
    </row>
    <row r="34" spans="1:12" x14ac:dyDescent="0.25">
      <c r="A34" s="1">
        <v>50</v>
      </c>
      <c r="B34" s="1" t="s">
        <v>38</v>
      </c>
      <c r="C34" s="6">
        <v>35442</v>
      </c>
      <c r="D34" s="6">
        <v>339740</v>
      </c>
      <c r="E34" s="1">
        <v>9.59</v>
      </c>
      <c r="F34" s="6">
        <v>357</v>
      </c>
      <c r="G34" s="3">
        <v>1.0072794988996105</v>
      </c>
      <c r="H34" s="180">
        <v>-0.36916576952878416</v>
      </c>
      <c r="I34" s="180">
        <v>-0.30671364074615265</v>
      </c>
      <c r="J34" s="180">
        <v>-0.43161789831141567</v>
      </c>
      <c r="K34" s="180">
        <f t="shared" si="0"/>
        <v>-0.15335682037307632</v>
      </c>
      <c r="L34" s="180">
        <f t="shared" si="0"/>
        <v>-0.21580894915570784</v>
      </c>
    </row>
    <row r="35" spans="1:12" x14ac:dyDescent="0.25">
      <c r="A35" s="1">
        <v>54</v>
      </c>
      <c r="B35" s="1" t="s">
        <v>88</v>
      </c>
      <c r="C35" s="6">
        <v>1657047</v>
      </c>
      <c r="D35" s="6">
        <v>13923842</v>
      </c>
      <c r="E35" s="1">
        <v>8.4</v>
      </c>
      <c r="F35" s="6">
        <v>16073</v>
      </c>
      <c r="G35" s="3">
        <v>0.96997852203347279</v>
      </c>
      <c r="H35" s="180">
        <v>-0.53961289853759209</v>
      </c>
      <c r="I35" s="180">
        <v>-0.59569219228943215</v>
      </c>
      <c r="J35" s="180">
        <v>-0.48353360478575202</v>
      </c>
      <c r="K35" s="180">
        <f t="shared" si="0"/>
        <v>-0.29784609614471608</v>
      </c>
      <c r="L35" s="180">
        <f t="shared" si="0"/>
        <v>-0.24176680239287601</v>
      </c>
    </row>
    <row r="36" spans="1:12" x14ac:dyDescent="0.25">
      <c r="A36" s="1">
        <v>55</v>
      </c>
      <c r="B36" s="1" t="s">
        <v>147</v>
      </c>
      <c r="C36" s="6">
        <v>23641</v>
      </c>
      <c r="D36" s="6">
        <v>207853</v>
      </c>
      <c r="E36" s="1">
        <v>8.7899999999999991</v>
      </c>
      <c r="F36" s="6">
        <v>207</v>
      </c>
      <c r="G36" s="3">
        <v>0.87559747895605089</v>
      </c>
      <c r="H36" s="180">
        <v>-0.55793929994078351</v>
      </c>
      <c r="I36" s="180">
        <v>-0.50098493590129878</v>
      </c>
      <c r="J36" s="180">
        <v>-0.61489366398026812</v>
      </c>
      <c r="K36" s="180">
        <f t="shared" si="0"/>
        <v>-0.25049246795064939</v>
      </c>
      <c r="L36" s="180">
        <f t="shared" si="0"/>
        <v>-0.30744683199013406</v>
      </c>
    </row>
    <row r="37" spans="1:12" x14ac:dyDescent="0.25">
      <c r="A37" s="1">
        <v>59</v>
      </c>
      <c r="B37" s="1" t="s">
        <v>60</v>
      </c>
      <c r="C37" s="6">
        <v>31506</v>
      </c>
      <c r="D37" s="6">
        <v>269758</v>
      </c>
      <c r="E37" s="1">
        <v>8.56</v>
      </c>
      <c r="F37" s="6">
        <v>248</v>
      </c>
      <c r="G37" s="3">
        <v>0.78715165365327244</v>
      </c>
      <c r="H37" s="180">
        <v>-0.64741549370879437</v>
      </c>
      <c r="I37" s="180">
        <v>-0.55683793325840292</v>
      </c>
      <c r="J37" s="180">
        <v>-0.73799305415918581</v>
      </c>
      <c r="K37" s="180">
        <f t="shared" si="0"/>
        <v>-0.27841896662920146</v>
      </c>
      <c r="L37" s="180">
        <f t="shared" si="0"/>
        <v>-0.36899652707959291</v>
      </c>
    </row>
    <row r="38" spans="1:12" x14ac:dyDescent="0.25">
      <c r="A38" s="1">
        <v>61</v>
      </c>
      <c r="B38" s="1" t="s">
        <v>146</v>
      </c>
      <c r="C38" s="6">
        <v>32945</v>
      </c>
      <c r="D38" s="6">
        <v>263014</v>
      </c>
      <c r="E38" s="1">
        <v>7.98</v>
      </c>
      <c r="F38" s="6">
        <v>287</v>
      </c>
      <c r="G38" s="3">
        <v>0.87114888450447714</v>
      </c>
      <c r="H38" s="180">
        <v>-0.65938493232792783</v>
      </c>
      <c r="I38" s="180">
        <v>-0.69768462224588368</v>
      </c>
      <c r="J38" s="180">
        <v>-0.62108524240997198</v>
      </c>
      <c r="K38" s="180">
        <f t="shared" si="0"/>
        <v>-0.34884231112294184</v>
      </c>
      <c r="L38" s="180">
        <f t="shared" si="0"/>
        <v>-0.31054262120498599</v>
      </c>
    </row>
    <row r="39" spans="1:12" x14ac:dyDescent="0.25">
      <c r="A39" s="1">
        <v>66</v>
      </c>
      <c r="B39" s="1" t="s">
        <v>59</v>
      </c>
      <c r="C39" s="6">
        <v>220413</v>
      </c>
      <c r="D39" s="6">
        <v>1778534</v>
      </c>
      <c r="E39" s="1">
        <v>8.07</v>
      </c>
      <c r="F39" s="6">
        <v>1656</v>
      </c>
      <c r="G39" s="3">
        <v>0.7513168461025439</v>
      </c>
      <c r="H39" s="180">
        <v>-0.73184861979492899</v>
      </c>
      <c r="I39" s="180">
        <v>-0.67582910154092979</v>
      </c>
      <c r="J39" s="180">
        <v>-0.78786813804892808</v>
      </c>
      <c r="K39" s="180">
        <f t="shared" si="0"/>
        <v>-0.33791455077046489</v>
      </c>
      <c r="L39" s="180">
        <f t="shared" si="0"/>
        <v>-0.39393406902446404</v>
      </c>
    </row>
    <row r="40" spans="1:12" x14ac:dyDescent="0.25">
      <c r="A40" s="1">
        <v>68</v>
      </c>
      <c r="B40" s="1" t="s">
        <v>148</v>
      </c>
      <c r="C40" s="6">
        <v>19642</v>
      </c>
      <c r="D40" s="6">
        <v>135487</v>
      </c>
      <c r="E40" s="1">
        <v>6.9</v>
      </c>
      <c r="F40" s="6">
        <v>177</v>
      </c>
      <c r="G40" s="3">
        <v>0.90113023113735868</v>
      </c>
      <c r="H40" s="180">
        <v>-0.76965395429722205</v>
      </c>
      <c r="I40" s="180">
        <v>-0.95995087070533069</v>
      </c>
      <c r="J40" s="180">
        <v>-0.57935703788911341</v>
      </c>
      <c r="K40" s="180">
        <f t="shared" si="0"/>
        <v>-0.47997543535266535</v>
      </c>
      <c r="L40" s="180">
        <f t="shared" si="0"/>
        <v>-0.28967851894455671</v>
      </c>
    </row>
    <row r="41" spans="1:12" x14ac:dyDescent="0.25">
      <c r="A41" s="1">
        <v>76</v>
      </c>
      <c r="B41" s="1" t="s">
        <v>282</v>
      </c>
      <c r="C41" s="6">
        <v>469564</v>
      </c>
      <c r="D41" s="6">
        <v>3644391</v>
      </c>
      <c r="E41" s="1">
        <v>7.76</v>
      </c>
      <c r="F41" s="6">
        <v>2608</v>
      </c>
      <c r="G41" s="3">
        <v>0.55540884735627094</v>
      </c>
      <c r="H41" s="180">
        <v>-0.90582160281382507</v>
      </c>
      <c r="I41" s="180">
        <v>-0.75110922841354899</v>
      </c>
      <c r="J41" s="180">
        <v>-1.0605339772141011</v>
      </c>
      <c r="K41" s="180">
        <f t="shared" si="0"/>
        <v>-0.3755546142067745</v>
      </c>
      <c r="L41" s="180">
        <f t="shared" si="0"/>
        <v>-0.53026698860705057</v>
      </c>
    </row>
    <row r="42" spans="1:12" x14ac:dyDescent="0.25">
      <c r="A42" s="1">
        <v>80</v>
      </c>
      <c r="B42" s="1" t="s">
        <v>63</v>
      </c>
      <c r="C42" s="6">
        <v>65321</v>
      </c>
      <c r="D42" s="6">
        <v>388497</v>
      </c>
      <c r="E42" s="1">
        <v>5.95</v>
      </c>
      <c r="F42" s="6">
        <v>531</v>
      </c>
      <c r="G42" s="3">
        <v>0.81290855926884154</v>
      </c>
      <c r="H42" s="180">
        <v>-0.94639624188856653</v>
      </c>
      <c r="I42" s="180">
        <v>-1.1906480337020666</v>
      </c>
      <c r="J42" s="180">
        <v>-0.70214445007506643</v>
      </c>
      <c r="K42" s="180">
        <f t="shared" si="0"/>
        <v>-0.59532401685103331</v>
      </c>
      <c r="L42" s="180">
        <f t="shared" si="0"/>
        <v>-0.35107222503753321</v>
      </c>
    </row>
    <row r="43" spans="1:12" x14ac:dyDescent="0.25">
      <c r="A43" s="1">
        <v>85</v>
      </c>
      <c r="B43" s="1" t="s">
        <v>57</v>
      </c>
      <c r="C43" s="6">
        <v>307293</v>
      </c>
      <c r="D43" s="6">
        <v>1821034</v>
      </c>
      <c r="E43" s="1">
        <v>5.93</v>
      </c>
      <c r="F43" s="6">
        <v>1450</v>
      </c>
      <c r="G43" s="3">
        <v>0.47186235937688137</v>
      </c>
      <c r="H43" s="180">
        <v>-1.1861596293077192</v>
      </c>
      <c r="I43" s="180">
        <v>-1.1955048160809454</v>
      </c>
      <c r="J43" s="180">
        <v>-1.1768144425344929</v>
      </c>
      <c r="K43" s="180">
        <f t="shared" si="0"/>
        <v>-0.59775240804047269</v>
      </c>
      <c r="L43" s="180">
        <f t="shared" si="0"/>
        <v>-0.58840722126724643</v>
      </c>
    </row>
    <row r="44" spans="1:12" x14ac:dyDescent="0.25">
      <c r="A44" s="1">
        <v>86</v>
      </c>
      <c r="B44" s="1" t="s">
        <v>323</v>
      </c>
      <c r="C44" s="6">
        <v>51262</v>
      </c>
      <c r="D44" s="6">
        <v>287805</v>
      </c>
      <c r="E44" s="1">
        <v>5.61</v>
      </c>
      <c r="F44" s="6">
        <v>262</v>
      </c>
      <c r="G44" s="3">
        <v>0.51109984003745468</v>
      </c>
      <c r="H44" s="180">
        <v>-1.1977084167410859</v>
      </c>
      <c r="I44" s="180">
        <v>-1.2732133341430036</v>
      </c>
      <c r="J44" s="180">
        <v>-1.1222034993391681</v>
      </c>
      <c r="K44" s="180">
        <f t="shared" si="0"/>
        <v>-0.63660666707150182</v>
      </c>
      <c r="L44" s="180">
        <f t="shared" si="0"/>
        <v>-0.56110174966958404</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zoomScaleNormal="100" workbookViewId="0">
      <selection activeCell="B4" sqref="B4"/>
    </sheetView>
  </sheetViews>
  <sheetFormatPr defaultRowHeight="15" x14ac:dyDescent="0.25"/>
  <cols>
    <col min="1" max="1" width="26.7109375" customWidth="1"/>
    <col min="2" max="2" width="35.7109375" customWidth="1"/>
    <col min="3" max="12" width="6.5703125" customWidth="1"/>
    <col min="13" max="13" width="8.42578125" customWidth="1"/>
    <col min="246" max="246" width="26.42578125" customWidth="1"/>
    <col min="247" max="247" width="27.85546875" customWidth="1"/>
    <col min="248" max="257" width="6.5703125" customWidth="1"/>
    <col min="258" max="258" width="15.140625" customWidth="1"/>
    <col min="502" max="502" width="26.42578125" customWidth="1"/>
    <col min="503" max="503" width="27.85546875" customWidth="1"/>
    <col min="504" max="513" width="6.5703125" customWidth="1"/>
    <col min="514" max="514" width="15.140625" customWidth="1"/>
    <col min="758" max="758" width="26.42578125" customWidth="1"/>
    <col min="759" max="759" width="27.85546875" customWidth="1"/>
    <col min="760" max="769" width="6.5703125" customWidth="1"/>
    <col min="770" max="770" width="15.140625" customWidth="1"/>
    <col min="1014" max="1014" width="26.42578125" customWidth="1"/>
    <col min="1015" max="1015" width="27.85546875" customWidth="1"/>
    <col min="1016" max="1025" width="6.5703125" customWidth="1"/>
    <col min="1026" max="1026" width="15.140625" customWidth="1"/>
    <col min="1270" max="1270" width="26.42578125" customWidth="1"/>
    <col min="1271" max="1271" width="27.85546875" customWidth="1"/>
    <col min="1272" max="1281" width="6.5703125" customWidth="1"/>
    <col min="1282" max="1282" width="15.140625" customWidth="1"/>
    <col min="1526" max="1526" width="26.42578125" customWidth="1"/>
    <col min="1527" max="1527" width="27.85546875" customWidth="1"/>
    <col min="1528" max="1537" width="6.5703125" customWidth="1"/>
    <col min="1538" max="1538" width="15.140625" customWidth="1"/>
    <col min="1782" max="1782" width="26.42578125" customWidth="1"/>
    <col min="1783" max="1783" width="27.85546875" customWidth="1"/>
    <col min="1784" max="1793" width="6.5703125" customWidth="1"/>
    <col min="1794" max="1794" width="15.140625" customWidth="1"/>
    <col min="2038" max="2038" width="26.42578125" customWidth="1"/>
    <col min="2039" max="2039" width="27.85546875" customWidth="1"/>
    <col min="2040" max="2049" width="6.5703125" customWidth="1"/>
    <col min="2050" max="2050" width="15.140625" customWidth="1"/>
    <col min="2294" max="2294" width="26.42578125" customWidth="1"/>
    <col min="2295" max="2295" width="27.85546875" customWidth="1"/>
    <col min="2296" max="2305" width="6.5703125" customWidth="1"/>
    <col min="2306" max="2306" width="15.140625" customWidth="1"/>
    <col min="2550" max="2550" width="26.42578125" customWidth="1"/>
    <col min="2551" max="2551" width="27.85546875" customWidth="1"/>
    <col min="2552" max="2561" width="6.5703125" customWidth="1"/>
    <col min="2562" max="2562" width="15.140625" customWidth="1"/>
    <col min="2806" max="2806" width="26.42578125" customWidth="1"/>
    <col min="2807" max="2807" width="27.85546875" customWidth="1"/>
    <col min="2808" max="2817" width="6.5703125" customWidth="1"/>
    <col min="2818" max="2818" width="15.140625" customWidth="1"/>
    <col min="3062" max="3062" width="26.42578125" customWidth="1"/>
    <col min="3063" max="3063" width="27.85546875" customWidth="1"/>
    <col min="3064" max="3073" width="6.5703125" customWidth="1"/>
    <col min="3074" max="3074" width="15.140625" customWidth="1"/>
    <col min="3318" max="3318" width="26.42578125" customWidth="1"/>
    <col min="3319" max="3319" width="27.85546875" customWidth="1"/>
    <col min="3320" max="3329" width="6.5703125" customWidth="1"/>
    <col min="3330" max="3330" width="15.140625" customWidth="1"/>
    <col min="3574" max="3574" width="26.42578125" customWidth="1"/>
    <col min="3575" max="3575" width="27.85546875" customWidth="1"/>
    <col min="3576" max="3585" width="6.5703125" customWidth="1"/>
    <col min="3586" max="3586" width="15.140625" customWidth="1"/>
    <col min="3830" max="3830" width="26.42578125" customWidth="1"/>
    <col min="3831" max="3831" width="27.85546875" customWidth="1"/>
    <col min="3832" max="3841" width="6.5703125" customWidth="1"/>
    <col min="3842" max="3842" width="15.140625" customWidth="1"/>
    <col min="4086" max="4086" width="26.42578125" customWidth="1"/>
    <col min="4087" max="4087" width="27.85546875" customWidth="1"/>
    <col min="4088" max="4097" width="6.5703125" customWidth="1"/>
    <col min="4098" max="4098" width="15.140625" customWidth="1"/>
    <col min="4342" max="4342" width="26.42578125" customWidth="1"/>
    <col min="4343" max="4343" width="27.85546875" customWidth="1"/>
    <col min="4344" max="4353" width="6.5703125" customWidth="1"/>
    <col min="4354" max="4354" width="15.140625" customWidth="1"/>
    <col min="4598" max="4598" width="26.42578125" customWidth="1"/>
    <col min="4599" max="4599" width="27.85546875" customWidth="1"/>
    <col min="4600" max="4609" width="6.5703125" customWidth="1"/>
    <col min="4610" max="4610" width="15.140625" customWidth="1"/>
    <col min="4854" max="4854" width="26.42578125" customWidth="1"/>
    <col min="4855" max="4855" width="27.85546875" customWidth="1"/>
    <col min="4856" max="4865" width="6.5703125" customWidth="1"/>
    <col min="4866" max="4866" width="15.140625" customWidth="1"/>
    <col min="5110" max="5110" width="26.42578125" customWidth="1"/>
    <col min="5111" max="5111" width="27.85546875" customWidth="1"/>
    <col min="5112" max="5121" width="6.5703125" customWidth="1"/>
    <col min="5122" max="5122" width="15.140625" customWidth="1"/>
    <col min="5366" max="5366" width="26.42578125" customWidth="1"/>
    <col min="5367" max="5367" width="27.85546875" customWidth="1"/>
    <col min="5368" max="5377" width="6.5703125" customWidth="1"/>
    <col min="5378" max="5378" width="15.140625" customWidth="1"/>
    <col min="5622" max="5622" width="26.42578125" customWidth="1"/>
    <col min="5623" max="5623" width="27.85546875" customWidth="1"/>
    <col min="5624" max="5633" width="6.5703125" customWidth="1"/>
    <col min="5634" max="5634" width="15.140625" customWidth="1"/>
    <col min="5878" max="5878" width="26.42578125" customWidth="1"/>
    <col min="5879" max="5879" width="27.85546875" customWidth="1"/>
    <col min="5880" max="5889" width="6.5703125" customWidth="1"/>
    <col min="5890" max="5890" width="15.140625" customWidth="1"/>
    <col min="6134" max="6134" width="26.42578125" customWidth="1"/>
    <col min="6135" max="6135" width="27.85546875" customWidth="1"/>
    <col min="6136" max="6145" width="6.5703125" customWidth="1"/>
    <col min="6146" max="6146" width="15.140625" customWidth="1"/>
    <col min="6390" max="6390" width="26.42578125" customWidth="1"/>
    <col min="6391" max="6391" width="27.85546875" customWidth="1"/>
    <col min="6392" max="6401" width="6.5703125" customWidth="1"/>
    <col min="6402" max="6402" width="15.140625" customWidth="1"/>
    <col min="6646" max="6646" width="26.42578125" customWidth="1"/>
    <col min="6647" max="6647" width="27.85546875" customWidth="1"/>
    <col min="6648" max="6657" width="6.5703125" customWidth="1"/>
    <col min="6658" max="6658" width="15.140625" customWidth="1"/>
    <col min="6902" max="6902" width="26.42578125" customWidth="1"/>
    <col min="6903" max="6903" width="27.85546875" customWidth="1"/>
    <col min="6904" max="6913" width="6.5703125" customWidth="1"/>
    <col min="6914" max="6914" width="15.140625" customWidth="1"/>
    <col min="7158" max="7158" width="26.42578125" customWidth="1"/>
    <col min="7159" max="7159" width="27.85546875" customWidth="1"/>
    <col min="7160" max="7169" width="6.5703125" customWidth="1"/>
    <col min="7170" max="7170" width="15.140625" customWidth="1"/>
    <col min="7414" max="7414" width="26.42578125" customWidth="1"/>
    <col min="7415" max="7415" width="27.85546875" customWidth="1"/>
    <col min="7416" max="7425" width="6.5703125" customWidth="1"/>
    <col min="7426" max="7426" width="15.140625" customWidth="1"/>
    <col min="7670" max="7670" width="26.42578125" customWidth="1"/>
    <col min="7671" max="7671" width="27.85546875" customWidth="1"/>
    <col min="7672" max="7681" width="6.5703125" customWidth="1"/>
    <col min="7682" max="7682" width="15.140625" customWidth="1"/>
    <col min="7926" max="7926" width="26.42578125" customWidth="1"/>
    <col min="7927" max="7927" width="27.85546875" customWidth="1"/>
    <col min="7928" max="7937" width="6.5703125" customWidth="1"/>
    <col min="7938" max="7938" width="15.140625" customWidth="1"/>
    <col min="8182" max="8182" width="26.42578125" customWidth="1"/>
    <col min="8183" max="8183" width="27.85546875" customWidth="1"/>
    <col min="8184" max="8193" width="6.5703125" customWidth="1"/>
    <col min="8194" max="8194" width="15.140625" customWidth="1"/>
    <col min="8438" max="8438" width="26.42578125" customWidth="1"/>
    <col min="8439" max="8439" width="27.85546875" customWidth="1"/>
    <col min="8440" max="8449" width="6.5703125" customWidth="1"/>
    <col min="8450" max="8450" width="15.140625" customWidth="1"/>
    <col min="8694" max="8694" width="26.42578125" customWidth="1"/>
    <col min="8695" max="8695" width="27.85546875" customWidth="1"/>
    <col min="8696" max="8705" width="6.5703125" customWidth="1"/>
    <col min="8706" max="8706" width="15.140625" customWidth="1"/>
    <col min="8950" max="8950" width="26.42578125" customWidth="1"/>
    <col min="8951" max="8951" width="27.85546875" customWidth="1"/>
    <col min="8952" max="8961" width="6.5703125" customWidth="1"/>
    <col min="8962" max="8962" width="15.140625" customWidth="1"/>
    <col min="9206" max="9206" width="26.42578125" customWidth="1"/>
    <col min="9207" max="9207" width="27.85546875" customWidth="1"/>
    <col min="9208" max="9217" width="6.5703125" customWidth="1"/>
    <col min="9218" max="9218" width="15.140625" customWidth="1"/>
    <col min="9462" max="9462" width="26.42578125" customWidth="1"/>
    <col min="9463" max="9463" width="27.85546875" customWidth="1"/>
    <col min="9464" max="9473" width="6.5703125" customWidth="1"/>
    <col min="9474" max="9474" width="15.140625" customWidth="1"/>
    <col min="9718" max="9718" width="26.42578125" customWidth="1"/>
    <col min="9719" max="9719" width="27.85546875" customWidth="1"/>
    <col min="9720" max="9729" width="6.5703125" customWidth="1"/>
    <col min="9730" max="9730" width="15.140625" customWidth="1"/>
    <col min="9974" max="9974" width="26.42578125" customWidth="1"/>
    <col min="9975" max="9975" width="27.85546875" customWidth="1"/>
    <col min="9976" max="9985" width="6.5703125" customWidth="1"/>
    <col min="9986" max="9986" width="15.140625" customWidth="1"/>
    <col min="10230" max="10230" width="26.42578125" customWidth="1"/>
    <col min="10231" max="10231" width="27.85546875" customWidth="1"/>
    <col min="10232" max="10241" width="6.5703125" customWidth="1"/>
    <col min="10242" max="10242" width="15.140625" customWidth="1"/>
    <col min="10486" max="10486" width="26.42578125" customWidth="1"/>
    <col min="10487" max="10487" width="27.85546875" customWidth="1"/>
    <col min="10488" max="10497" width="6.5703125" customWidth="1"/>
    <col min="10498" max="10498" width="15.140625" customWidth="1"/>
    <col min="10742" max="10742" width="26.42578125" customWidth="1"/>
    <col min="10743" max="10743" width="27.85546875" customWidth="1"/>
    <col min="10744" max="10753" width="6.5703125" customWidth="1"/>
    <col min="10754" max="10754" width="15.140625" customWidth="1"/>
    <col min="10998" max="10998" width="26.42578125" customWidth="1"/>
    <col min="10999" max="10999" width="27.85546875" customWidth="1"/>
    <col min="11000" max="11009" width="6.5703125" customWidth="1"/>
    <col min="11010" max="11010" width="15.140625" customWidth="1"/>
    <col min="11254" max="11254" width="26.42578125" customWidth="1"/>
    <col min="11255" max="11255" width="27.85546875" customWidth="1"/>
    <col min="11256" max="11265" width="6.5703125" customWidth="1"/>
    <col min="11266" max="11266" width="15.140625" customWidth="1"/>
    <col min="11510" max="11510" width="26.42578125" customWidth="1"/>
    <col min="11511" max="11511" width="27.85546875" customWidth="1"/>
    <col min="11512" max="11521" width="6.5703125" customWidth="1"/>
    <col min="11522" max="11522" width="15.140625" customWidth="1"/>
    <col min="11766" max="11766" width="26.42578125" customWidth="1"/>
    <col min="11767" max="11767" width="27.85546875" customWidth="1"/>
    <col min="11768" max="11777" width="6.5703125" customWidth="1"/>
    <col min="11778" max="11778" width="15.140625" customWidth="1"/>
    <col min="12022" max="12022" width="26.42578125" customWidth="1"/>
    <col min="12023" max="12023" width="27.85546875" customWidth="1"/>
    <col min="12024" max="12033" width="6.5703125" customWidth="1"/>
    <col min="12034" max="12034" width="15.140625" customWidth="1"/>
    <col min="12278" max="12278" width="26.42578125" customWidth="1"/>
    <col min="12279" max="12279" width="27.85546875" customWidth="1"/>
    <col min="12280" max="12289" width="6.5703125" customWidth="1"/>
    <col min="12290" max="12290" width="15.140625" customWidth="1"/>
    <col min="12534" max="12534" width="26.42578125" customWidth="1"/>
    <col min="12535" max="12535" width="27.85546875" customWidth="1"/>
    <col min="12536" max="12545" width="6.5703125" customWidth="1"/>
    <col min="12546" max="12546" width="15.140625" customWidth="1"/>
    <col min="12790" max="12790" width="26.42578125" customWidth="1"/>
    <col min="12791" max="12791" width="27.85546875" customWidth="1"/>
    <col min="12792" max="12801" width="6.5703125" customWidth="1"/>
    <col min="12802" max="12802" width="15.140625" customWidth="1"/>
    <col min="13046" max="13046" width="26.42578125" customWidth="1"/>
    <col min="13047" max="13047" width="27.85546875" customWidth="1"/>
    <col min="13048" max="13057" width="6.5703125" customWidth="1"/>
    <col min="13058" max="13058" width="15.140625" customWidth="1"/>
    <col min="13302" max="13302" width="26.42578125" customWidth="1"/>
    <col min="13303" max="13303" width="27.85546875" customWidth="1"/>
    <col min="13304" max="13313" width="6.5703125" customWidth="1"/>
    <col min="13314" max="13314" width="15.140625" customWidth="1"/>
    <col min="13558" max="13558" width="26.42578125" customWidth="1"/>
    <col min="13559" max="13559" width="27.85546875" customWidth="1"/>
    <col min="13560" max="13569" width="6.5703125" customWidth="1"/>
    <col min="13570" max="13570" width="15.140625" customWidth="1"/>
    <col min="13814" max="13814" width="26.42578125" customWidth="1"/>
    <col min="13815" max="13815" width="27.85546875" customWidth="1"/>
    <col min="13816" max="13825" width="6.5703125" customWidth="1"/>
    <col min="13826" max="13826" width="15.140625" customWidth="1"/>
    <col min="14070" max="14070" width="26.42578125" customWidth="1"/>
    <col min="14071" max="14071" width="27.85546875" customWidth="1"/>
    <col min="14072" max="14081" width="6.5703125" customWidth="1"/>
    <col min="14082" max="14082" width="15.140625" customWidth="1"/>
    <col min="14326" max="14326" width="26.42578125" customWidth="1"/>
    <col min="14327" max="14327" width="27.85546875" customWidth="1"/>
    <col min="14328" max="14337" width="6.5703125" customWidth="1"/>
    <col min="14338" max="14338" width="15.140625" customWidth="1"/>
    <col min="14582" max="14582" width="26.42578125" customWidth="1"/>
    <col min="14583" max="14583" width="27.85546875" customWidth="1"/>
    <col min="14584" max="14593" width="6.5703125" customWidth="1"/>
    <col min="14594" max="14594" width="15.140625" customWidth="1"/>
    <col min="14838" max="14838" width="26.42578125" customWidth="1"/>
    <col min="14839" max="14839" width="27.85546875" customWidth="1"/>
    <col min="14840" max="14849" width="6.5703125" customWidth="1"/>
    <col min="14850" max="14850" width="15.140625" customWidth="1"/>
    <col min="15094" max="15094" width="26.42578125" customWidth="1"/>
    <col min="15095" max="15095" width="27.85546875" customWidth="1"/>
    <col min="15096" max="15105" width="6.5703125" customWidth="1"/>
    <col min="15106" max="15106" width="15.140625" customWidth="1"/>
    <col min="15350" max="15350" width="26.42578125" customWidth="1"/>
    <col min="15351" max="15351" width="27.85546875" customWidth="1"/>
    <col min="15352" max="15361" width="6.5703125" customWidth="1"/>
    <col min="15362" max="15362" width="15.140625" customWidth="1"/>
    <col min="15606" max="15606" width="26.42578125" customWidth="1"/>
    <col min="15607" max="15607" width="27.85546875" customWidth="1"/>
    <col min="15608" max="15617" width="6.5703125" customWidth="1"/>
    <col min="15618" max="15618" width="15.140625" customWidth="1"/>
    <col min="15862" max="15862" width="26.42578125" customWidth="1"/>
    <col min="15863" max="15863" width="27.85546875" customWidth="1"/>
    <col min="15864" max="15873" width="6.5703125" customWidth="1"/>
    <col min="15874" max="15874" width="15.140625" customWidth="1"/>
    <col min="16118" max="16118" width="26.42578125" customWidth="1"/>
    <col min="16119" max="16119" width="27.85546875" customWidth="1"/>
    <col min="16120" max="16129" width="6.5703125" customWidth="1"/>
    <col min="16130" max="16130" width="15.140625" customWidth="1"/>
  </cols>
  <sheetData>
    <row r="1" spans="1:13" x14ac:dyDescent="0.25">
      <c r="A1" s="7" t="s">
        <v>562</v>
      </c>
    </row>
    <row r="2" spans="1:13" x14ac:dyDescent="0.25">
      <c r="A2" s="7" t="s">
        <v>310</v>
      </c>
    </row>
    <row r="3" spans="1:13" x14ac:dyDescent="0.25">
      <c r="A3" t="s">
        <v>353</v>
      </c>
    </row>
    <row r="4" spans="1:13" s="159" customFormat="1" x14ac:dyDescent="0.25"/>
    <row r="5" spans="1:13" ht="51.75" customHeight="1" x14ac:dyDescent="0.25">
      <c r="A5" s="282" t="s">
        <v>324</v>
      </c>
      <c r="B5" s="282" t="s">
        <v>309</v>
      </c>
      <c r="C5" s="283">
        <v>2006</v>
      </c>
      <c r="D5" s="283">
        <v>2007</v>
      </c>
      <c r="E5" s="283">
        <v>2008</v>
      </c>
      <c r="F5" s="283">
        <v>2009</v>
      </c>
      <c r="G5" s="283">
        <v>2010</v>
      </c>
      <c r="H5" s="283">
        <v>2011</v>
      </c>
      <c r="I5" s="283">
        <v>2012</v>
      </c>
      <c r="J5" s="283">
        <v>2013</v>
      </c>
      <c r="K5" s="283">
        <v>2014</v>
      </c>
      <c r="L5" s="283">
        <v>2015</v>
      </c>
      <c r="M5" s="208" t="s">
        <v>352</v>
      </c>
    </row>
    <row r="6" spans="1:13" ht="18.75" customHeight="1" x14ac:dyDescent="0.25">
      <c r="A6" s="205" t="s">
        <v>330</v>
      </c>
      <c r="B6" s="205" t="s">
        <v>289</v>
      </c>
      <c r="C6" s="202">
        <v>-27.255813953488371</v>
      </c>
      <c r="D6" s="202">
        <v>-19.7</v>
      </c>
      <c r="E6" s="202">
        <v>-13.678065054211856</v>
      </c>
      <c r="F6" s="202">
        <v>-9.4220110847189336</v>
      </c>
      <c r="G6" s="202">
        <v>-3.4802784222737766</v>
      </c>
      <c r="H6" s="200">
        <v>2.9641185647425816</v>
      </c>
      <c r="I6" s="200">
        <v>14.308811641067109</v>
      </c>
      <c r="J6" s="200">
        <v>18.75505254648343</v>
      </c>
      <c r="K6" s="200">
        <v>35.481366459627317</v>
      </c>
      <c r="L6" s="200">
        <v>51.119691119691133</v>
      </c>
      <c r="M6" s="200">
        <f t="shared" ref="M6:M13" si="0">L6-C6</f>
        <v>78.375505073179511</v>
      </c>
    </row>
    <row r="7" spans="1:13" ht="18.75" customHeight="1" x14ac:dyDescent="0.25">
      <c r="A7" s="205" t="s">
        <v>341</v>
      </c>
      <c r="B7" s="206" t="s">
        <v>292</v>
      </c>
      <c r="C7" s="202">
        <v>-22.408848832445713</v>
      </c>
      <c r="D7" s="202">
        <v>-9.9</v>
      </c>
      <c r="E7" s="202">
        <v>-2.5467568643056069</v>
      </c>
      <c r="F7" s="202">
        <v>0.97541943035505274</v>
      </c>
      <c r="G7" s="202">
        <v>7.6112412177985922</v>
      </c>
      <c r="H7" s="200">
        <v>9.0687271248475003</v>
      </c>
      <c r="I7" s="200">
        <v>6.7468010856921365</v>
      </c>
      <c r="J7" s="200">
        <v>18.10779371849555</v>
      </c>
      <c r="K7" s="200">
        <v>23.945312499999993</v>
      </c>
      <c r="L7" s="200">
        <v>39.960861056751455</v>
      </c>
      <c r="M7" s="200">
        <f t="shared" si="0"/>
        <v>62.369709889197168</v>
      </c>
    </row>
    <row r="8" spans="1:13" ht="18.75" customHeight="1" x14ac:dyDescent="0.25">
      <c r="A8" s="205" t="s">
        <v>345</v>
      </c>
      <c r="B8" s="206" t="s">
        <v>293</v>
      </c>
      <c r="C8" s="202">
        <v>-26.97547683923705</v>
      </c>
      <c r="D8" s="202">
        <v>-28.8</v>
      </c>
      <c r="E8" s="202">
        <v>-33.211233211233221</v>
      </c>
      <c r="F8" s="202">
        <v>-32.539682539682538</v>
      </c>
      <c r="G8" s="202">
        <v>-28.205128205128208</v>
      </c>
      <c r="H8" s="200">
        <v>-21.703617269544928</v>
      </c>
      <c r="I8" s="200">
        <v>-15.936254980079678</v>
      </c>
      <c r="J8" s="200">
        <v>0.49800796812749715</v>
      </c>
      <c r="K8" s="200">
        <v>16.793168880455422</v>
      </c>
      <c r="L8" s="200">
        <v>29.272727272727277</v>
      </c>
      <c r="M8" s="200">
        <f t="shared" si="0"/>
        <v>56.248204111964327</v>
      </c>
    </row>
    <row r="9" spans="1:13" ht="18.75" customHeight="1" x14ac:dyDescent="0.25">
      <c r="A9" s="205" t="s">
        <v>347</v>
      </c>
      <c r="B9" s="206" t="s">
        <v>295</v>
      </c>
      <c r="C9" s="202">
        <v>-44.248826291079808</v>
      </c>
      <c r="D9" s="202">
        <v>-38.700000000000003</v>
      </c>
      <c r="E9" s="202">
        <v>-36.253776435045317</v>
      </c>
      <c r="F9" s="202">
        <v>-31.191806331471138</v>
      </c>
      <c r="G9" s="202">
        <v>-30.195381882770867</v>
      </c>
      <c r="H9" s="200">
        <v>-23.456790123456791</v>
      </c>
      <c r="I9" s="200">
        <v>-14.773697694278399</v>
      </c>
      <c r="J9" s="200">
        <v>-7.0025619128949641</v>
      </c>
      <c r="K9" s="200">
        <v>2.6315789473684235</v>
      </c>
      <c r="L9" s="200">
        <v>5.4383116883116882</v>
      </c>
      <c r="M9" s="200">
        <f t="shared" si="0"/>
        <v>49.687137979391494</v>
      </c>
    </row>
    <row r="10" spans="1:13" ht="18.75" customHeight="1" x14ac:dyDescent="0.25">
      <c r="A10" s="205" t="s">
        <v>346</v>
      </c>
      <c r="B10" s="206" t="s">
        <v>291</v>
      </c>
      <c r="C10" s="202">
        <v>-0.4777070063694307</v>
      </c>
      <c r="D10" s="202">
        <v>0</v>
      </c>
      <c r="E10" s="202">
        <v>3.1161473087818763</v>
      </c>
      <c r="F10" s="202">
        <v>7.7436582109479319</v>
      </c>
      <c r="G10" s="202">
        <v>14.211886304909557</v>
      </c>
      <c r="H10" s="200">
        <v>23.680823680823682</v>
      </c>
      <c r="I10" s="200">
        <v>25.471698113207548</v>
      </c>
      <c r="J10" s="200">
        <v>32.429245283018865</v>
      </c>
      <c r="K10" s="200">
        <v>39.411098527746326</v>
      </c>
      <c r="L10" s="200">
        <v>45.814977973568283</v>
      </c>
      <c r="M10" s="200">
        <f t="shared" si="0"/>
        <v>46.292684979937711</v>
      </c>
    </row>
    <row r="11" spans="1:13" ht="18.75" customHeight="1" x14ac:dyDescent="0.25">
      <c r="A11" s="205" t="s">
        <v>331</v>
      </c>
      <c r="B11" s="206" t="s">
        <v>332</v>
      </c>
      <c r="C11" s="202">
        <v>-49.609375</v>
      </c>
      <c r="D11" s="202">
        <v>-54.4</v>
      </c>
      <c r="E11" s="202">
        <v>-51.428571428571431</v>
      </c>
      <c r="F11" s="202">
        <v>-35.362318840579718</v>
      </c>
      <c r="G11" s="202">
        <v>-35.200000000000003</v>
      </c>
      <c r="H11" s="200">
        <v>-31.645569620253163</v>
      </c>
      <c r="I11" s="200">
        <v>-31.799163179916324</v>
      </c>
      <c r="J11" s="200">
        <v>-20.920502092050217</v>
      </c>
      <c r="K11" s="200">
        <v>-14.772727272727277</v>
      </c>
      <c r="L11" s="200">
        <v>-3.8260869565217348</v>
      </c>
      <c r="M11" s="200">
        <f t="shared" si="0"/>
        <v>45.783288043478265</v>
      </c>
    </row>
    <row r="12" spans="1:13" ht="18.75" customHeight="1" x14ac:dyDescent="0.25">
      <c r="A12" s="205" t="s">
        <v>335</v>
      </c>
      <c r="B12" s="206" t="s">
        <v>290</v>
      </c>
      <c r="C12" s="202">
        <v>6.9597069597069634</v>
      </c>
      <c r="D12" s="202">
        <v>10.5</v>
      </c>
      <c r="E12" s="202">
        <v>6.3589743589743506</v>
      </c>
      <c r="F12" s="202">
        <v>11.495327102803742</v>
      </c>
      <c r="G12" s="202">
        <v>9.7797356828193944</v>
      </c>
      <c r="H12" s="200">
        <v>14.677276746242265</v>
      </c>
      <c r="I12" s="200">
        <v>19.815281276238451</v>
      </c>
      <c r="J12" s="200">
        <v>34.089000839630565</v>
      </c>
      <c r="K12" s="200">
        <v>40.481927710843365</v>
      </c>
      <c r="L12" s="200">
        <v>46.966115051221429</v>
      </c>
      <c r="M12" s="200">
        <f t="shared" si="0"/>
        <v>40.006408091514466</v>
      </c>
    </row>
    <row r="13" spans="1:13" ht="18.75" customHeight="1" x14ac:dyDescent="0.25">
      <c r="A13" s="205" t="s">
        <v>337</v>
      </c>
      <c r="B13" s="206" t="s">
        <v>301</v>
      </c>
      <c r="C13" s="202">
        <v>-46.39016897081413</v>
      </c>
      <c r="D13" s="202">
        <v>-46.8</v>
      </c>
      <c r="E13" s="202">
        <v>-43.833652007648183</v>
      </c>
      <c r="F13" s="202">
        <v>-38.930232558139529</v>
      </c>
      <c r="G13" s="202">
        <v>-43.512150389729477</v>
      </c>
      <c r="H13" s="200">
        <v>-37.165649929610503</v>
      </c>
      <c r="I13" s="200">
        <v>-21.662468513853906</v>
      </c>
      <c r="J13" s="200">
        <v>-25.088161209068023</v>
      </c>
      <c r="K13" s="200">
        <v>-19.878296146044619</v>
      </c>
      <c r="L13" s="200">
        <v>-14.764079147640791</v>
      </c>
      <c r="M13" s="200">
        <f t="shared" si="0"/>
        <v>31.626089823173338</v>
      </c>
    </row>
    <row r="14" spans="1:13" ht="18.75" customHeight="1" x14ac:dyDescent="0.25">
      <c r="A14" s="205" t="s">
        <v>333</v>
      </c>
      <c r="B14" s="206" t="s">
        <v>306</v>
      </c>
      <c r="C14" s="203"/>
      <c r="D14" s="203"/>
      <c r="E14" s="202">
        <v>-70.134874759152211</v>
      </c>
      <c r="F14" s="202">
        <v>-74.125874125874134</v>
      </c>
      <c r="G14" s="202">
        <v>-68.971061093247584</v>
      </c>
      <c r="H14" s="200">
        <v>-62.183544303797468</v>
      </c>
      <c r="I14" s="200">
        <v>-57.562408223201167</v>
      </c>
      <c r="J14" s="200">
        <v>-50.660792951541843</v>
      </c>
      <c r="K14" s="200">
        <v>-43.912448700410401</v>
      </c>
      <c r="L14" s="200">
        <v>-42.015706806282722</v>
      </c>
      <c r="M14" s="200">
        <f>L14-E14</f>
        <v>28.119167952869489</v>
      </c>
    </row>
    <row r="15" spans="1:13" ht="18.75" customHeight="1" x14ac:dyDescent="0.25">
      <c r="A15" s="205" t="s">
        <v>340</v>
      </c>
      <c r="B15" s="206" t="s">
        <v>297</v>
      </c>
      <c r="C15" s="202">
        <v>-29.532577903682721</v>
      </c>
      <c r="D15" s="202">
        <v>-26.2</v>
      </c>
      <c r="E15" s="202">
        <v>-28.856382978723403</v>
      </c>
      <c r="F15" s="202">
        <v>-26.025641025641029</v>
      </c>
      <c r="G15" s="202">
        <v>-32.23559214692844</v>
      </c>
      <c r="H15" s="200">
        <v>-28.08041504539559</v>
      </c>
      <c r="I15" s="200">
        <v>-17.803768680961664</v>
      </c>
      <c r="J15" s="200">
        <v>-12.605588044184543</v>
      </c>
      <c r="K15" s="200">
        <v>-3.4282018111254922</v>
      </c>
      <c r="L15" s="200">
        <v>-3.2734274711168152</v>
      </c>
      <c r="M15" s="200">
        <f t="shared" ref="M15:M27" si="1">L15-C15</f>
        <v>26.259150432565907</v>
      </c>
    </row>
    <row r="16" spans="1:13" ht="18.75" customHeight="1" x14ac:dyDescent="0.25">
      <c r="A16" s="205" t="s">
        <v>336</v>
      </c>
      <c r="B16" s="206" t="s">
        <v>302</v>
      </c>
      <c r="C16" s="202">
        <v>-46.520618556701024</v>
      </c>
      <c r="D16" s="202">
        <v>-41</v>
      </c>
      <c r="E16" s="202">
        <v>-37.155963302752291</v>
      </c>
      <c r="F16" s="202">
        <v>-32.907348242811508</v>
      </c>
      <c r="G16" s="202">
        <v>-30</v>
      </c>
      <c r="H16" s="200">
        <v>-22.600619195046438</v>
      </c>
      <c r="I16" s="200">
        <v>-23.904761904761905</v>
      </c>
      <c r="J16" s="200">
        <v>-21.619047619047617</v>
      </c>
      <c r="K16" s="200">
        <v>-21.005385996409334</v>
      </c>
      <c r="L16" s="200">
        <v>-20.65404475043028</v>
      </c>
      <c r="M16" s="200">
        <f t="shared" si="1"/>
        <v>25.866573806270743</v>
      </c>
    </row>
    <row r="17" spans="1:13" ht="18.75" customHeight="1" x14ac:dyDescent="0.25">
      <c r="A17" s="205" t="s">
        <v>343</v>
      </c>
      <c r="B17" s="206" t="s">
        <v>296</v>
      </c>
      <c r="C17" s="202">
        <v>-27.834433113377337</v>
      </c>
      <c r="D17" s="202">
        <v>-27.7</v>
      </c>
      <c r="E17" s="202">
        <v>-34.433443344334435</v>
      </c>
      <c r="F17" s="202">
        <v>-39.800734137388567</v>
      </c>
      <c r="G17" s="202">
        <v>-39.342578325629169</v>
      </c>
      <c r="H17" s="200">
        <v>-35.968586387434556</v>
      </c>
      <c r="I17" s="200">
        <v>-31.278280542986419</v>
      </c>
      <c r="J17" s="200">
        <v>-21.210407239819006</v>
      </c>
      <c r="K17" s="200">
        <v>-12.354570637119116</v>
      </c>
      <c r="L17" s="200">
        <v>-2.797586396050475</v>
      </c>
      <c r="M17" s="200">
        <f t="shared" si="1"/>
        <v>25.03684671732686</v>
      </c>
    </row>
    <row r="18" spans="1:13" ht="18.75" customHeight="1" x14ac:dyDescent="0.25">
      <c r="A18" s="205" t="s">
        <v>327</v>
      </c>
      <c r="B18" s="206" t="s">
        <v>328</v>
      </c>
      <c r="C18" s="202">
        <v>-21.992238033635189</v>
      </c>
      <c r="D18" s="202">
        <v>-22</v>
      </c>
      <c r="E18" s="202">
        <v>-18.220597196831207</v>
      </c>
      <c r="F18" s="202">
        <v>-19.894366197183093</v>
      </c>
      <c r="G18" s="202">
        <v>-21.623188405797105</v>
      </c>
      <c r="H18" s="200">
        <v>-18.571428571428577</v>
      </c>
      <c r="I18" s="200">
        <v>-16.746411483253585</v>
      </c>
      <c r="J18" s="200">
        <v>-19.856459330143533</v>
      </c>
      <c r="K18" s="200">
        <v>-13.666072489601897</v>
      </c>
      <c r="L18" s="200">
        <v>-2.0697811945594409</v>
      </c>
      <c r="M18" s="200">
        <f t="shared" si="1"/>
        <v>19.92245683907575</v>
      </c>
    </row>
    <row r="19" spans="1:13" ht="18.75" customHeight="1" x14ac:dyDescent="0.25">
      <c r="A19" s="205" t="s">
        <v>326</v>
      </c>
      <c r="B19" s="206" t="s">
        <v>298</v>
      </c>
      <c r="C19" s="202">
        <v>-26.923076923076927</v>
      </c>
      <c r="D19" s="202">
        <v>-23.8</v>
      </c>
      <c r="E19" s="202">
        <v>-22.096774193548384</v>
      </c>
      <c r="F19" s="202">
        <v>-23.179791976225861</v>
      </c>
      <c r="G19" s="202">
        <v>-14.184397163120568</v>
      </c>
      <c r="H19" s="200">
        <v>-18.934081346423557</v>
      </c>
      <c r="I19" s="200">
        <v>-12.685560053981112</v>
      </c>
      <c r="J19" s="200">
        <v>-16.734143049932527</v>
      </c>
      <c r="K19" s="200">
        <v>-15.73604060913706</v>
      </c>
      <c r="L19" s="200">
        <v>-7.047387606318348</v>
      </c>
      <c r="M19" s="200">
        <f t="shared" si="1"/>
        <v>19.875689316758578</v>
      </c>
    </row>
    <row r="20" spans="1:13" ht="18.75" customHeight="1" x14ac:dyDescent="0.25">
      <c r="A20" s="205" t="s">
        <v>344</v>
      </c>
      <c r="B20" s="206" t="s">
        <v>294</v>
      </c>
      <c r="C20" s="202">
        <v>6.4315352697095349</v>
      </c>
      <c r="D20" s="202">
        <v>1.1000000000000001</v>
      </c>
      <c r="E20" s="202">
        <v>-10.03649635036497</v>
      </c>
      <c r="F20" s="202">
        <v>-26.694915254237291</v>
      </c>
      <c r="G20" s="202">
        <v>-26.065573770491806</v>
      </c>
      <c r="H20" s="200">
        <v>-23.746918652424</v>
      </c>
      <c r="I20" s="200">
        <v>-14.014839241549884</v>
      </c>
      <c r="J20" s="200">
        <v>-6.0181368507831854</v>
      </c>
      <c r="K20" s="200">
        <v>5.4718477398889878</v>
      </c>
      <c r="L20" s="200">
        <v>16.184519155590309</v>
      </c>
      <c r="M20" s="200">
        <f t="shared" si="1"/>
        <v>9.7529838858807736</v>
      </c>
    </row>
    <row r="21" spans="1:13" ht="18.75" customHeight="1" x14ac:dyDescent="0.25">
      <c r="A21" s="205" t="s">
        <v>339</v>
      </c>
      <c r="B21" s="206" t="s">
        <v>299</v>
      </c>
      <c r="C21" s="202">
        <v>-16.605166051660522</v>
      </c>
      <c r="D21" s="202">
        <v>-29</v>
      </c>
      <c r="E21" s="202">
        <v>-30.944625407166114</v>
      </c>
      <c r="F21" s="202">
        <v>-30.838323353293408</v>
      </c>
      <c r="G21" s="202">
        <v>-33.620689655172413</v>
      </c>
      <c r="H21" s="200">
        <v>-39.828080229226366</v>
      </c>
      <c r="I21" s="200">
        <v>-43.717277486910994</v>
      </c>
      <c r="J21" s="200">
        <v>-26.178010471204189</v>
      </c>
      <c r="K21" s="200">
        <v>-16.500000000000004</v>
      </c>
      <c r="L21" s="200">
        <v>-12.318840579710141</v>
      </c>
      <c r="M21" s="200">
        <f t="shared" si="1"/>
        <v>4.2863254719503807</v>
      </c>
    </row>
    <row r="22" spans="1:13" ht="18.75" customHeight="1" x14ac:dyDescent="0.25">
      <c r="A22" s="205" t="s">
        <v>348</v>
      </c>
      <c r="B22" s="206" t="s">
        <v>98</v>
      </c>
      <c r="C22" s="202">
        <v>-33.426966292134829</v>
      </c>
      <c r="D22" s="202">
        <v>-30.3</v>
      </c>
      <c r="E22" s="202">
        <v>-37.5</v>
      </c>
      <c r="F22" s="202">
        <v>-43.497757847533627</v>
      </c>
      <c r="G22" s="202">
        <v>-46.680942184154169</v>
      </c>
      <c r="H22" s="200">
        <v>-45.762711864406775</v>
      </c>
      <c r="I22" s="200">
        <v>-52.961082910321487</v>
      </c>
      <c r="J22" s="200">
        <v>-36.040609137055839</v>
      </c>
      <c r="K22" s="200">
        <v>-35.02377179080824</v>
      </c>
      <c r="L22" s="200">
        <v>-34.365325077399376</v>
      </c>
      <c r="M22" s="200">
        <f t="shared" si="1"/>
        <v>-0.93835878526454763</v>
      </c>
    </row>
    <row r="23" spans="1:13" ht="18.75" customHeight="1" x14ac:dyDescent="0.25">
      <c r="A23" s="205" t="s">
        <v>334</v>
      </c>
      <c r="B23" s="206" t="s">
        <v>303</v>
      </c>
      <c r="C23" s="202">
        <v>-17.168674698795176</v>
      </c>
      <c r="D23" s="202">
        <v>-17.8</v>
      </c>
      <c r="E23" s="202">
        <v>-16.793893129770993</v>
      </c>
      <c r="F23" s="202">
        <v>-15.575620767494346</v>
      </c>
      <c r="G23" s="202">
        <v>-12.394957983193274</v>
      </c>
      <c r="H23" s="200">
        <v>-14.314928425357859</v>
      </c>
      <c r="I23" s="200">
        <v>-25.375939849624064</v>
      </c>
      <c r="J23" s="200">
        <v>-19.924812030075195</v>
      </c>
      <c r="K23" s="200">
        <v>-17.966101694915263</v>
      </c>
      <c r="L23" s="200">
        <v>-21.894409937888199</v>
      </c>
      <c r="M23" s="200">
        <f t="shared" si="1"/>
        <v>-4.725735239093023</v>
      </c>
    </row>
    <row r="24" spans="1:13" ht="18.75" customHeight="1" x14ac:dyDescent="0.25">
      <c r="A24" s="205" t="s">
        <v>349</v>
      </c>
      <c r="B24" s="206" t="s">
        <v>304</v>
      </c>
      <c r="C24" s="202">
        <v>-19.091673675357455</v>
      </c>
      <c r="D24" s="202">
        <v>-31.2</v>
      </c>
      <c r="E24" s="202">
        <v>-44.191343963553528</v>
      </c>
      <c r="F24" s="202">
        <v>-47.943262411347511</v>
      </c>
      <c r="G24" s="202">
        <v>-47.62237762237762</v>
      </c>
      <c r="H24" s="200">
        <v>-52.997932460372155</v>
      </c>
      <c r="I24" s="200">
        <v>-49.631901840490791</v>
      </c>
      <c r="J24" s="200">
        <v>-36.993865030674847</v>
      </c>
      <c r="K24" s="200">
        <v>-32.370283018867923</v>
      </c>
      <c r="L24" s="200">
        <v>-24.328954882924052</v>
      </c>
      <c r="M24" s="200">
        <f t="shared" si="1"/>
        <v>-5.2372812075665962</v>
      </c>
    </row>
    <row r="25" spans="1:13" ht="18.75" customHeight="1" x14ac:dyDescent="0.25">
      <c r="A25" s="205" t="s">
        <v>329</v>
      </c>
      <c r="B25" s="206" t="s">
        <v>300</v>
      </c>
      <c r="C25" s="202">
        <v>-2.1454112038140609</v>
      </c>
      <c r="D25" s="202">
        <v>-6.3</v>
      </c>
      <c r="E25" s="202">
        <v>-5.4526748971193513</v>
      </c>
      <c r="F25" s="202">
        <v>-8.2940622054665312</v>
      </c>
      <c r="G25" s="202">
        <v>-8.757819481680059</v>
      </c>
      <c r="H25" s="200">
        <v>-14.53744493392071</v>
      </c>
      <c r="I25" s="200">
        <v>-14.01006711409396</v>
      </c>
      <c r="J25" s="200">
        <v>-13.590604026845632</v>
      </c>
      <c r="K25" s="200">
        <v>-13.101815311760063</v>
      </c>
      <c r="L25" s="200">
        <v>-14.382530120481928</v>
      </c>
      <c r="M25" s="200">
        <f t="shared" si="1"/>
        <v>-12.237118916667868</v>
      </c>
    </row>
    <row r="26" spans="1:13" ht="18.75" customHeight="1" x14ac:dyDescent="0.25">
      <c r="A26" s="205" t="s">
        <v>338</v>
      </c>
      <c r="B26" s="206" t="s">
        <v>305</v>
      </c>
      <c r="C26" s="202">
        <v>60.348583877995658</v>
      </c>
      <c r="D26" s="202">
        <v>43.5</v>
      </c>
      <c r="E26" s="202">
        <v>40.559440559440532</v>
      </c>
      <c r="F26" s="202">
        <v>23.29192546583851</v>
      </c>
      <c r="G26" s="202">
        <v>9.5305832147937402</v>
      </c>
      <c r="H26" s="200">
        <v>-6.4032697547683899</v>
      </c>
      <c r="I26" s="200">
        <v>-18.925233644859812</v>
      </c>
      <c r="J26" s="200">
        <v>-20.32710280373832</v>
      </c>
      <c r="K26" s="200">
        <v>-25.957446808510639</v>
      </c>
      <c r="L26" s="200">
        <v>-28.220255653883974</v>
      </c>
      <c r="M26" s="200">
        <f t="shared" si="1"/>
        <v>-88.568839531879632</v>
      </c>
    </row>
    <row r="27" spans="1:13" ht="18.75" customHeight="1" x14ac:dyDescent="0.25">
      <c r="A27" s="205" t="s">
        <v>342</v>
      </c>
      <c r="B27" s="206" t="s">
        <v>307</v>
      </c>
      <c r="C27" s="202">
        <v>71.299093655589118</v>
      </c>
      <c r="D27" s="202">
        <v>82.4</v>
      </c>
      <c r="E27" s="202">
        <v>79.856115107913666</v>
      </c>
      <c r="F27" s="202"/>
      <c r="G27" s="202">
        <v>-54.491017964071858</v>
      </c>
      <c r="H27" s="200">
        <v>-43.659043659043654</v>
      </c>
      <c r="I27" s="200">
        <v>-73.678264798915507</v>
      </c>
      <c r="J27" s="200">
        <v>-28.445549028468136</v>
      </c>
      <c r="K27" s="200">
        <v>-36.904418134565404</v>
      </c>
      <c r="L27" s="200">
        <v>-51.982696467195382</v>
      </c>
      <c r="M27" s="200">
        <f t="shared" si="1"/>
        <v>-123.2817901227845</v>
      </c>
    </row>
    <row r="28" spans="1:13" s="159" customFormat="1" ht="6.75" customHeight="1" x14ac:dyDescent="0.25">
      <c r="A28" s="205"/>
      <c r="B28" s="206"/>
      <c r="C28" s="202"/>
      <c r="D28" s="202"/>
      <c r="E28" s="202"/>
      <c r="F28" s="202"/>
      <c r="G28" s="202"/>
      <c r="H28" s="200"/>
      <c r="I28" s="200"/>
      <c r="J28" s="200"/>
      <c r="K28" s="200"/>
      <c r="L28" s="200"/>
      <c r="M28" s="200"/>
    </row>
    <row r="29" spans="1:13" ht="30" x14ac:dyDescent="0.25">
      <c r="A29" s="70" t="s">
        <v>350</v>
      </c>
      <c r="B29" s="207" t="s">
        <v>656</v>
      </c>
      <c r="C29" s="204">
        <v>-18.812989921612541</v>
      </c>
      <c r="D29" s="204">
        <v>-17.2</v>
      </c>
      <c r="E29" s="204">
        <v>-16.750756811301713</v>
      </c>
      <c r="F29" s="204">
        <v>-15.604186489058044</v>
      </c>
      <c r="G29" s="204">
        <v>-14.246068455134143</v>
      </c>
      <c r="H29" s="201">
        <v>-11.42322097378276</v>
      </c>
      <c r="I29" s="201">
        <v>-8.093525179856103</v>
      </c>
      <c r="J29" s="201">
        <v>-1.7086330935251755</v>
      </c>
      <c r="K29" s="201">
        <v>5.0043140638481454</v>
      </c>
      <c r="L29" s="201">
        <v>12.162162162162158</v>
      </c>
      <c r="M29" s="200">
        <f>L29-C29</f>
        <v>30.975152083774699</v>
      </c>
    </row>
    <row r="57" spans="2:2" x14ac:dyDescent="0.25">
      <c r="B57" t="s">
        <v>351</v>
      </c>
    </row>
  </sheetData>
  <autoFilter ref="A5:M5">
    <sortState ref="A6:M27">
      <sortCondition descending="1" ref="M5"/>
    </sortState>
  </autoFilter>
  <conditionalFormatting sqref="C6:L26 C29:L29">
    <cfRule type="colorScale" priority="5">
      <colorScale>
        <cfvo type="min"/>
        <cfvo type="percentile" val="50"/>
        <cfvo type="max"/>
        <color rgb="FF5A8AC6"/>
        <color rgb="FFFCFCFF"/>
        <color rgb="FFF8696B"/>
      </colorScale>
    </cfRule>
  </conditionalFormatting>
  <conditionalFormatting sqref="C27:L28">
    <cfRule type="colorScale" priority="6">
      <colorScale>
        <cfvo type="min"/>
        <cfvo type="percentile" val="50"/>
        <cfvo type="max"/>
        <color rgb="FF5A8AC6"/>
        <color rgb="FFFCFCFF"/>
        <color rgb="FFF8696B"/>
      </colorScale>
    </cfRule>
  </conditionalFormatting>
  <conditionalFormatting sqref="M6:M29">
    <cfRule type="colorScale" priority="4">
      <colorScale>
        <cfvo type="min"/>
        <cfvo type="percentile" val="50"/>
        <cfvo type="max"/>
        <color rgb="FF63BE7B"/>
        <color rgb="FFFFEB84"/>
        <color rgb="FFF8696B"/>
      </colorScale>
    </cfRule>
  </conditionalFormatting>
  <conditionalFormatting sqref="C6:L29">
    <cfRule type="colorScale" priority="3">
      <colorScale>
        <cfvo type="min"/>
        <cfvo type="percentile" val="50"/>
        <cfvo type="max"/>
        <color rgb="FFF8696B"/>
        <color rgb="FFFFEB84"/>
        <color rgb="FF63BE7B"/>
      </colorScale>
    </cfRule>
  </conditionalFormatting>
  <conditionalFormatting sqref="C6:M29">
    <cfRule type="colorScale" priority="1">
      <colorScale>
        <cfvo type="min"/>
        <cfvo type="max"/>
        <color rgb="FFFCFCFF"/>
        <color rgb="FF63BE7B"/>
      </colorScale>
    </cfRule>
    <cfRule type="colorScale" priority="2">
      <colorScale>
        <cfvo type="min"/>
        <cfvo type="percentile" val="50"/>
        <cfvo type="max"/>
        <color rgb="FF5A8AC6"/>
        <color rgb="FFFCFCFF"/>
        <color rgb="FFF8696B"/>
      </colorScale>
    </cfRule>
  </conditionalFormatting>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Normal="100" workbookViewId="0">
      <selection activeCell="K9" sqref="K9"/>
    </sheetView>
  </sheetViews>
  <sheetFormatPr defaultRowHeight="15" x14ac:dyDescent="0.25"/>
  <cols>
    <col min="1" max="1" width="23.42578125" customWidth="1"/>
    <col min="2" max="2" width="13.140625" customWidth="1"/>
    <col min="3" max="3" width="9.7109375" customWidth="1"/>
    <col min="4" max="5" width="13.85546875" customWidth="1"/>
    <col min="6" max="6" width="11.42578125" customWidth="1"/>
    <col min="7" max="7" width="14.5703125" customWidth="1"/>
    <col min="9" max="9" width="11.140625" customWidth="1"/>
  </cols>
  <sheetData>
    <row r="1" spans="1:7" x14ac:dyDescent="0.25">
      <c r="A1" s="7" t="s">
        <v>528</v>
      </c>
    </row>
    <row r="2" spans="1:7" x14ac:dyDescent="0.25">
      <c r="A2" s="7" t="s">
        <v>310</v>
      </c>
    </row>
    <row r="3" spans="1:7" ht="15.75" thickBot="1" x14ac:dyDescent="0.3"/>
    <row r="4" spans="1:7" ht="90" x14ac:dyDescent="0.25">
      <c r="A4" s="219" t="s">
        <v>325</v>
      </c>
      <c r="B4" s="216" t="s">
        <v>354</v>
      </c>
      <c r="C4" s="212" t="s">
        <v>355</v>
      </c>
      <c r="D4" s="215" t="s">
        <v>356</v>
      </c>
      <c r="E4" s="212" t="s">
        <v>357</v>
      </c>
      <c r="F4" s="215" t="s">
        <v>358</v>
      </c>
      <c r="G4" s="212" t="s">
        <v>359</v>
      </c>
    </row>
    <row r="5" spans="1:7" x14ac:dyDescent="0.25">
      <c r="A5" s="220">
        <v>2005</v>
      </c>
      <c r="B5" s="217">
        <v>1.03</v>
      </c>
      <c r="C5" s="213">
        <v>2</v>
      </c>
      <c r="D5" s="222">
        <v>1.6</v>
      </c>
      <c r="E5" s="213">
        <v>4.7300000000000004</v>
      </c>
      <c r="F5" s="222">
        <v>2.0699999999999998</v>
      </c>
      <c r="G5" s="213">
        <v>1.69</v>
      </c>
    </row>
    <row r="6" spans="1:7" x14ac:dyDescent="0.25">
      <c r="A6" s="220">
        <v>2006</v>
      </c>
      <c r="B6" s="217">
        <v>2.77</v>
      </c>
      <c r="C6" s="213">
        <v>1.85</v>
      </c>
      <c r="D6" s="222">
        <v>1.62</v>
      </c>
      <c r="E6" s="213">
        <v>4.3600000000000003</v>
      </c>
      <c r="F6" s="222">
        <v>2.71</v>
      </c>
      <c r="G6" s="213">
        <v>0.75</v>
      </c>
    </row>
    <row r="7" spans="1:7" x14ac:dyDescent="0.25">
      <c r="A7" s="220">
        <v>2007</v>
      </c>
      <c r="B7" s="217">
        <v>3.46</v>
      </c>
      <c r="C7" s="213">
        <v>2.2200000000000002</v>
      </c>
      <c r="D7" s="222">
        <v>1.97</v>
      </c>
      <c r="E7" s="213">
        <v>3.03</v>
      </c>
      <c r="F7" s="222">
        <v>3.51</v>
      </c>
      <c r="G7" s="213">
        <v>0.47</v>
      </c>
    </row>
    <row r="8" spans="1:7" x14ac:dyDescent="0.25">
      <c r="A8" s="220">
        <v>2008</v>
      </c>
      <c r="B8" s="217">
        <v>5.79</v>
      </c>
      <c r="C8" s="213">
        <v>1.26</v>
      </c>
      <c r="D8" s="222">
        <v>2.46</v>
      </c>
      <c r="E8" s="213">
        <v>2.06</v>
      </c>
      <c r="F8" s="222">
        <v>4.67</v>
      </c>
      <c r="G8" s="213">
        <v>0.44</v>
      </c>
    </row>
    <row r="9" spans="1:7" x14ac:dyDescent="0.25">
      <c r="A9" s="220">
        <v>2009</v>
      </c>
      <c r="B9" s="217">
        <v>7.34</v>
      </c>
      <c r="C9" s="213">
        <v>2.2400000000000002</v>
      </c>
      <c r="D9" s="222">
        <v>2.91</v>
      </c>
      <c r="E9" s="213">
        <v>2.5299999999999998</v>
      </c>
      <c r="F9" s="222">
        <v>5.09</v>
      </c>
      <c r="G9" s="213">
        <v>0.55000000000000004</v>
      </c>
    </row>
    <row r="10" spans="1:7" x14ac:dyDescent="0.25">
      <c r="A10" s="220">
        <v>2010</v>
      </c>
      <c r="B10" s="217">
        <v>8.94</v>
      </c>
      <c r="C10" s="213">
        <v>1.1200000000000001</v>
      </c>
      <c r="D10" s="222">
        <v>2.81</v>
      </c>
      <c r="E10" s="213">
        <v>2.19</v>
      </c>
      <c r="F10" s="222">
        <v>6.18</v>
      </c>
      <c r="G10" s="213">
        <v>0.63</v>
      </c>
    </row>
    <row r="11" spans="1:7" x14ac:dyDescent="0.25">
      <c r="A11" s="220">
        <v>2011</v>
      </c>
      <c r="B11" s="217">
        <v>7.95</v>
      </c>
      <c r="C11" s="213">
        <v>0.83</v>
      </c>
      <c r="D11" s="222">
        <v>3.14</v>
      </c>
      <c r="E11" s="213">
        <v>1.83</v>
      </c>
      <c r="F11" s="222">
        <v>4.9800000000000004</v>
      </c>
      <c r="G11" s="213">
        <v>0.41</v>
      </c>
    </row>
    <row r="12" spans="1:7" x14ac:dyDescent="0.25">
      <c r="A12" s="220">
        <v>2012</v>
      </c>
      <c r="B12" s="217">
        <v>8.64</v>
      </c>
      <c r="C12" s="213">
        <v>0.71</v>
      </c>
      <c r="D12" s="222">
        <v>3.58</v>
      </c>
      <c r="E12" s="213">
        <v>1.28</v>
      </c>
      <c r="F12" s="222">
        <v>4.6399999999999997</v>
      </c>
      <c r="G12" s="213">
        <v>0.31</v>
      </c>
    </row>
    <row r="13" spans="1:7" x14ac:dyDescent="0.25">
      <c r="A13" s="220">
        <v>2013</v>
      </c>
      <c r="B13" s="217">
        <v>6.87</v>
      </c>
      <c r="C13" s="213">
        <v>1.17</v>
      </c>
      <c r="D13" s="222">
        <v>3.53</v>
      </c>
      <c r="E13" s="213">
        <v>0.71</v>
      </c>
      <c r="F13" s="222">
        <v>4.84</v>
      </c>
      <c r="G13" s="213">
        <v>0.43</v>
      </c>
    </row>
    <row r="14" spans="1:7" x14ac:dyDescent="0.25">
      <c r="A14" s="220">
        <v>2014</v>
      </c>
      <c r="B14" s="217">
        <v>8.6199999999999992</v>
      </c>
      <c r="C14" s="213">
        <v>0.25</v>
      </c>
      <c r="D14" s="222">
        <v>3.28</v>
      </c>
      <c r="E14" s="213">
        <v>0.51</v>
      </c>
      <c r="F14" s="222">
        <v>5.35</v>
      </c>
      <c r="G14" s="213">
        <v>0.51</v>
      </c>
    </row>
    <row r="15" spans="1:7" x14ac:dyDescent="0.25">
      <c r="A15" s="220">
        <v>2015</v>
      </c>
      <c r="B15" s="217">
        <v>7.9</v>
      </c>
      <c r="C15" s="213">
        <v>0.12</v>
      </c>
      <c r="D15" s="222">
        <v>3.45</v>
      </c>
      <c r="E15" s="213">
        <v>0.17</v>
      </c>
      <c r="F15" s="222">
        <v>6.5</v>
      </c>
      <c r="G15" s="213">
        <v>0.06</v>
      </c>
    </row>
    <row r="16" spans="1:7" ht="15.75" thickBot="1" x14ac:dyDescent="0.3">
      <c r="A16" s="221" t="s">
        <v>360</v>
      </c>
      <c r="B16" s="218">
        <v>6.3</v>
      </c>
      <c r="C16" s="214">
        <v>0.93</v>
      </c>
      <c r="D16" s="223">
        <v>2.84</v>
      </c>
      <c r="E16" s="214">
        <v>1.64</v>
      </c>
      <c r="F16" s="223">
        <v>4.59</v>
      </c>
      <c r="G16" s="214">
        <v>0.46</v>
      </c>
    </row>
    <row r="18" spans="1:16" x14ac:dyDescent="0.25">
      <c r="A18" s="7" t="s">
        <v>659</v>
      </c>
    </row>
    <row r="19" spans="1:16" s="159" customFormat="1" ht="15.75" thickBot="1" x14ac:dyDescent="0.3">
      <c r="A19" s="7" t="s">
        <v>657</v>
      </c>
    </row>
    <row r="20" spans="1:16" ht="15.75" thickBot="1" x14ac:dyDescent="0.3">
      <c r="A20" s="71"/>
      <c r="B20" s="324" t="s">
        <v>51</v>
      </c>
      <c r="C20" s="325"/>
      <c r="D20" s="325"/>
      <c r="E20" s="325"/>
      <c r="F20" s="326"/>
      <c r="G20" s="327" t="s">
        <v>29</v>
      </c>
      <c r="H20" s="328"/>
      <c r="I20" s="328"/>
      <c r="J20" s="328"/>
      <c r="K20" s="329"/>
      <c r="L20" s="327" t="s">
        <v>148</v>
      </c>
      <c r="M20" s="328"/>
      <c r="N20" s="328"/>
      <c r="O20" s="328"/>
      <c r="P20" s="329"/>
    </row>
    <row r="21" spans="1:16" ht="105" x14ac:dyDescent="0.25">
      <c r="A21" s="86" t="s">
        <v>325</v>
      </c>
      <c r="B21" s="72" t="s">
        <v>361</v>
      </c>
      <c r="C21" s="73" t="s">
        <v>362</v>
      </c>
      <c r="D21" s="81" t="s">
        <v>354</v>
      </c>
      <c r="E21" s="81" t="s">
        <v>363</v>
      </c>
      <c r="F21" s="82" t="s">
        <v>355</v>
      </c>
      <c r="G21" s="83" t="s">
        <v>361</v>
      </c>
      <c r="H21" s="84" t="s">
        <v>362</v>
      </c>
      <c r="I21" s="84" t="s">
        <v>356</v>
      </c>
      <c r="J21" s="84" t="s">
        <v>363</v>
      </c>
      <c r="K21" s="85" t="s">
        <v>357</v>
      </c>
      <c r="L21" s="83" t="s">
        <v>361</v>
      </c>
      <c r="M21" s="84" t="s">
        <v>362</v>
      </c>
      <c r="N21" s="84" t="s">
        <v>358</v>
      </c>
      <c r="O21" s="84" t="s">
        <v>363</v>
      </c>
      <c r="P21" s="85" t="s">
        <v>359</v>
      </c>
    </row>
    <row r="22" spans="1:16" x14ac:dyDescent="0.25">
      <c r="A22" s="74">
        <v>2005</v>
      </c>
      <c r="B22" s="87">
        <v>1069</v>
      </c>
      <c r="C22" s="75">
        <v>11</v>
      </c>
      <c r="D22" s="209">
        <f>C22/B22</f>
        <v>1.028999064546305E-2</v>
      </c>
      <c r="E22" s="75">
        <v>22</v>
      </c>
      <c r="F22" s="76">
        <f>E22/C22</f>
        <v>2</v>
      </c>
      <c r="G22" s="87">
        <v>11383</v>
      </c>
      <c r="H22" s="75">
        <v>182</v>
      </c>
      <c r="I22" s="209">
        <f>H22/G22</f>
        <v>1.5988755161205306E-2</v>
      </c>
      <c r="J22" s="75">
        <v>860</v>
      </c>
      <c r="K22" s="76">
        <f>J22/H22</f>
        <v>4.7252747252747254</v>
      </c>
      <c r="L22" s="87">
        <v>1543</v>
      </c>
      <c r="M22" s="75">
        <v>32</v>
      </c>
      <c r="N22" s="209">
        <f>M22/L22</f>
        <v>2.0738820479585224E-2</v>
      </c>
      <c r="O22" s="75">
        <v>54</v>
      </c>
      <c r="P22" s="76">
        <v>1.69</v>
      </c>
    </row>
    <row r="23" spans="1:16" x14ac:dyDescent="0.25">
      <c r="A23" s="74">
        <v>2006</v>
      </c>
      <c r="B23" s="87">
        <v>1191</v>
      </c>
      <c r="C23" s="75">
        <v>33</v>
      </c>
      <c r="D23" s="209">
        <f t="shared" ref="D23:D33" si="0">C23/B23</f>
        <v>2.7707808564231738E-2</v>
      </c>
      <c r="E23" s="75">
        <v>61</v>
      </c>
      <c r="F23" s="76">
        <f t="shared" ref="F23:F33" si="1">E23/C23</f>
        <v>1.8484848484848484</v>
      </c>
      <c r="G23" s="87">
        <v>12260</v>
      </c>
      <c r="H23" s="75">
        <v>199</v>
      </c>
      <c r="I23" s="209">
        <f t="shared" ref="I23:I33" si="2">H23/G23</f>
        <v>1.6231647634584012E-2</v>
      </c>
      <c r="J23" s="75">
        <v>867</v>
      </c>
      <c r="K23" s="76">
        <f t="shared" ref="K23:K33" si="3">J23/H23</f>
        <v>4.3567839195979898</v>
      </c>
      <c r="L23" s="87">
        <v>1881</v>
      </c>
      <c r="M23" s="75">
        <v>51</v>
      </c>
      <c r="N23" s="209">
        <f t="shared" ref="N23:N33" si="4">M23/L23</f>
        <v>2.7113237639553429E-2</v>
      </c>
      <c r="O23" s="75">
        <v>38</v>
      </c>
      <c r="P23" s="76">
        <v>0.75</v>
      </c>
    </row>
    <row r="24" spans="1:16" x14ac:dyDescent="0.25">
      <c r="A24" s="74">
        <v>2007</v>
      </c>
      <c r="B24" s="87">
        <v>1445</v>
      </c>
      <c r="C24" s="75">
        <v>50</v>
      </c>
      <c r="D24" s="209">
        <f t="shared" si="0"/>
        <v>3.4602076124567477E-2</v>
      </c>
      <c r="E24" s="75">
        <v>111</v>
      </c>
      <c r="F24" s="76">
        <f t="shared" si="1"/>
        <v>2.2200000000000002</v>
      </c>
      <c r="G24" s="87">
        <v>12917</v>
      </c>
      <c r="H24" s="75">
        <v>255</v>
      </c>
      <c r="I24" s="209">
        <f t="shared" si="2"/>
        <v>1.9741426027715413E-2</v>
      </c>
      <c r="J24" s="75">
        <v>772</v>
      </c>
      <c r="K24" s="76">
        <f t="shared" si="3"/>
        <v>3.0274509803921568</v>
      </c>
      <c r="L24" s="87">
        <v>2709</v>
      </c>
      <c r="M24" s="75">
        <v>95</v>
      </c>
      <c r="N24" s="209">
        <f t="shared" si="4"/>
        <v>3.506829088224437E-2</v>
      </c>
      <c r="O24" s="75">
        <v>45</v>
      </c>
      <c r="P24" s="76">
        <v>0.47</v>
      </c>
    </row>
    <row r="25" spans="1:16" x14ac:dyDescent="0.25">
      <c r="A25" s="74">
        <v>2008</v>
      </c>
      <c r="B25" s="87">
        <v>1624</v>
      </c>
      <c r="C25" s="75">
        <v>94</v>
      </c>
      <c r="D25" s="209">
        <f t="shared" si="0"/>
        <v>5.7881773399014777E-2</v>
      </c>
      <c r="E25" s="75">
        <v>118</v>
      </c>
      <c r="F25" s="76">
        <f t="shared" si="1"/>
        <v>1.2553191489361701</v>
      </c>
      <c r="G25" s="87">
        <v>13514</v>
      </c>
      <c r="H25" s="75">
        <v>333</v>
      </c>
      <c r="I25" s="209">
        <f t="shared" si="2"/>
        <v>2.4641112919934881E-2</v>
      </c>
      <c r="J25" s="75">
        <v>685</v>
      </c>
      <c r="K25" s="76">
        <f t="shared" si="3"/>
        <v>2.0570570570570572</v>
      </c>
      <c r="L25" s="87">
        <v>3231</v>
      </c>
      <c r="M25" s="75">
        <v>151</v>
      </c>
      <c r="N25" s="209">
        <f t="shared" si="4"/>
        <v>4.6734757041163727E-2</v>
      </c>
      <c r="O25" s="75">
        <v>67</v>
      </c>
      <c r="P25" s="76">
        <v>0.44</v>
      </c>
    </row>
    <row r="26" spans="1:16" x14ac:dyDescent="0.25">
      <c r="A26" s="74">
        <v>2009</v>
      </c>
      <c r="B26" s="87">
        <v>1757</v>
      </c>
      <c r="C26" s="75">
        <v>129</v>
      </c>
      <c r="D26" s="209">
        <f t="shared" si="0"/>
        <v>7.3420603301081383E-2</v>
      </c>
      <c r="E26" s="75">
        <v>289</v>
      </c>
      <c r="F26" s="76">
        <f t="shared" si="1"/>
        <v>2.2403100775193798</v>
      </c>
      <c r="G26" s="87">
        <v>14093</v>
      </c>
      <c r="H26" s="75">
        <v>410</v>
      </c>
      <c r="I26" s="209">
        <f t="shared" si="2"/>
        <v>2.9092457248279288E-2</v>
      </c>
      <c r="J26" s="75">
        <v>1037</v>
      </c>
      <c r="K26" s="76">
        <f t="shared" si="3"/>
        <v>2.5292682926829269</v>
      </c>
      <c r="L26" s="87">
        <v>3046</v>
      </c>
      <c r="M26" s="75">
        <v>155</v>
      </c>
      <c r="N26" s="209">
        <f t="shared" si="4"/>
        <v>5.0886408404464872E-2</v>
      </c>
      <c r="O26" s="75">
        <v>85</v>
      </c>
      <c r="P26" s="76">
        <v>0.55000000000000004</v>
      </c>
    </row>
    <row r="27" spans="1:16" x14ac:dyDescent="0.25">
      <c r="A27" s="74">
        <v>2010</v>
      </c>
      <c r="B27" s="87">
        <v>2014</v>
      </c>
      <c r="C27" s="75">
        <v>180</v>
      </c>
      <c r="D27" s="209">
        <f t="shared" si="0"/>
        <v>8.937437934458789E-2</v>
      </c>
      <c r="E27" s="75">
        <v>201</v>
      </c>
      <c r="F27" s="76">
        <f t="shared" si="1"/>
        <v>1.1166666666666667</v>
      </c>
      <c r="G27" s="87">
        <v>13953</v>
      </c>
      <c r="H27" s="75">
        <v>392</v>
      </c>
      <c r="I27" s="209">
        <f t="shared" si="2"/>
        <v>2.8094316634415539E-2</v>
      </c>
      <c r="J27" s="75">
        <v>859</v>
      </c>
      <c r="K27" s="76">
        <f t="shared" si="3"/>
        <v>2.1913265306122449</v>
      </c>
      <c r="L27" s="87">
        <v>2882</v>
      </c>
      <c r="M27" s="75">
        <v>178</v>
      </c>
      <c r="N27" s="209">
        <f t="shared" si="4"/>
        <v>6.1762664816099933E-2</v>
      </c>
      <c r="O27" s="75">
        <v>113</v>
      </c>
      <c r="P27" s="76">
        <v>0.63</v>
      </c>
    </row>
    <row r="28" spans="1:16" x14ac:dyDescent="0.25">
      <c r="A28" s="74">
        <v>2011</v>
      </c>
      <c r="B28" s="87">
        <v>2038</v>
      </c>
      <c r="C28" s="75">
        <v>162</v>
      </c>
      <c r="D28" s="209">
        <f t="shared" si="0"/>
        <v>7.9489695780176645E-2</v>
      </c>
      <c r="E28" s="75">
        <v>135</v>
      </c>
      <c r="F28" s="76">
        <f t="shared" si="1"/>
        <v>0.83333333333333337</v>
      </c>
      <c r="G28" s="87">
        <v>14486</v>
      </c>
      <c r="H28" s="75">
        <v>455</v>
      </c>
      <c r="I28" s="209">
        <f t="shared" si="2"/>
        <v>3.1409636890791105E-2</v>
      </c>
      <c r="J28" s="75">
        <v>833</v>
      </c>
      <c r="K28" s="76">
        <f t="shared" si="3"/>
        <v>1.8307692307692307</v>
      </c>
      <c r="L28" s="87">
        <v>3091</v>
      </c>
      <c r="M28" s="75">
        <v>154</v>
      </c>
      <c r="N28" s="209">
        <f t="shared" si="4"/>
        <v>4.9822064056939501E-2</v>
      </c>
      <c r="O28" s="75">
        <v>63</v>
      </c>
      <c r="P28" s="76">
        <v>0.41</v>
      </c>
    </row>
    <row r="29" spans="1:16" x14ac:dyDescent="0.25">
      <c r="A29" s="74">
        <v>2012</v>
      </c>
      <c r="B29" s="87">
        <v>2198</v>
      </c>
      <c r="C29" s="75">
        <v>190</v>
      </c>
      <c r="D29" s="209">
        <f t="shared" si="0"/>
        <v>8.6442220200181982E-2</v>
      </c>
      <c r="E29" s="75">
        <v>134</v>
      </c>
      <c r="F29" s="76">
        <f t="shared" si="1"/>
        <v>0.70526315789473681</v>
      </c>
      <c r="G29" s="87">
        <v>15260</v>
      </c>
      <c r="H29" s="75">
        <v>546</v>
      </c>
      <c r="I29" s="209">
        <f t="shared" si="2"/>
        <v>3.577981651376147E-2</v>
      </c>
      <c r="J29" s="75">
        <v>697</v>
      </c>
      <c r="K29" s="76">
        <f t="shared" si="3"/>
        <v>1.2765567765567765</v>
      </c>
      <c r="L29" s="87">
        <v>3084</v>
      </c>
      <c r="M29" s="75">
        <v>143</v>
      </c>
      <c r="N29" s="209">
        <f t="shared" si="4"/>
        <v>4.6368352788586253E-2</v>
      </c>
      <c r="O29" s="75">
        <v>45</v>
      </c>
      <c r="P29" s="76">
        <v>0.31</v>
      </c>
    </row>
    <row r="30" spans="1:16" x14ac:dyDescent="0.25">
      <c r="A30" s="74">
        <v>2013</v>
      </c>
      <c r="B30" s="87">
        <v>2387</v>
      </c>
      <c r="C30" s="75">
        <v>164</v>
      </c>
      <c r="D30" s="209">
        <f t="shared" si="0"/>
        <v>6.8705488060326766E-2</v>
      </c>
      <c r="E30" s="75">
        <v>192</v>
      </c>
      <c r="F30" s="76">
        <f t="shared" si="1"/>
        <v>1.1707317073170731</v>
      </c>
      <c r="G30" s="87">
        <v>16272</v>
      </c>
      <c r="H30" s="75">
        <v>574</v>
      </c>
      <c r="I30" s="209">
        <f t="shared" si="2"/>
        <v>3.5275319567354968E-2</v>
      </c>
      <c r="J30" s="75">
        <v>407</v>
      </c>
      <c r="K30" s="76">
        <f t="shared" si="3"/>
        <v>0.7090592334494773</v>
      </c>
      <c r="L30" s="87">
        <v>3078</v>
      </c>
      <c r="M30" s="75">
        <v>149</v>
      </c>
      <c r="N30" s="209">
        <f t="shared" si="4"/>
        <v>4.8408057179987002E-2</v>
      </c>
      <c r="O30" s="75">
        <v>64</v>
      </c>
      <c r="P30" s="76">
        <v>0.43</v>
      </c>
    </row>
    <row r="31" spans="1:16" x14ac:dyDescent="0.25">
      <c r="A31" s="74">
        <v>2014</v>
      </c>
      <c r="B31" s="87">
        <v>2738</v>
      </c>
      <c r="C31" s="75">
        <v>236</v>
      </c>
      <c r="D31" s="209">
        <f t="shared" si="0"/>
        <v>8.6194302410518633E-2</v>
      </c>
      <c r="E31" s="75">
        <v>60</v>
      </c>
      <c r="F31" s="76">
        <f t="shared" si="1"/>
        <v>0.25423728813559321</v>
      </c>
      <c r="G31" s="87">
        <v>17522</v>
      </c>
      <c r="H31" s="75">
        <v>574</v>
      </c>
      <c r="I31" s="209">
        <f t="shared" si="2"/>
        <v>3.2758817486588286E-2</v>
      </c>
      <c r="J31" s="75">
        <v>293</v>
      </c>
      <c r="K31" s="76">
        <f t="shared" si="3"/>
        <v>0.51045296167247389</v>
      </c>
      <c r="L31" s="87">
        <v>3272</v>
      </c>
      <c r="M31" s="75">
        <v>175</v>
      </c>
      <c r="N31" s="209">
        <f t="shared" si="4"/>
        <v>5.3484107579462099E-2</v>
      </c>
      <c r="O31" s="75">
        <v>90</v>
      </c>
      <c r="P31" s="76">
        <v>0.51</v>
      </c>
    </row>
    <row r="32" spans="1:16" x14ac:dyDescent="0.25">
      <c r="A32" s="74">
        <v>2015</v>
      </c>
      <c r="B32" s="87">
        <v>2467</v>
      </c>
      <c r="C32" s="75">
        <v>195</v>
      </c>
      <c r="D32" s="209">
        <f t="shared" si="0"/>
        <v>7.90433725172274E-2</v>
      </c>
      <c r="E32" s="75">
        <v>23</v>
      </c>
      <c r="F32" s="76">
        <f t="shared" si="1"/>
        <v>0.11794871794871795</v>
      </c>
      <c r="G32" s="87">
        <v>17110</v>
      </c>
      <c r="H32" s="75">
        <v>591</v>
      </c>
      <c r="I32" s="209">
        <f t="shared" si="2"/>
        <v>3.4541203974284042E-2</v>
      </c>
      <c r="J32" s="75">
        <v>101</v>
      </c>
      <c r="K32" s="76">
        <f t="shared" si="3"/>
        <v>0.17089678510998307</v>
      </c>
      <c r="L32" s="87">
        <v>3077</v>
      </c>
      <c r="M32" s="75">
        <v>200</v>
      </c>
      <c r="N32" s="209">
        <f t="shared" si="4"/>
        <v>6.4998375040623987E-2</v>
      </c>
      <c r="O32" s="75">
        <v>11</v>
      </c>
      <c r="P32" s="76">
        <v>0.06</v>
      </c>
    </row>
    <row r="33" spans="1:16" ht="15.75" thickBot="1" x14ac:dyDescent="0.3">
      <c r="A33" s="77" t="s">
        <v>10</v>
      </c>
      <c r="B33" s="88">
        <v>20928</v>
      </c>
      <c r="C33" s="78">
        <v>1444</v>
      </c>
      <c r="D33" s="210">
        <f t="shared" si="0"/>
        <v>6.899847094801223E-2</v>
      </c>
      <c r="E33" s="78">
        <v>1346</v>
      </c>
      <c r="F33" s="79">
        <f t="shared" si="1"/>
        <v>0.93213296398891965</v>
      </c>
      <c r="G33" s="88">
        <v>158770</v>
      </c>
      <c r="H33" s="78">
        <v>4511</v>
      </c>
      <c r="I33" s="210">
        <f t="shared" si="2"/>
        <v>2.8412168545695029E-2</v>
      </c>
      <c r="J33" s="78">
        <v>7411</v>
      </c>
      <c r="K33" s="80">
        <f t="shared" si="3"/>
        <v>1.6428729771669253</v>
      </c>
      <c r="L33" s="88">
        <v>30894</v>
      </c>
      <c r="M33" s="78">
        <v>1483</v>
      </c>
      <c r="N33" s="210">
        <f t="shared" si="4"/>
        <v>4.8002848449537124E-2</v>
      </c>
      <c r="O33" s="78">
        <v>675</v>
      </c>
      <c r="P33" s="80">
        <v>0.46</v>
      </c>
    </row>
    <row r="35" spans="1:16" x14ac:dyDescent="0.25">
      <c r="F35" s="92"/>
    </row>
    <row r="36" spans="1:16" x14ac:dyDescent="0.25">
      <c r="D36" s="91"/>
      <c r="E36" s="90"/>
      <c r="M36" s="89"/>
    </row>
    <row r="37" spans="1:16" x14ac:dyDescent="0.25">
      <c r="D37" s="91"/>
      <c r="E37" s="90"/>
    </row>
    <row r="38" spans="1:16" x14ac:dyDescent="0.25">
      <c r="D38" s="91"/>
      <c r="E38" s="90"/>
    </row>
    <row r="39" spans="1:16" x14ac:dyDescent="0.25">
      <c r="D39" s="91"/>
      <c r="E39" s="90"/>
    </row>
    <row r="40" spans="1:16" x14ac:dyDescent="0.25">
      <c r="D40" s="91"/>
      <c r="E40" s="90"/>
    </row>
    <row r="41" spans="1:16" x14ac:dyDescent="0.25">
      <c r="D41" s="91"/>
      <c r="E41" s="90"/>
    </row>
    <row r="42" spans="1:16" x14ac:dyDescent="0.25">
      <c r="D42" s="91"/>
      <c r="E42" s="90"/>
    </row>
    <row r="43" spans="1:16" x14ac:dyDescent="0.25">
      <c r="D43" s="91"/>
      <c r="E43" s="90"/>
    </row>
    <row r="44" spans="1:16" x14ac:dyDescent="0.25">
      <c r="D44" s="91"/>
      <c r="E44" s="90"/>
    </row>
    <row r="45" spans="1:16" x14ac:dyDescent="0.25">
      <c r="D45" s="91"/>
      <c r="E45" s="90"/>
    </row>
    <row r="46" spans="1:16" x14ac:dyDescent="0.25">
      <c r="D46" s="91"/>
      <c r="E46" s="90"/>
    </row>
    <row r="47" spans="1:16" x14ac:dyDescent="0.25">
      <c r="D47" s="91"/>
      <c r="E47" s="90"/>
    </row>
    <row r="48" spans="1:16" x14ac:dyDescent="0.25">
      <c r="D48" s="91"/>
    </row>
    <row r="49" spans="4:4" x14ac:dyDescent="0.25">
      <c r="D49" s="91"/>
    </row>
  </sheetData>
  <mergeCells count="3">
    <mergeCell ref="B20:F20"/>
    <mergeCell ref="G20:K20"/>
    <mergeCell ref="L20:P20"/>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H5" sqref="H5"/>
    </sheetView>
  </sheetViews>
  <sheetFormatPr defaultRowHeight="15" x14ac:dyDescent="0.25"/>
  <cols>
    <col min="1" max="1" width="18.7109375" customWidth="1"/>
    <col min="2" max="2" width="17.42578125" customWidth="1"/>
    <col min="3" max="5" width="6.42578125" customWidth="1"/>
    <col min="6" max="6" width="19" customWidth="1"/>
    <col min="7" max="7" width="20.85546875" customWidth="1"/>
    <col min="8" max="8" width="20.28515625" customWidth="1"/>
    <col min="257" max="257" width="18.7109375" customWidth="1"/>
    <col min="258" max="258" width="23.7109375" customWidth="1"/>
    <col min="259" max="261" width="10.7109375" customWidth="1"/>
    <col min="262" max="262" width="19" customWidth="1"/>
    <col min="263" max="263" width="31.5703125" customWidth="1"/>
    <col min="264" max="264" width="22.5703125" customWidth="1"/>
    <col min="513" max="513" width="18.7109375" customWidth="1"/>
    <col min="514" max="514" width="23.7109375" customWidth="1"/>
    <col min="515" max="517" width="10.7109375" customWidth="1"/>
    <col min="518" max="518" width="19" customWidth="1"/>
    <col min="519" max="519" width="31.5703125" customWidth="1"/>
    <col min="520" max="520" width="22.5703125" customWidth="1"/>
    <col min="769" max="769" width="18.7109375" customWidth="1"/>
    <col min="770" max="770" width="23.7109375" customWidth="1"/>
    <col min="771" max="773" width="10.7109375" customWidth="1"/>
    <col min="774" max="774" width="19" customWidth="1"/>
    <col min="775" max="775" width="31.5703125" customWidth="1"/>
    <col min="776" max="776" width="22.5703125" customWidth="1"/>
    <col min="1025" max="1025" width="18.7109375" customWidth="1"/>
    <col min="1026" max="1026" width="23.7109375" customWidth="1"/>
    <col min="1027" max="1029" width="10.7109375" customWidth="1"/>
    <col min="1030" max="1030" width="19" customWidth="1"/>
    <col min="1031" max="1031" width="31.5703125" customWidth="1"/>
    <col min="1032" max="1032" width="22.5703125" customWidth="1"/>
    <col min="1281" max="1281" width="18.7109375" customWidth="1"/>
    <col min="1282" max="1282" width="23.7109375" customWidth="1"/>
    <col min="1283" max="1285" width="10.7109375" customWidth="1"/>
    <col min="1286" max="1286" width="19" customWidth="1"/>
    <col min="1287" max="1287" width="31.5703125" customWidth="1"/>
    <col min="1288" max="1288" width="22.5703125" customWidth="1"/>
    <col min="1537" max="1537" width="18.7109375" customWidth="1"/>
    <col min="1538" max="1538" width="23.7109375" customWidth="1"/>
    <col min="1539" max="1541" width="10.7109375" customWidth="1"/>
    <col min="1542" max="1542" width="19" customWidth="1"/>
    <col min="1543" max="1543" width="31.5703125" customWidth="1"/>
    <col min="1544" max="1544" width="22.5703125" customWidth="1"/>
    <col min="1793" max="1793" width="18.7109375" customWidth="1"/>
    <col min="1794" max="1794" width="23.7109375" customWidth="1"/>
    <col min="1795" max="1797" width="10.7109375" customWidth="1"/>
    <col min="1798" max="1798" width="19" customWidth="1"/>
    <col min="1799" max="1799" width="31.5703125" customWidth="1"/>
    <col min="1800" max="1800" width="22.5703125" customWidth="1"/>
    <col min="2049" max="2049" width="18.7109375" customWidth="1"/>
    <col min="2050" max="2050" width="23.7109375" customWidth="1"/>
    <col min="2051" max="2053" width="10.7109375" customWidth="1"/>
    <col min="2054" max="2054" width="19" customWidth="1"/>
    <col min="2055" max="2055" width="31.5703125" customWidth="1"/>
    <col min="2056" max="2056" width="22.5703125" customWidth="1"/>
    <col min="2305" max="2305" width="18.7109375" customWidth="1"/>
    <col min="2306" max="2306" width="23.7109375" customWidth="1"/>
    <col min="2307" max="2309" width="10.7109375" customWidth="1"/>
    <col min="2310" max="2310" width="19" customWidth="1"/>
    <col min="2311" max="2311" width="31.5703125" customWidth="1"/>
    <col min="2312" max="2312" width="22.5703125" customWidth="1"/>
    <col min="2561" max="2561" width="18.7109375" customWidth="1"/>
    <col min="2562" max="2562" width="23.7109375" customWidth="1"/>
    <col min="2563" max="2565" width="10.7109375" customWidth="1"/>
    <col min="2566" max="2566" width="19" customWidth="1"/>
    <col min="2567" max="2567" width="31.5703125" customWidth="1"/>
    <col min="2568" max="2568" width="22.5703125" customWidth="1"/>
    <col min="2817" max="2817" width="18.7109375" customWidth="1"/>
    <col min="2818" max="2818" width="23.7109375" customWidth="1"/>
    <col min="2819" max="2821" width="10.7109375" customWidth="1"/>
    <col min="2822" max="2822" width="19" customWidth="1"/>
    <col min="2823" max="2823" width="31.5703125" customWidth="1"/>
    <col min="2824" max="2824" width="22.5703125" customWidth="1"/>
    <col min="3073" max="3073" width="18.7109375" customWidth="1"/>
    <col min="3074" max="3074" width="23.7109375" customWidth="1"/>
    <col min="3075" max="3077" width="10.7109375" customWidth="1"/>
    <col min="3078" max="3078" width="19" customWidth="1"/>
    <col min="3079" max="3079" width="31.5703125" customWidth="1"/>
    <col min="3080" max="3080" width="22.5703125" customWidth="1"/>
    <col min="3329" max="3329" width="18.7109375" customWidth="1"/>
    <col min="3330" max="3330" width="23.7109375" customWidth="1"/>
    <col min="3331" max="3333" width="10.7109375" customWidth="1"/>
    <col min="3334" max="3334" width="19" customWidth="1"/>
    <col min="3335" max="3335" width="31.5703125" customWidth="1"/>
    <col min="3336" max="3336" width="22.5703125" customWidth="1"/>
    <col min="3585" max="3585" width="18.7109375" customWidth="1"/>
    <col min="3586" max="3586" width="23.7109375" customWidth="1"/>
    <col min="3587" max="3589" width="10.7109375" customWidth="1"/>
    <col min="3590" max="3590" width="19" customWidth="1"/>
    <col min="3591" max="3591" width="31.5703125" customWidth="1"/>
    <col min="3592" max="3592" width="22.5703125" customWidth="1"/>
    <col min="3841" max="3841" width="18.7109375" customWidth="1"/>
    <col min="3842" max="3842" width="23.7109375" customWidth="1"/>
    <col min="3843" max="3845" width="10.7109375" customWidth="1"/>
    <col min="3846" max="3846" width="19" customWidth="1"/>
    <col min="3847" max="3847" width="31.5703125" customWidth="1"/>
    <col min="3848" max="3848" width="22.5703125" customWidth="1"/>
    <col min="4097" max="4097" width="18.7109375" customWidth="1"/>
    <col min="4098" max="4098" width="23.7109375" customWidth="1"/>
    <col min="4099" max="4101" width="10.7109375" customWidth="1"/>
    <col min="4102" max="4102" width="19" customWidth="1"/>
    <col min="4103" max="4103" width="31.5703125" customWidth="1"/>
    <col min="4104" max="4104" width="22.5703125" customWidth="1"/>
    <col min="4353" max="4353" width="18.7109375" customWidth="1"/>
    <col min="4354" max="4354" width="23.7109375" customWidth="1"/>
    <col min="4355" max="4357" width="10.7109375" customWidth="1"/>
    <col min="4358" max="4358" width="19" customWidth="1"/>
    <col min="4359" max="4359" width="31.5703125" customWidth="1"/>
    <col min="4360" max="4360" width="22.5703125" customWidth="1"/>
    <col min="4609" max="4609" width="18.7109375" customWidth="1"/>
    <col min="4610" max="4610" width="23.7109375" customWidth="1"/>
    <col min="4611" max="4613" width="10.7109375" customWidth="1"/>
    <col min="4614" max="4614" width="19" customWidth="1"/>
    <col min="4615" max="4615" width="31.5703125" customWidth="1"/>
    <col min="4616" max="4616" width="22.5703125" customWidth="1"/>
    <col min="4865" max="4865" width="18.7109375" customWidth="1"/>
    <col min="4866" max="4866" width="23.7109375" customWidth="1"/>
    <col min="4867" max="4869" width="10.7109375" customWidth="1"/>
    <col min="4870" max="4870" width="19" customWidth="1"/>
    <col min="4871" max="4871" width="31.5703125" customWidth="1"/>
    <col min="4872" max="4872" width="22.5703125" customWidth="1"/>
    <col min="5121" max="5121" width="18.7109375" customWidth="1"/>
    <col min="5122" max="5122" width="23.7109375" customWidth="1"/>
    <col min="5123" max="5125" width="10.7109375" customWidth="1"/>
    <col min="5126" max="5126" width="19" customWidth="1"/>
    <col min="5127" max="5127" width="31.5703125" customWidth="1"/>
    <col min="5128" max="5128" width="22.5703125" customWidth="1"/>
    <col min="5377" max="5377" width="18.7109375" customWidth="1"/>
    <col min="5378" max="5378" width="23.7109375" customWidth="1"/>
    <col min="5379" max="5381" width="10.7109375" customWidth="1"/>
    <col min="5382" max="5382" width="19" customWidth="1"/>
    <col min="5383" max="5383" width="31.5703125" customWidth="1"/>
    <col min="5384" max="5384" width="22.5703125" customWidth="1"/>
    <col min="5633" max="5633" width="18.7109375" customWidth="1"/>
    <col min="5634" max="5634" width="23.7109375" customWidth="1"/>
    <col min="5635" max="5637" width="10.7109375" customWidth="1"/>
    <col min="5638" max="5638" width="19" customWidth="1"/>
    <col min="5639" max="5639" width="31.5703125" customWidth="1"/>
    <col min="5640" max="5640" width="22.5703125" customWidth="1"/>
    <col min="5889" max="5889" width="18.7109375" customWidth="1"/>
    <col min="5890" max="5890" width="23.7109375" customWidth="1"/>
    <col min="5891" max="5893" width="10.7109375" customWidth="1"/>
    <col min="5894" max="5894" width="19" customWidth="1"/>
    <col min="5895" max="5895" width="31.5703125" customWidth="1"/>
    <col min="5896" max="5896" width="22.5703125" customWidth="1"/>
    <col min="6145" max="6145" width="18.7109375" customWidth="1"/>
    <col min="6146" max="6146" width="23.7109375" customWidth="1"/>
    <col min="6147" max="6149" width="10.7109375" customWidth="1"/>
    <col min="6150" max="6150" width="19" customWidth="1"/>
    <col min="6151" max="6151" width="31.5703125" customWidth="1"/>
    <col min="6152" max="6152" width="22.5703125" customWidth="1"/>
    <col min="6401" max="6401" width="18.7109375" customWidth="1"/>
    <col min="6402" max="6402" width="23.7109375" customWidth="1"/>
    <col min="6403" max="6405" width="10.7109375" customWidth="1"/>
    <col min="6406" max="6406" width="19" customWidth="1"/>
    <col min="6407" max="6407" width="31.5703125" customWidth="1"/>
    <col min="6408" max="6408" width="22.5703125" customWidth="1"/>
    <col min="6657" max="6657" width="18.7109375" customWidth="1"/>
    <col min="6658" max="6658" width="23.7109375" customWidth="1"/>
    <col min="6659" max="6661" width="10.7109375" customWidth="1"/>
    <col min="6662" max="6662" width="19" customWidth="1"/>
    <col min="6663" max="6663" width="31.5703125" customWidth="1"/>
    <col min="6664" max="6664" width="22.5703125" customWidth="1"/>
    <col min="6913" max="6913" width="18.7109375" customWidth="1"/>
    <col min="6914" max="6914" width="23.7109375" customWidth="1"/>
    <col min="6915" max="6917" width="10.7109375" customWidth="1"/>
    <col min="6918" max="6918" width="19" customWidth="1"/>
    <col min="6919" max="6919" width="31.5703125" customWidth="1"/>
    <col min="6920" max="6920" width="22.5703125" customWidth="1"/>
    <col min="7169" max="7169" width="18.7109375" customWidth="1"/>
    <col min="7170" max="7170" width="23.7109375" customWidth="1"/>
    <col min="7171" max="7173" width="10.7109375" customWidth="1"/>
    <col min="7174" max="7174" width="19" customWidth="1"/>
    <col min="7175" max="7175" width="31.5703125" customWidth="1"/>
    <col min="7176" max="7176" width="22.5703125" customWidth="1"/>
    <col min="7425" max="7425" width="18.7109375" customWidth="1"/>
    <col min="7426" max="7426" width="23.7109375" customWidth="1"/>
    <col min="7427" max="7429" width="10.7109375" customWidth="1"/>
    <col min="7430" max="7430" width="19" customWidth="1"/>
    <col min="7431" max="7431" width="31.5703125" customWidth="1"/>
    <col min="7432" max="7432" width="22.5703125" customWidth="1"/>
    <col min="7681" max="7681" width="18.7109375" customWidth="1"/>
    <col min="7682" max="7682" width="23.7109375" customWidth="1"/>
    <col min="7683" max="7685" width="10.7109375" customWidth="1"/>
    <col min="7686" max="7686" width="19" customWidth="1"/>
    <col min="7687" max="7687" width="31.5703125" customWidth="1"/>
    <col min="7688" max="7688" width="22.5703125" customWidth="1"/>
    <col min="7937" max="7937" width="18.7109375" customWidth="1"/>
    <col min="7938" max="7938" width="23.7109375" customWidth="1"/>
    <col min="7939" max="7941" width="10.7109375" customWidth="1"/>
    <col min="7942" max="7942" width="19" customWidth="1"/>
    <col min="7943" max="7943" width="31.5703125" customWidth="1"/>
    <col min="7944" max="7944" width="22.5703125" customWidth="1"/>
    <col min="8193" max="8193" width="18.7109375" customWidth="1"/>
    <col min="8194" max="8194" width="23.7109375" customWidth="1"/>
    <col min="8195" max="8197" width="10.7109375" customWidth="1"/>
    <col min="8198" max="8198" width="19" customWidth="1"/>
    <col min="8199" max="8199" width="31.5703125" customWidth="1"/>
    <col min="8200" max="8200" width="22.5703125" customWidth="1"/>
    <col min="8449" max="8449" width="18.7109375" customWidth="1"/>
    <col min="8450" max="8450" width="23.7109375" customWidth="1"/>
    <col min="8451" max="8453" width="10.7109375" customWidth="1"/>
    <col min="8454" max="8454" width="19" customWidth="1"/>
    <col min="8455" max="8455" width="31.5703125" customWidth="1"/>
    <col min="8456" max="8456" width="22.5703125" customWidth="1"/>
    <col min="8705" max="8705" width="18.7109375" customWidth="1"/>
    <col min="8706" max="8706" width="23.7109375" customWidth="1"/>
    <col min="8707" max="8709" width="10.7109375" customWidth="1"/>
    <col min="8710" max="8710" width="19" customWidth="1"/>
    <col min="8711" max="8711" width="31.5703125" customWidth="1"/>
    <col min="8712" max="8712" width="22.5703125" customWidth="1"/>
    <col min="8961" max="8961" width="18.7109375" customWidth="1"/>
    <col min="8962" max="8962" width="23.7109375" customWidth="1"/>
    <col min="8963" max="8965" width="10.7109375" customWidth="1"/>
    <col min="8966" max="8966" width="19" customWidth="1"/>
    <col min="8967" max="8967" width="31.5703125" customWidth="1"/>
    <col min="8968" max="8968" width="22.5703125" customWidth="1"/>
    <col min="9217" max="9217" width="18.7109375" customWidth="1"/>
    <col min="9218" max="9218" width="23.7109375" customWidth="1"/>
    <col min="9219" max="9221" width="10.7109375" customWidth="1"/>
    <col min="9222" max="9222" width="19" customWidth="1"/>
    <col min="9223" max="9223" width="31.5703125" customWidth="1"/>
    <col min="9224" max="9224" width="22.5703125" customWidth="1"/>
    <col min="9473" max="9473" width="18.7109375" customWidth="1"/>
    <col min="9474" max="9474" width="23.7109375" customWidth="1"/>
    <col min="9475" max="9477" width="10.7109375" customWidth="1"/>
    <col min="9478" max="9478" width="19" customWidth="1"/>
    <col min="9479" max="9479" width="31.5703125" customWidth="1"/>
    <col min="9480" max="9480" width="22.5703125" customWidth="1"/>
    <col min="9729" max="9729" width="18.7109375" customWidth="1"/>
    <col min="9730" max="9730" width="23.7109375" customWidth="1"/>
    <col min="9731" max="9733" width="10.7109375" customWidth="1"/>
    <col min="9734" max="9734" width="19" customWidth="1"/>
    <col min="9735" max="9735" width="31.5703125" customWidth="1"/>
    <col min="9736" max="9736" width="22.5703125" customWidth="1"/>
    <col min="9985" max="9985" width="18.7109375" customWidth="1"/>
    <col min="9986" max="9986" width="23.7109375" customWidth="1"/>
    <col min="9987" max="9989" width="10.7109375" customWidth="1"/>
    <col min="9990" max="9990" width="19" customWidth="1"/>
    <col min="9991" max="9991" width="31.5703125" customWidth="1"/>
    <col min="9992" max="9992" width="22.5703125" customWidth="1"/>
    <col min="10241" max="10241" width="18.7109375" customWidth="1"/>
    <col min="10242" max="10242" width="23.7109375" customWidth="1"/>
    <col min="10243" max="10245" width="10.7109375" customWidth="1"/>
    <col min="10246" max="10246" width="19" customWidth="1"/>
    <col min="10247" max="10247" width="31.5703125" customWidth="1"/>
    <col min="10248" max="10248" width="22.5703125" customWidth="1"/>
    <col min="10497" max="10497" width="18.7109375" customWidth="1"/>
    <col min="10498" max="10498" width="23.7109375" customWidth="1"/>
    <col min="10499" max="10501" width="10.7109375" customWidth="1"/>
    <col min="10502" max="10502" width="19" customWidth="1"/>
    <col min="10503" max="10503" width="31.5703125" customWidth="1"/>
    <col min="10504" max="10504" width="22.5703125" customWidth="1"/>
    <col min="10753" max="10753" width="18.7109375" customWidth="1"/>
    <col min="10754" max="10754" width="23.7109375" customWidth="1"/>
    <col min="10755" max="10757" width="10.7109375" customWidth="1"/>
    <col min="10758" max="10758" width="19" customWidth="1"/>
    <col min="10759" max="10759" width="31.5703125" customWidth="1"/>
    <col min="10760" max="10760" width="22.5703125" customWidth="1"/>
    <col min="11009" max="11009" width="18.7109375" customWidth="1"/>
    <col min="11010" max="11010" width="23.7109375" customWidth="1"/>
    <col min="11011" max="11013" width="10.7109375" customWidth="1"/>
    <col min="11014" max="11014" width="19" customWidth="1"/>
    <col min="11015" max="11015" width="31.5703125" customWidth="1"/>
    <col min="11016" max="11016" width="22.5703125" customWidth="1"/>
    <col min="11265" max="11265" width="18.7109375" customWidth="1"/>
    <col min="11266" max="11266" width="23.7109375" customWidth="1"/>
    <col min="11267" max="11269" width="10.7109375" customWidth="1"/>
    <col min="11270" max="11270" width="19" customWidth="1"/>
    <col min="11271" max="11271" width="31.5703125" customWidth="1"/>
    <col min="11272" max="11272" width="22.5703125" customWidth="1"/>
    <col min="11521" max="11521" width="18.7109375" customWidth="1"/>
    <col min="11522" max="11522" width="23.7109375" customWidth="1"/>
    <col min="11523" max="11525" width="10.7109375" customWidth="1"/>
    <col min="11526" max="11526" width="19" customWidth="1"/>
    <col min="11527" max="11527" width="31.5703125" customWidth="1"/>
    <col min="11528" max="11528" width="22.5703125" customWidth="1"/>
    <col min="11777" max="11777" width="18.7109375" customWidth="1"/>
    <col min="11778" max="11778" width="23.7109375" customWidth="1"/>
    <col min="11779" max="11781" width="10.7109375" customWidth="1"/>
    <col min="11782" max="11782" width="19" customWidth="1"/>
    <col min="11783" max="11783" width="31.5703125" customWidth="1"/>
    <col min="11784" max="11784" width="22.5703125" customWidth="1"/>
    <col min="12033" max="12033" width="18.7109375" customWidth="1"/>
    <col min="12034" max="12034" width="23.7109375" customWidth="1"/>
    <col min="12035" max="12037" width="10.7109375" customWidth="1"/>
    <col min="12038" max="12038" width="19" customWidth="1"/>
    <col min="12039" max="12039" width="31.5703125" customWidth="1"/>
    <col min="12040" max="12040" width="22.5703125" customWidth="1"/>
    <col min="12289" max="12289" width="18.7109375" customWidth="1"/>
    <col min="12290" max="12290" width="23.7109375" customWidth="1"/>
    <col min="12291" max="12293" width="10.7109375" customWidth="1"/>
    <col min="12294" max="12294" width="19" customWidth="1"/>
    <col min="12295" max="12295" width="31.5703125" customWidth="1"/>
    <col min="12296" max="12296" width="22.5703125" customWidth="1"/>
    <col min="12545" max="12545" width="18.7109375" customWidth="1"/>
    <col min="12546" max="12546" width="23.7109375" customWidth="1"/>
    <col min="12547" max="12549" width="10.7109375" customWidth="1"/>
    <col min="12550" max="12550" width="19" customWidth="1"/>
    <col min="12551" max="12551" width="31.5703125" customWidth="1"/>
    <col min="12552" max="12552" width="22.5703125" customWidth="1"/>
    <col min="12801" max="12801" width="18.7109375" customWidth="1"/>
    <col min="12802" max="12802" width="23.7109375" customWidth="1"/>
    <col min="12803" max="12805" width="10.7109375" customWidth="1"/>
    <col min="12806" max="12806" width="19" customWidth="1"/>
    <col min="12807" max="12807" width="31.5703125" customWidth="1"/>
    <col min="12808" max="12808" width="22.5703125" customWidth="1"/>
    <col min="13057" max="13057" width="18.7109375" customWidth="1"/>
    <col min="13058" max="13058" width="23.7109375" customWidth="1"/>
    <col min="13059" max="13061" width="10.7109375" customWidth="1"/>
    <col min="13062" max="13062" width="19" customWidth="1"/>
    <col min="13063" max="13063" width="31.5703125" customWidth="1"/>
    <col min="13064" max="13064" width="22.5703125" customWidth="1"/>
    <col min="13313" max="13313" width="18.7109375" customWidth="1"/>
    <col min="13314" max="13314" width="23.7109375" customWidth="1"/>
    <col min="13315" max="13317" width="10.7109375" customWidth="1"/>
    <col min="13318" max="13318" width="19" customWidth="1"/>
    <col min="13319" max="13319" width="31.5703125" customWidth="1"/>
    <col min="13320" max="13320" width="22.5703125" customWidth="1"/>
    <col min="13569" max="13569" width="18.7109375" customWidth="1"/>
    <col min="13570" max="13570" width="23.7109375" customWidth="1"/>
    <col min="13571" max="13573" width="10.7109375" customWidth="1"/>
    <col min="13574" max="13574" width="19" customWidth="1"/>
    <col min="13575" max="13575" width="31.5703125" customWidth="1"/>
    <col min="13576" max="13576" width="22.5703125" customWidth="1"/>
    <col min="13825" max="13825" width="18.7109375" customWidth="1"/>
    <col min="13826" max="13826" width="23.7109375" customWidth="1"/>
    <col min="13827" max="13829" width="10.7109375" customWidth="1"/>
    <col min="13830" max="13830" width="19" customWidth="1"/>
    <col min="13831" max="13831" width="31.5703125" customWidth="1"/>
    <col min="13832" max="13832" width="22.5703125" customWidth="1"/>
    <col min="14081" max="14081" width="18.7109375" customWidth="1"/>
    <col min="14082" max="14082" width="23.7109375" customWidth="1"/>
    <col min="14083" max="14085" width="10.7109375" customWidth="1"/>
    <col min="14086" max="14086" width="19" customWidth="1"/>
    <col min="14087" max="14087" width="31.5703125" customWidth="1"/>
    <col min="14088" max="14088" width="22.5703125" customWidth="1"/>
    <col min="14337" max="14337" width="18.7109375" customWidth="1"/>
    <col min="14338" max="14338" width="23.7109375" customWidth="1"/>
    <col min="14339" max="14341" width="10.7109375" customWidth="1"/>
    <col min="14342" max="14342" width="19" customWidth="1"/>
    <col min="14343" max="14343" width="31.5703125" customWidth="1"/>
    <col min="14344" max="14344" width="22.5703125" customWidth="1"/>
    <col min="14593" max="14593" width="18.7109375" customWidth="1"/>
    <col min="14594" max="14594" width="23.7109375" customWidth="1"/>
    <col min="14595" max="14597" width="10.7109375" customWidth="1"/>
    <col min="14598" max="14598" width="19" customWidth="1"/>
    <col min="14599" max="14599" width="31.5703125" customWidth="1"/>
    <col min="14600" max="14600" width="22.5703125" customWidth="1"/>
    <col min="14849" max="14849" width="18.7109375" customWidth="1"/>
    <col min="14850" max="14850" width="23.7109375" customWidth="1"/>
    <col min="14851" max="14853" width="10.7109375" customWidth="1"/>
    <col min="14854" max="14854" width="19" customWidth="1"/>
    <col min="14855" max="14855" width="31.5703125" customWidth="1"/>
    <col min="14856" max="14856" width="22.5703125" customWidth="1"/>
    <col min="15105" max="15105" width="18.7109375" customWidth="1"/>
    <col min="15106" max="15106" width="23.7109375" customWidth="1"/>
    <col min="15107" max="15109" width="10.7109375" customWidth="1"/>
    <col min="15110" max="15110" width="19" customWidth="1"/>
    <col min="15111" max="15111" width="31.5703125" customWidth="1"/>
    <col min="15112" max="15112" width="22.5703125" customWidth="1"/>
    <col min="15361" max="15361" width="18.7109375" customWidth="1"/>
    <col min="15362" max="15362" width="23.7109375" customWidth="1"/>
    <col min="15363" max="15365" width="10.7109375" customWidth="1"/>
    <col min="15366" max="15366" width="19" customWidth="1"/>
    <col min="15367" max="15367" width="31.5703125" customWidth="1"/>
    <col min="15368" max="15368" width="22.5703125" customWidth="1"/>
    <col min="15617" max="15617" width="18.7109375" customWidth="1"/>
    <col min="15618" max="15618" width="23.7109375" customWidth="1"/>
    <col min="15619" max="15621" width="10.7109375" customWidth="1"/>
    <col min="15622" max="15622" width="19" customWidth="1"/>
    <col min="15623" max="15623" width="31.5703125" customWidth="1"/>
    <col min="15624" max="15624" width="22.5703125" customWidth="1"/>
    <col min="15873" max="15873" width="18.7109375" customWidth="1"/>
    <col min="15874" max="15874" width="23.7109375" customWidth="1"/>
    <col min="15875" max="15877" width="10.7109375" customWidth="1"/>
    <col min="15878" max="15878" width="19" customWidth="1"/>
    <col min="15879" max="15879" width="31.5703125" customWidth="1"/>
    <col min="15880" max="15880" width="22.5703125" customWidth="1"/>
    <col min="16129" max="16129" width="18.7109375" customWidth="1"/>
    <col min="16130" max="16130" width="23.7109375" customWidth="1"/>
    <col min="16131" max="16133" width="10.7109375" customWidth="1"/>
    <col min="16134" max="16134" width="19" customWidth="1"/>
    <col min="16135" max="16135" width="31.5703125" customWidth="1"/>
    <col min="16136" max="16136" width="22.5703125" customWidth="1"/>
  </cols>
  <sheetData>
    <row r="1" spans="1:6" s="7" customFormat="1" x14ac:dyDescent="0.25">
      <c r="A1" s="7" t="s">
        <v>563</v>
      </c>
    </row>
    <row r="2" spans="1:6" s="7" customFormat="1" x14ac:dyDescent="0.25">
      <c r="A2" s="7" t="s">
        <v>658</v>
      </c>
    </row>
    <row r="4" spans="1:6" ht="12" customHeight="1" x14ac:dyDescent="0.25">
      <c r="A4" t="s">
        <v>364</v>
      </c>
    </row>
    <row r="5" spans="1:6" ht="105" x14ac:dyDescent="0.25">
      <c r="A5" s="184"/>
      <c r="B5" s="137" t="s">
        <v>365</v>
      </c>
      <c r="C5" s="184" t="s">
        <v>68</v>
      </c>
      <c r="D5" s="184" t="s">
        <v>69</v>
      </c>
      <c r="E5" s="184" t="s">
        <v>70</v>
      </c>
      <c r="F5" s="137" t="s">
        <v>366</v>
      </c>
    </row>
    <row r="6" spans="1:6" x14ac:dyDescent="0.25">
      <c r="A6" s="1" t="s">
        <v>55</v>
      </c>
      <c r="B6" s="226">
        <v>73.37</v>
      </c>
      <c r="C6" s="226">
        <v>73.41</v>
      </c>
      <c r="D6" s="226">
        <v>74.38</v>
      </c>
      <c r="E6" s="226">
        <v>71.400000000000006</v>
      </c>
      <c r="F6" s="226">
        <v>77.53</v>
      </c>
    </row>
    <row r="7" spans="1:6" x14ac:dyDescent="0.25">
      <c r="A7" s="1" t="s">
        <v>46</v>
      </c>
      <c r="B7" s="226">
        <v>69.25</v>
      </c>
      <c r="C7" s="226">
        <v>70.22</v>
      </c>
      <c r="D7" s="226">
        <v>70.88</v>
      </c>
      <c r="E7" s="226">
        <v>68.86</v>
      </c>
      <c r="F7" s="226">
        <v>68.72</v>
      </c>
    </row>
    <row r="8" spans="1:6" x14ac:dyDescent="0.25">
      <c r="A8" s="1" t="s">
        <v>193</v>
      </c>
      <c r="B8" s="226">
        <v>60.66</v>
      </c>
      <c r="C8" s="226">
        <v>60.44</v>
      </c>
      <c r="D8" s="226">
        <v>61.42</v>
      </c>
      <c r="E8" s="226">
        <v>62.06</v>
      </c>
      <c r="F8" s="226">
        <v>63.89</v>
      </c>
    </row>
    <row r="9" spans="1:6" x14ac:dyDescent="0.25">
      <c r="A9" s="1" t="s">
        <v>37</v>
      </c>
      <c r="B9" s="226">
        <v>56.77</v>
      </c>
      <c r="C9" s="226">
        <v>55.21</v>
      </c>
      <c r="D9" s="226">
        <v>56.59</v>
      </c>
      <c r="E9" s="226">
        <v>57.62</v>
      </c>
      <c r="F9" s="226">
        <v>59.28</v>
      </c>
    </row>
    <row r="10" spans="1:6" x14ac:dyDescent="0.25">
      <c r="A10" s="1" t="s">
        <v>33</v>
      </c>
      <c r="B10" s="226">
        <v>55.66</v>
      </c>
      <c r="C10" s="226">
        <v>54.31</v>
      </c>
      <c r="D10" s="226">
        <v>55.63</v>
      </c>
      <c r="E10" s="226">
        <v>56.37</v>
      </c>
      <c r="F10" s="226">
        <v>58.63</v>
      </c>
    </row>
    <row r="11" spans="1:6" x14ac:dyDescent="0.25">
      <c r="A11" s="1" t="s">
        <v>30</v>
      </c>
      <c r="B11" s="226">
        <v>53.37</v>
      </c>
      <c r="C11" s="226">
        <v>53.53</v>
      </c>
      <c r="D11" s="226">
        <v>54.31</v>
      </c>
      <c r="E11" s="226">
        <v>55.2</v>
      </c>
      <c r="F11" s="226">
        <v>56.62</v>
      </c>
    </row>
    <row r="12" spans="1:6" x14ac:dyDescent="0.25">
      <c r="A12" s="1" t="s">
        <v>31</v>
      </c>
      <c r="B12" s="226">
        <v>56.92</v>
      </c>
      <c r="C12" s="226">
        <v>53.68</v>
      </c>
      <c r="D12" s="226">
        <v>54.98</v>
      </c>
      <c r="E12" s="226">
        <v>54.74</v>
      </c>
      <c r="F12" s="226">
        <v>55.53</v>
      </c>
    </row>
    <row r="13" spans="1:6" x14ac:dyDescent="0.25">
      <c r="A13" s="1" t="s">
        <v>44</v>
      </c>
      <c r="B13" s="226">
        <v>49.69</v>
      </c>
      <c r="C13" s="226">
        <v>49.36</v>
      </c>
      <c r="D13" s="226">
        <v>50.57</v>
      </c>
      <c r="E13" s="226">
        <v>51.62</v>
      </c>
      <c r="F13" s="226">
        <v>54.29</v>
      </c>
    </row>
    <row r="14" spans="1:6" x14ac:dyDescent="0.25">
      <c r="A14" s="1" t="s">
        <v>47</v>
      </c>
      <c r="B14" s="226">
        <v>53.43</v>
      </c>
      <c r="C14" s="226">
        <v>50.13</v>
      </c>
      <c r="D14" s="226">
        <v>51.01</v>
      </c>
      <c r="E14" s="226">
        <v>50.89</v>
      </c>
      <c r="F14" s="226">
        <v>53.32</v>
      </c>
    </row>
    <row r="15" spans="1:6" x14ac:dyDescent="0.25">
      <c r="A15" s="167" t="s">
        <v>51</v>
      </c>
      <c r="B15" s="227">
        <v>46.49</v>
      </c>
      <c r="C15" s="227">
        <v>45.81</v>
      </c>
      <c r="D15" s="227">
        <v>47.93</v>
      </c>
      <c r="E15" s="227">
        <v>49.93</v>
      </c>
      <c r="F15" s="227">
        <v>53.14</v>
      </c>
    </row>
    <row r="16" spans="1:6" x14ac:dyDescent="0.25">
      <c r="A16" s="1" t="s">
        <v>29</v>
      </c>
      <c r="B16" s="226">
        <v>47.71</v>
      </c>
      <c r="C16" s="226">
        <v>47.19</v>
      </c>
      <c r="D16" s="226">
        <v>49.39</v>
      </c>
      <c r="E16" s="226">
        <v>50.12</v>
      </c>
      <c r="F16" s="226">
        <v>52.74</v>
      </c>
    </row>
    <row r="17" spans="1:8" x14ac:dyDescent="0.25">
      <c r="A17" s="1" t="s">
        <v>50</v>
      </c>
      <c r="B17" s="226">
        <v>49.81</v>
      </c>
      <c r="C17" s="226">
        <v>49.07</v>
      </c>
      <c r="D17" s="226">
        <v>49.05</v>
      </c>
      <c r="E17" s="226">
        <v>49.25</v>
      </c>
      <c r="F17" s="226">
        <v>51.9</v>
      </c>
    </row>
    <row r="18" spans="1:8" x14ac:dyDescent="0.25">
      <c r="A18" s="1" t="s">
        <v>52</v>
      </c>
      <c r="B18" s="226">
        <v>43.64</v>
      </c>
      <c r="C18" s="226">
        <v>45.4</v>
      </c>
      <c r="D18" s="226">
        <v>46.06</v>
      </c>
      <c r="E18" s="226">
        <v>45.85</v>
      </c>
      <c r="F18" s="226">
        <v>49</v>
      </c>
    </row>
    <row r="19" spans="1:8" x14ac:dyDescent="0.25">
      <c r="A19" s="1" t="s">
        <v>54</v>
      </c>
      <c r="B19" s="226">
        <v>48.51</v>
      </c>
      <c r="C19" s="226">
        <v>46.77</v>
      </c>
      <c r="D19" s="226">
        <v>47.15</v>
      </c>
      <c r="E19" s="226">
        <v>46.64</v>
      </c>
      <c r="F19" s="226">
        <v>48.92</v>
      </c>
    </row>
    <row r="20" spans="1:8" x14ac:dyDescent="0.25">
      <c r="A20" s="1" t="s">
        <v>40</v>
      </c>
      <c r="B20" s="226">
        <v>45.15</v>
      </c>
      <c r="C20" s="226">
        <v>45.4</v>
      </c>
      <c r="D20" s="226">
        <v>45.82</v>
      </c>
      <c r="E20" s="226">
        <v>46.84</v>
      </c>
      <c r="F20" s="226">
        <v>48.67</v>
      </c>
    </row>
    <row r="21" spans="1:8" x14ac:dyDescent="0.25">
      <c r="A21" s="1" t="s">
        <v>367</v>
      </c>
      <c r="B21" s="226">
        <v>46.12</v>
      </c>
      <c r="C21" s="226">
        <v>44.98</v>
      </c>
      <c r="D21" s="226">
        <v>45.2</v>
      </c>
      <c r="E21" s="226">
        <v>45.62</v>
      </c>
      <c r="F21" s="226">
        <v>47.79</v>
      </c>
    </row>
    <row r="22" spans="1:8" x14ac:dyDescent="0.25">
      <c r="A22" s="1" t="s">
        <v>48</v>
      </c>
      <c r="B22" s="226">
        <v>43.64</v>
      </c>
      <c r="C22" s="226">
        <v>43.12</v>
      </c>
      <c r="D22" s="226">
        <v>43.8</v>
      </c>
      <c r="E22" s="226">
        <v>44.57</v>
      </c>
      <c r="F22" s="226">
        <v>46.65</v>
      </c>
    </row>
    <row r="23" spans="1:8" x14ac:dyDescent="0.25">
      <c r="A23" s="1" t="s">
        <v>49</v>
      </c>
      <c r="B23" s="226">
        <v>44.64</v>
      </c>
      <c r="C23" s="226">
        <v>43.55</v>
      </c>
      <c r="D23" s="226">
        <v>43.94</v>
      </c>
      <c r="E23" s="226">
        <v>44.58</v>
      </c>
      <c r="F23" s="226">
        <v>46.5</v>
      </c>
    </row>
    <row r="24" spans="1:8" x14ac:dyDescent="0.25">
      <c r="A24" s="1" t="s">
        <v>281</v>
      </c>
      <c r="B24" s="226">
        <v>42.69</v>
      </c>
      <c r="C24" s="226">
        <v>42.04</v>
      </c>
      <c r="D24" s="226">
        <v>42.61</v>
      </c>
      <c r="E24" s="226">
        <v>43.68</v>
      </c>
      <c r="F24" s="226">
        <v>46.3</v>
      </c>
    </row>
    <row r="25" spans="1:8" x14ac:dyDescent="0.25">
      <c r="A25" s="1" t="s">
        <v>35</v>
      </c>
      <c r="B25" s="226">
        <v>46.5</v>
      </c>
      <c r="C25" s="226">
        <v>43.84</v>
      </c>
      <c r="D25" s="226">
        <v>43.92</v>
      </c>
      <c r="E25" s="226">
        <v>44.42</v>
      </c>
      <c r="F25" s="226">
        <v>46.17</v>
      </c>
    </row>
    <row r="26" spans="1:8" x14ac:dyDescent="0.25">
      <c r="A26" s="1" t="s">
        <v>27</v>
      </c>
      <c r="B26" s="226">
        <v>43.31</v>
      </c>
      <c r="C26" s="226">
        <v>42.28</v>
      </c>
      <c r="D26" s="226">
        <v>44.8</v>
      </c>
      <c r="E26" s="226">
        <v>45.97</v>
      </c>
      <c r="F26" s="226">
        <v>45.58</v>
      </c>
    </row>
    <row r="27" spans="1:8" x14ac:dyDescent="0.25">
      <c r="A27" s="1" t="s">
        <v>38</v>
      </c>
      <c r="B27" s="226">
        <v>41.13</v>
      </c>
      <c r="C27" s="226">
        <v>39.78</v>
      </c>
      <c r="D27" s="226">
        <v>41.08</v>
      </c>
      <c r="E27" s="226">
        <v>40.630000000000003</v>
      </c>
      <c r="F27" s="226">
        <v>44.08</v>
      </c>
    </row>
    <row r="28" spans="1:8" x14ac:dyDescent="0.25">
      <c r="A28" s="1" t="s">
        <v>61</v>
      </c>
      <c r="B28" s="226">
        <v>36.49</v>
      </c>
      <c r="C28" s="226">
        <v>37.840000000000003</v>
      </c>
      <c r="D28" s="226">
        <v>38.17</v>
      </c>
      <c r="E28" s="226">
        <v>40.090000000000003</v>
      </c>
      <c r="F28" s="226">
        <v>43.01</v>
      </c>
    </row>
    <row r="29" spans="1:8" x14ac:dyDescent="0.25">
      <c r="A29" s="1" t="s">
        <v>53</v>
      </c>
      <c r="B29" s="226">
        <v>39.24</v>
      </c>
      <c r="C29" s="226">
        <v>38.46</v>
      </c>
      <c r="D29" s="226">
        <v>40.06</v>
      </c>
      <c r="E29" s="226">
        <v>40.840000000000003</v>
      </c>
      <c r="F29" s="226">
        <v>41.74</v>
      </c>
    </row>
    <row r="30" spans="1:8" x14ac:dyDescent="0.25">
      <c r="A30" s="1" t="s">
        <v>56</v>
      </c>
      <c r="B30" s="226">
        <v>39.08</v>
      </c>
      <c r="C30" s="226">
        <v>37.74</v>
      </c>
      <c r="D30" s="226">
        <v>38.880000000000003</v>
      </c>
      <c r="E30" s="226">
        <v>39.979999999999997</v>
      </c>
      <c r="F30" s="226">
        <v>41.43</v>
      </c>
    </row>
    <row r="31" spans="1:8" x14ac:dyDescent="0.25">
      <c r="A31" s="1" t="s">
        <v>43</v>
      </c>
      <c r="B31" s="226">
        <v>40.520000000000003</v>
      </c>
      <c r="C31" s="226">
        <v>38.44</v>
      </c>
      <c r="D31" s="226">
        <v>37.26</v>
      </c>
      <c r="E31" s="226">
        <v>35.83</v>
      </c>
      <c r="F31" s="226">
        <v>38.96</v>
      </c>
    </row>
    <row r="32" spans="1:8" x14ac:dyDescent="0.25">
      <c r="A32" s="1" t="s">
        <v>148</v>
      </c>
      <c r="B32" s="226">
        <v>28.77</v>
      </c>
      <c r="C32" s="226">
        <v>30.53</v>
      </c>
      <c r="D32" s="226">
        <v>28.62</v>
      </c>
      <c r="E32" s="226">
        <v>33.26</v>
      </c>
      <c r="F32" s="226">
        <v>35.97</v>
      </c>
      <c r="G32" s="94"/>
      <c r="H32" s="94"/>
    </row>
    <row r="33" spans="1:6" x14ac:dyDescent="0.25">
      <c r="A33" s="1" t="s">
        <v>145</v>
      </c>
      <c r="B33" s="226">
        <v>44.33</v>
      </c>
      <c r="C33" s="226">
        <v>41.13</v>
      </c>
      <c r="D33" s="226">
        <v>36.909999999999997</v>
      </c>
      <c r="E33" s="226">
        <v>31.9</v>
      </c>
      <c r="F33" s="226">
        <v>35.36</v>
      </c>
    </row>
    <row r="34" spans="1:6" x14ac:dyDescent="0.25">
      <c r="A34" s="1" t="s">
        <v>92</v>
      </c>
      <c r="B34" s="226">
        <v>30.06</v>
      </c>
      <c r="C34" s="226">
        <v>27.95</v>
      </c>
      <c r="D34" s="226">
        <v>27.84</v>
      </c>
      <c r="E34" s="226">
        <v>28.68</v>
      </c>
      <c r="F34" s="226">
        <v>30.56</v>
      </c>
    </row>
    <row r="35" spans="1:6" x14ac:dyDescent="0.25">
      <c r="A35" s="1" t="s">
        <v>57</v>
      </c>
      <c r="B35" s="226">
        <v>32.159999999999997</v>
      </c>
      <c r="C35" s="226">
        <v>30.79</v>
      </c>
      <c r="D35" s="226">
        <v>28.87</v>
      </c>
      <c r="E35" s="226">
        <v>28.09</v>
      </c>
      <c r="F35" s="226">
        <v>29.53</v>
      </c>
    </row>
    <row r="36" spans="1:6" x14ac:dyDescent="0.25">
      <c r="A36" s="1" t="s">
        <v>59</v>
      </c>
      <c r="B36" s="226">
        <v>33.520000000000003</v>
      </c>
      <c r="C36" s="226">
        <v>30.25</v>
      </c>
      <c r="D36" s="226">
        <v>28.48</v>
      </c>
      <c r="E36" s="226">
        <v>28.41</v>
      </c>
      <c r="F36" s="226">
        <v>29.2</v>
      </c>
    </row>
    <row r="37" spans="1:6" x14ac:dyDescent="0.25">
      <c r="A37" s="1" t="s">
        <v>26</v>
      </c>
      <c r="B37" s="226">
        <v>25.85</v>
      </c>
      <c r="C37" s="226">
        <v>25.32</v>
      </c>
      <c r="D37" s="226">
        <v>25.45</v>
      </c>
      <c r="E37" s="226">
        <v>26.05</v>
      </c>
      <c r="F37" s="226">
        <v>26.52</v>
      </c>
    </row>
    <row r="38" spans="1:6" x14ac:dyDescent="0.25">
      <c r="A38" s="1" t="s">
        <v>28</v>
      </c>
      <c r="B38" s="226">
        <v>25.09</v>
      </c>
      <c r="C38" s="226">
        <v>23.01</v>
      </c>
      <c r="D38" s="226">
        <v>23.05</v>
      </c>
      <c r="E38" s="226">
        <v>23.8</v>
      </c>
      <c r="F38" s="226">
        <v>24.8</v>
      </c>
    </row>
    <row r="39" spans="1:6" x14ac:dyDescent="0.25">
      <c r="A39" s="1" t="s">
        <v>58</v>
      </c>
      <c r="B39" s="226">
        <v>17.940000000000001</v>
      </c>
      <c r="C39" s="226">
        <v>16.59</v>
      </c>
      <c r="D39" s="226">
        <v>16.38</v>
      </c>
      <c r="E39" s="226">
        <v>16.84</v>
      </c>
      <c r="F39" s="226">
        <v>19.09</v>
      </c>
    </row>
    <row r="40" spans="1:6" x14ac:dyDescent="0.25">
      <c r="A40" s="1" t="s">
        <v>282</v>
      </c>
      <c r="B40" s="226">
        <v>18.55</v>
      </c>
      <c r="C40" s="226">
        <v>18</v>
      </c>
      <c r="D40" s="226">
        <v>16.96</v>
      </c>
      <c r="E40" s="226">
        <v>16</v>
      </c>
      <c r="F40" s="226">
        <v>16.28</v>
      </c>
    </row>
    <row r="41" spans="1:6" x14ac:dyDescent="0.25">
      <c r="A41" s="1" t="s">
        <v>88</v>
      </c>
      <c r="B41" s="226">
        <v>14.82</v>
      </c>
      <c r="C41" s="226">
        <v>14.38</v>
      </c>
      <c r="D41" s="226">
        <v>14.66</v>
      </c>
      <c r="E41" s="226">
        <v>14.51</v>
      </c>
      <c r="F41" s="226">
        <v>15.58</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workbookViewId="0">
      <selection activeCell="M18" sqref="M18"/>
    </sheetView>
  </sheetViews>
  <sheetFormatPr defaultRowHeight="15" x14ac:dyDescent="0.25"/>
  <cols>
    <col min="1" max="1" width="22" customWidth="1"/>
    <col min="2" max="2" width="16" customWidth="1"/>
  </cols>
  <sheetData>
    <row r="1" spans="1:13" x14ac:dyDescent="0.25">
      <c r="A1" s="7" t="s">
        <v>564</v>
      </c>
    </row>
    <row r="2" spans="1:13" s="121" customFormat="1" x14ac:dyDescent="0.25">
      <c r="A2" s="7" t="s">
        <v>379</v>
      </c>
    </row>
    <row r="3" spans="1:13" s="121" customFormat="1" x14ac:dyDescent="0.25"/>
    <row r="4" spans="1:13" x14ac:dyDescent="0.25">
      <c r="A4" s="1"/>
      <c r="B4" s="1">
        <v>2004</v>
      </c>
      <c r="C4" s="1">
        <v>2005</v>
      </c>
      <c r="D4" s="1">
        <v>2006</v>
      </c>
      <c r="E4" s="1">
        <v>2007</v>
      </c>
      <c r="F4" s="1">
        <v>2008</v>
      </c>
      <c r="G4" s="1">
        <v>2009</v>
      </c>
      <c r="H4" s="1">
        <v>2010</v>
      </c>
      <c r="I4" s="1">
        <v>2011</v>
      </c>
      <c r="J4" s="1">
        <v>2012</v>
      </c>
      <c r="K4" s="1">
        <v>2013</v>
      </c>
      <c r="L4" s="1">
        <v>2014</v>
      </c>
      <c r="M4" s="1">
        <v>2015</v>
      </c>
    </row>
    <row r="5" spans="1:13" x14ac:dyDescent="0.25">
      <c r="A5" s="1" t="s">
        <v>43</v>
      </c>
      <c r="B5" s="1">
        <v>79</v>
      </c>
      <c r="C5" s="1">
        <v>80</v>
      </c>
      <c r="D5" s="1">
        <v>81</v>
      </c>
      <c r="E5" s="1">
        <v>83</v>
      </c>
      <c r="F5" s="1">
        <v>81</v>
      </c>
      <c r="G5" s="1">
        <v>83</v>
      </c>
      <c r="H5" s="1">
        <v>81</v>
      </c>
      <c r="I5" s="1">
        <v>83</v>
      </c>
      <c r="J5" s="1">
        <v>82</v>
      </c>
      <c r="K5" s="1">
        <v>83</v>
      </c>
      <c r="L5" s="1">
        <v>84</v>
      </c>
      <c r="M5" s="1">
        <v>85</v>
      </c>
    </row>
    <row r="6" spans="1:13" x14ac:dyDescent="0.25">
      <c r="A6" s="1" t="s">
        <v>31</v>
      </c>
      <c r="B6" s="1">
        <v>125</v>
      </c>
      <c r="C6" s="1">
        <v>123</v>
      </c>
      <c r="D6" s="1">
        <v>123</v>
      </c>
      <c r="E6" s="1">
        <v>121</v>
      </c>
      <c r="F6" s="1">
        <v>123</v>
      </c>
      <c r="G6" s="1">
        <v>122</v>
      </c>
      <c r="H6" s="1">
        <v>126</v>
      </c>
      <c r="I6" s="1">
        <v>125</v>
      </c>
      <c r="J6" s="1">
        <v>126</v>
      </c>
      <c r="K6" s="1">
        <v>125</v>
      </c>
      <c r="L6" s="1">
        <v>125</v>
      </c>
      <c r="M6" s="1">
        <v>124</v>
      </c>
    </row>
    <row r="7" spans="1:13" x14ac:dyDescent="0.25">
      <c r="A7" s="1" t="s">
        <v>35</v>
      </c>
      <c r="B7" s="1">
        <v>117</v>
      </c>
      <c r="C7" s="1">
        <v>117</v>
      </c>
      <c r="D7" s="1">
        <v>117</v>
      </c>
      <c r="E7" s="1">
        <v>117</v>
      </c>
      <c r="F7" s="1">
        <v>118</v>
      </c>
      <c r="G7" s="1">
        <v>116</v>
      </c>
      <c r="H7" s="1">
        <v>121</v>
      </c>
      <c r="I7" s="1">
        <v>124</v>
      </c>
      <c r="J7" s="1">
        <v>124</v>
      </c>
      <c r="K7" s="1">
        <v>124</v>
      </c>
      <c r="L7" s="1">
        <v>126</v>
      </c>
      <c r="M7" s="1">
        <v>125</v>
      </c>
    </row>
    <row r="8" spans="1:13" x14ac:dyDescent="0.25">
      <c r="A8" s="224" t="s">
        <v>51</v>
      </c>
      <c r="B8" s="224">
        <v>55</v>
      </c>
      <c r="C8" s="224">
        <v>59</v>
      </c>
      <c r="D8" s="224">
        <v>64</v>
      </c>
      <c r="E8" s="224">
        <v>68</v>
      </c>
      <c r="F8" s="224">
        <v>68</v>
      </c>
      <c r="G8" s="224">
        <v>62</v>
      </c>
      <c r="H8" s="224">
        <v>63</v>
      </c>
      <c r="I8" s="224">
        <v>69</v>
      </c>
      <c r="J8" s="224">
        <v>74</v>
      </c>
      <c r="K8" s="224">
        <v>75</v>
      </c>
      <c r="L8" s="224">
        <v>76</v>
      </c>
      <c r="M8" s="224">
        <v>74</v>
      </c>
    </row>
    <row r="9" spans="1:13" x14ac:dyDescent="0.25">
      <c r="A9" s="1" t="s">
        <v>50</v>
      </c>
      <c r="B9" s="1">
        <v>144</v>
      </c>
      <c r="C9" s="1">
        <v>145</v>
      </c>
      <c r="D9" s="1">
        <v>146</v>
      </c>
      <c r="E9" s="1">
        <v>146</v>
      </c>
      <c r="F9" s="1">
        <v>132</v>
      </c>
      <c r="G9" s="1">
        <v>129</v>
      </c>
      <c r="H9" s="1">
        <v>130</v>
      </c>
      <c r="I9" s="1">
        <v>132</v>
      </c>
      <c r="J9" s="1">
        <v>131</v>
      </c>
      <c r="K9" s="1">
        <v>131</v>
      </c>
      <c r="L9" s="1">
        <v>134</v>
      </c>
      <c r="M9" s="1">
        <v>145</v>
      </c>
    </row>
    <row r="10" spans="1:13" x14ac:dyDescent="0.25">
      <c r="A10" s="1" t="s">
        <v>145</v>
      </c>
      <c r="B10" s="1">
        <v>47</v>
      </c>
      <c r="C10" s="1">
        <v>51</v>
      </c>
      <c r="D10" s="1">
        <v>55</v>
      </c>
      <c r="E10" s="1">
        <v>60</v>
      </c>
      <c r="F10" s="1">
        <v>60</v>
      </c>
      <c r="G10" s="1">
        <v>52</v>
      </c>
      <c r="H10" s="1">
        <v>52</v>
      </c>
      <c r="I10" s="1">
        <v>56</v>
      </c>
      <c r="J10" s="1">
        <v>60</v>
      </c>
      <c r="K10" s="1">
        <v>62</v>
      </c>
      <c r="L10" s="1">
        <v>64</v>
      </c>
      <c r="M10" s="1">
        <v>64</v>
      </c>
    </row>
    <row r="11" spans="1:13" x14ac:dyDescent="0.25">
      <c r="A11" s="1" t="s">
        <v>148</v>
      </c>
      <c r="B11" s="1">
        <v>50</v>
      </c>
      <c r="C11" s="1">
        <v>53</v>
      </c>
      <c r="D11" s="1">
        <v>56</v>
      </c>
      <c r="E11" s="1">
        <v>60</v>
      </c>
      <c r="F11" s="1">
        <v>63</v>
      </c>
      <c r="G11" s="1">
        <v>56</v>
      </c>
      <c r="H11" s="1">
        <v>60</v>
      </c>
      <c r="I11" s="1">
        <v>65</v>
      </c>
      <c r="J11" s="1">
        <v>70</v>
      </c>
      <c r="K11" s="1">
        <v>73</v>
      </c>
      <c r="L11" s="1">
        <v>75</v>
      </c>
      <c r="M11" s="1">
        <v>74</v>
      </c>
    </row>
    <row r="12" spans="1:13" x14ac:dyDescent="0.25">
      <c r="A12" s="1" t="s">
        <v>59</v>
      </c>
      <c r="B12" s="1">
        <v>49</v>
      </c>
      <c r="C12" s="1">
        <v>50</v>
      </c>
      <c r="D12" s="1">
        <v>50</v>
      </c>
      <c r="E12" s="1">
        <v>53</v>
      </c>
      <c r="F12" s="1">
        <v>54</v>
      </c>
      <c r="G12" s="1">
        <v>59</v>
      </c>
      <c r="H12" s="1">
        <v>62</v>
      </c>
      <c r="I12" s="1">
        <v>64</v>
      </c>
      <c r="J12" s="1">
        <v>66</v>
      </c>
      <c r="K12" s="1">
        <v>67</v>
      </c>
      <c r="L12" s="1">
        <v>68</v>
      </c>
      <c r="M12" s="1">
        <v>69</v>
      </c>
    </row>
    <row r="13" spans="1:13" x14ac:dyDescent="0.25">
      <c r="A13" s="1" t="s">
        <v>60</v>
      </c>
      <c r="B13" s="1">
        <v>56</v>
      </c>
      <c r="C13" s="1">
        <v>59</v>
      </c>
      <c r="D13" s="1">
        <v>62</v>
      </c>
      <c r="E13" s="1">
        <v>67</v>
      </c>
      <c r="F13" s="1">
        <v>71</v>
      </c>
      <c r="G13" s="1">
        <v>71</v>
      </c>
      <c r="H13" s="1">
        <v>73</v>
      </c>
      <c r="I13" s="1">
        <v>73</v>
      </c>
      <c r="J13" s="1">
        <v>74</v>
      </c>
      <c r="K13" s="1">
        <v>76</v>
      </c>
      <c r="L13" s="1">
        <v>77</v>
      </c>
      <c r="M13" s="1">
        <v>77</v>
      </c>
    </row>
    <row r="14" spans="1:13" x14ac:dyDescent="0.25">
      <c r="A14" s="1" t="s">
        <v>29</v>
      </c>
      <c r="B14" s="1">
        <v>117</v>
      </c>
      <c r="C14" s="1">
        <v>115</v>
      </c>
      <c r="D14" s="1">
        <v>114</v>
      </c>
      <c r="E14" s="1">
        <v>117</v>
      </c>
      <c r="F14" s="1">
        <v>120</v>
      </c>
      <c r="G14" s="1">
        <v>116</v>
      </c>
      <c r="H14" s="1">
        <v>115</v>
      </c>
      <c r="I14" s="1">
        <v>116</v>
      </c>
      <c r="J14" s="1">
        <v>115</v>
      </c>
      <c r="K14" s="1">
        <v>113</v>
      </c>
      <c r="L14" s="1">
        <v>110</v>
      </c>
      <c r="M14" s="1">
        <v>108</v>
      </c>
    </row>
    <row r="15" spans="1:13" x14ac:dyDescent="0.25">
      <c r="A15" s="1" t="s">
        <v>30</v>
      </c>
      <c r="B15" s="1">
        <v>129</v>
      </c>
      <c r="C15" s="1">
        <v>123</v>
      </c>
      <c r="D15" s="1">
        <v>125</v>
      </c>
      <c r="E15" s="1">
        <v>127</v>
      </c>
      <c r="F15" s="1">
        <v>126</v>
      </c>
      <c r="G15" s="1">
        <v>122</v>
      </c>
      <c r="H15" s="1">
        <v>125</v>
      </c>
      <c r="I15" s="1">
        <v>126</v>
      </c>
      <c r="J15" s="1">
        <v>127</v>
      </c>
      <c r="K15" s="1">
        <v>124</v>
      </c>
      <c r="L15" s="1">
        <v>123</v>
      </c>
      <c r="M15" s="1">
        <v>123</v>
      </c>
    </row>
    <row r="18" spans="1:17" x14ac:dyDescent="0.25">
      <c r="A18" s="7" t="s">
        <v>659</v>
      </c>
    </row>
    <row r="19" spans="1:17" x14ac:dyDescent="0.25">
      <c r="A19" s="171" t="s">
        <v>420</v>
      </c>
      <c r="B19" s="121"/>
      <c r="C19" s="121"/>
      <c r="D19" s="121"/>
      <c r="E19" s="121"/>
      <c r="F19" s="121"/>
      <c r="G19" s="121"/>
      <c r="H19" s="121"/>
      <c r="I19" s="121"/>
      <c r="J19" s="121"/>
      <c r="K19" s="121"/>
      <c r="L19" s="121"/>
      <c r="M19" s="121"/>
      <c r="N19" s="121"/>
      <c r="O19" s="121"/>
      <c r="P19" s="121"/>
      <c r="Q19" s="121"/>
    </row>
    <row r="20" spans="1:17" x14ac:dyDescent="0.25">
      <c r="A20" s="171" t="s">
        <v>379</v>
      </c>
      <c r="B20" s="121"/>
      <c r="C20" s="121"/>
      <c r="D20" s="121"/>
      <c r="E20" s="121"/>
      <c r="F20" s="121"/>
      <c r="G20" s="121"/>
      <c r="H20" s="121"/>
      <c r="I20" s="121"/>
      <c r="J20" s="121"/>
      <c r="K20" s="121"/>
      <c r="L20" s="121"/>
      <c r="M20" s="121"/>
      <c r="N20" s="121"/>
      <c r="O20" s="121"/>
      <c r="P20" s="121"/>
      <c r="Q20" s="121"/>
    </row>
    <row r="21" spans="1:17" x14ac:dyDescent="0.25">
      <c r="A21" s="121" t="s">
        <v>407</v>
      </c>
      <c r="B21" s="121"/>
      <c r="C21" s="121"/>
      <c r="D21" s="121"/>
      <c r="E21" s="121"/>
      <c r="F21" s="121"/>
      <c r="G21" s="121"/>
      <c r="H21" s="121"/>
      <c r="I21" s="121"/>
      <c r="J21" s="121"/>
      <c r="K21" s="121"/>
      <c r="L21" s="121"/>
      <c r="M21" s="121"/>
      <c r="N21" s="121"/>
      <c r="O21" s="121"/>
      <c r="P21" s="121"/>
      <c r="Q21" s="121"/>
    </row>
    <row r="22" spans="1:17" x14ac:dyDescent="0.25">
      <c r="A22" s="121" t="s">
        <v>408</v>
      </c>
      <c r="B22" s="121"/>
      <c r="C22" s="121"/>
      <c r="D22" s="121"/>
      <c r="E22" s="121"/>
      <c r="F22" s="121"/>
      <c r="G22" s="121"/>
      <c r="H22" s="121"/>
      <c r="I22" s="121"/>
      <c r="J22" s="121"/>
      <c r="K22" s="121"/>
      <c r="L22" s="121"/>
      <c r="M22" s="121"/>
      <c r="N22" s="121"/>
      <c r="O22" s="121"/>
      <c r="P22" s="121"/>
      <c r="Q22" s="121"/>
    </row>
    <row r="23" spans="1:17" x14ac:dyDescent="0.25">
      <c r="A23" s="1"/>
      <c r="B23" s="184"/>
      <c r="C23" s="184" t="s">
        <v>106</v>
      </c>
      <c r="D23" s="184" t="s">
        <v>107</v>
      </c>
      <c r="E23" s="184" t="s">
        <v>108</v>
      </c>
      <c r="F23" s="184" t="s">
        <v>66</v>
      </c>
      <c r="G23" s="184" t="s">
        <v>67</v>
      </c>
      <c r="H23" s="184" t="s">
        <v>68</v>
      </c>
      <c r="I23" s="184" t="s">
        <v>69</v>
      </c>
      <c r="J23" s="184" t="s">
        <v>70</v>
      </c>
      <c r="K23" s="184" t="s">
        <v>71</v>
      </c>
      <c r="L23" s="184" t="s">
        <v>72</v>
      </c>
      <c r="M23" s="184" t="s">
        <v>73</v>
      </c>
      <c r="N23" s="184" t="s">
        <v>376</v>
      </c>
      <c r="O23" s="121" t="s">
        <v>170</v>
      </c>
      <c r="P23" s="121"/>
      <c r="Q23" s="121"/>
    </row>
    <row r="24" spans="1:17" x14ac:dyDescent="0.25">
      <c r="A24" s="12" t="s">
        <v>409</v>
      </c>
      <c r="B24" s="184" t="s">
        <v>410</v>
      </c>
      <c r="C24" s="184">
        <v>100</v>
      </c>
      <c r="D24" s="184">
        <v>100</v>
      </c>
      <c r="E24" s="184">
        <v>100</v>
      </c>
      <c r="F24" s="184">
        <v>100</v>
      </c>
      <c r="G24" s="184">
        <v>100</v>
      </c>
      <c r="H24" s="184">
        <v>100</v>
      </c>
      <c r="I24" s="184">
        <v>100</v>
      </c>
      <c r="J24" s="184">
        <v>100</v>
      </c>
      <c r="K24" s="184">
        <v>100</v>
      </c>
      <c r="L24" s="184">
        <v>100</v>
      </c>
      <c r="M24" s="184">
        <v>100</v>
      </c>
      <c r="N24" s="184">
        <v>100</v>
      </c>
      <c r="O24" s="121" t="s">
        <v>170</v>
      </c>
      <c r="P24" s="121"/>
      <c r="Q24" s="121"/>
    </row>
    <row r="25" spans="1:17" x14ac:dyDescent="0.25">
      <c r="A25" s="12" t="s">
        <v>174</v>
      </c>
      <c r="B25" s="184" t="s">
        <v>43</v>
      </c>
      <c r="C25" s="184">
        <v>79</v>
      </c>
      <c r="D25" s="184">
        <v>80</v>
      </c>
      <c r="E25" s="184">
        <v>81</v>
      </c>
      <c r="F25" s="184">
        <v>83</v>
      </c>
      <c r="G25" s="184">
        <v>81</v>
      </c>
      <c r="H25" s="184">
        <v>83</v>
      </c>
      <c r="I25" s="184">
        <v>81</v>
      </c>
      <c r="J25" s="184">
        <v>83</v>
      </c>
      <c r="K25" s="184">
        <v>82</v>
      </c>
      <c r="L25" s="184">
        <v>83</v>
      </c>
      <c r="M25" s="184">
        <v>84</v>
      </c>
      <c r="N25" s="184">
        <v>85</v>
      </c>
      <c r="O25" s="121" t="s">
        <v>170</v>
      </c>
      <c r="P25" s="121"/>
      <c r="Q25" s="121"/>
    </row>
    <row r="26" spans="1:17" x14ac:dyDescent="0.25">
      <c r="A26" s="12" t="s">
        <v>175</v>
      </c>
      <c r="B26" s="184" t="s">
        <v>31</v>
      </c>
      <c r="C26" s="184">
        <v>125</v>
      </c>
      <c r="D26" s="184">
        <v>123</v>
      </c>
      <c r="E26" s="184">
        <v>123</v>
      </c>
      <c r="F26" s="184">
        <v>121</v>
      </c>
      <c r="G26" s="184">
        <v>123</v>
      </c>
      <c r="H26" s="184">
        <v>122</v>
      </c>
      <c r="I26" s="184">
        <v>126</v>
      </c>
      <c r="J26" s="184">
        <v>125</v>
      </c>
      <c r="K26" s="184">
        <v>126</v>
      </c>
      <c r="L26" s="184">
        <v>125</v>
      </c>
      <c r="M26" s="184">
        <v>125</v>
      </c>
      <c r="N26" s="184">
        <v>124</v>
      </c>
      <c r="O26" s="121"/>
      <c r="P26" s="121"/>
      <c r="Q26" s="121"/>
    </row>
    <row r="27" spans="1:17" x14ac:dyDescent="0.25">
      <c r="A27" s="12" t="s">
        <v>179</v>
      </c>
      <c r="B27" s="184" t="s">
        <v>35</v>
      </c>
      <c r="C27" s="184">
        <v>117</v>
      </c>
      <c r="D27" s="184">
        <v>117</v>
      </c>
      <c r="E27" s="184">
        <v>117</v>
      </c>
      <c r="F27" s="184">
        <v>117</v>
      </c>
      <c r="G27" s="184">
        <v>118</v>
      </c>
      <c r="H27" s="184">
        <v>116</v>
      </c>
      <c r="I27" s="184">
        <v>121</v>
      </c>
      <c r="J27" s="184">
        <v>124</v>
      </c>
      <c r="K27" s="184">
        <v>124</v>
      </c>
      <c r="L27" s="184">
        <v>124</v>
      </c>
      <c r="M27" s="184">
        <v>126</v>
      </c>
      <c r="N27" s="184">
        <v>125</v>
      </c>
      <c r="O27" s="121" t="s">
        <v>170</v>
      </c>
      <c r="P27" s="121"/>
      <c r="Q27" s="121"/>
    </row>
    <row r="28" spans="1:17" x14ac:dyDescent="0.25">
      <c r="A28" s="167" t="s">
        <v>176</v>
      </c>
      <c r="B28" s="229" t="s">
        <v>411</v>
      </c>
      <c r="C28" s="229">
        <v>55</v>
      </c>
      <c r="D28" s="229">
        <v>59</v>
      </c>
      <c r="E28" s="229">
        <v>64</v>
      </c>
      <c r="F28" s="229">
        <v>68</v>
      </c>
      <c r="G28" s="229">
        <v>68</v>
      </c>
      <c r="H28" s="229">
        <v>62</v>
      </c>
      <c r="I28" s="229">
        <v>63</v>
      </c>
      <c r="J28" s="229">
        <v>69</v>
      </c>
      <c r="K28" s="229">
        <v>74</v>
      </c>
      <c r="L28" s="229">
        <v>75</v>
      </c>
      <c r="M28" s="229">
        <v>76</v>
      </c>
      <c r="N28" s="229">
        <v>74</v>
      </c>
      <c r="O28" s="121" t="s">
        <v>170</v>
      </c>
      <c r="P28" s="121"/>
      <c r="Q28" s="121"/>
    </row>
    <row r="29" spans="1:17" x14ac:dyDescent="0.25">
      <c r="A29" s="12" t="s">
        <v>183</v>
      </c>
      <c r="B29" s="184" t="s">
        <v>50</v>
      </c>
      <c r="C29" s="184">
        <v>144</v>
      </c>
      <c r="D29" s="184">
        <v>145</v>
      </c>
      <c r="E29" s="184">
        <v>146</v>
      </c>
      <c r="F29" s="184">
        <v>146</v>
      </c>
      <c r="G29" s="184">
        <v>132</v>
      </c>
      <c r="H29" s="184">
        <v>129</v>
      </c>
      <c r="I29" s="184">
        <v>130</v>
      </c>
      <c r="J29" s="184">
        <v>132</v>
      </c>
      <c r="K29" s="184">
        <v>131</v>
      </c>
      <c r="L29" s="184">
        <v>131</v>
      </c>
      <c r="M29" s="184">
        <v>134</v>
      </c>
      <c r="N29" s="184">
        <v>145</v>
      </c>
      <c r="O29" s="121" t="s">
        <v>170</v>
      </c>
      <c r="P29" s="121"/>
      <c r="Q29" s="121"/>
    </row>
    <row r="30" spans="1:17" x14ac:dyDescent="0.25">
      <c r="A30" s="12" t="s">
        <v>371</v>
      </c>
      <c r="B30" s="184" t="s">
        <v>145</v>
      </c>
      <c r="C30" s="184">
        <v>47</v>
      </c>
      <c r="D30" s="184">
        <v>51</v>
      </c>
      <c r="E30" s="184">
        <v>55</v>
      </c>
      <c r="F30" s="184">
        <v>60</v>
      </c>
      <c r="G30" s="184">
        <v>60</v>
      </c>
      <c r="H30" s="184">
        <v>52</v>
      </c>
      <c r="I30" s="184">
        <v>52</v>
      </c>
      <c r="J30" s="184">
        <v>56</v>
      </c>
      <c r="K30" s="184">
        <v>60</v>
      </c>
      <c r="L30" s="184">
        <v>62</v>
      </c>
      <c r="M30" s="184">
        <v>64</v>
      </c>
      <c r="N30" s="184">
        <v>64</v>
      </c>
      <c r="O30" s="121" t="s">
        <v>170</v>
      </c>
      <c r="P30" s="121"/>
      <c r="Q30" s="121"/>
    </row>
    <row r="31" spans="1:17" x14ac:dyDescent="0.25">
      <c r="A31" s="12" t="s">
        <v>372</v>
      </c>
      <c r="B31" s="184" t="s">
        <v>148</v>
      </c>
      <c r="C31" s="184">
        <v>50</v>
      </c>
      <c r="D31" s="184">
        <v>53</v>
      </c>
      <c r="E31" s="184">
        <v>56</v>
      </c>
      <c r="F31" s="184">
        <v>60</v>
      </c>
      <c r="G31" s="184">
        <v>63</v>
      </c>
      <c r="H31" s="184">
        <v>56</v>
      </c>
      <c r="I31" s="184">
        <v>60</v>
      </c>
      <c r="J31" s="184">
        <v>65</v>
      </c>
      <c r="K31" s="184">
        <v>70</v>
      </c>
      <c r="L31" s="184">
        <v>73</v>
      </c>
      <c r="M31" s="184">
        <v>75</v>
      </c>
      <c r="N31" s="184">
        <v>74</v>
      </c>
      <c r="O31" s="121" t="s">
        <v>170</v>
      </c>
      <c r="P31" s="121"/>
      <c r="Q31" s="121"/>
    </row>
    <row r="32" spans="1:17" x14ac:dyDescent="0.25">
      <c r="A32" s="12" t="s">
        <v>190</v>
      </c>
      <c r="B32" s="184" t="s">
        <v>59</v>
      </c>
      <c r="C32" s="184">
        <v>49</v>
      </c>
      <c r="D32" s="184">
        <v>50</v>
      </c>
      <c r="E32" s="184">
        <v>50</v>
      </c>
      <c r="F32" s="184">
        <v>53</v>
      </c>
      <c r="G32" s="184">
        <v>54</v>
      </c>
      <c r="H32" s="184">
        <v>59</v>
      </c>
      <c r="I32" s="184">
        <v>62</v>
      </c>
      <c r="J32" s="184">
        <v>64</v>
      </c>
      <c r="K32" s="184">
        <v>66</v>
      </c>
      <c r="L32" s="184">
        <v>67</v>
      </c>
      <c r="M32" s="184">
        <v>68</v>
      </c>
      <c r="N32" s="184">
        <v>69</v>
      </c>
      <c r="O32" s="121" t="s">
        <v>170</v>
      </c>
      <c r="P32" s="121"/>
      <c r="Q32" s="121"/>
    </row>
    <row r="33" spans="1:17" x14ac:dyDescent="0.25">
      <c r="A33" s="12" t="s">
        <v>378</v>
      </c>
      <c r="B33" s="184" t="s">
        <v>60</v>
      </c>
      <c r="C33" s="184">
        <v>56</v>
      </c>
      <c r="D33" s="184">
        <v>59</v>
      </c>
      <c r="E33" s="184">
        <v>62</v>
      </c>
      <c r="F33" s="184">
        <v>67</v>
      </c>
      <c r="G33" s="184">
        <v>71</v>
      </c>
      <c r="H33" s="184">
        <v>71</v>
      </c>
      <c r="I33" s="184">
        <v>73</v>
      </c>
      <c r="J33" s="184">
        <v>73</v>
      </c>
      <c r="K33" s="184">
        <v>74</v>
      </c>
      <c r="L33" s="184">
        <v>76</v>
      </c>
      <c r="M33" s="184">
        <v>77</v>
      </c>
      <c r="N33" s="184">
        <v>77</v>
      </c>
      <c r="O33" s="121" t="s">
        <v>170</v>
      </c>
      <c r="P33" s="121"/>
      <c r="Q33" s="121"/>
    </row>
    <row r="34" spans="1:17" x14ac:dyDescent="0.25">
      <c r="A34" s="12" t="s">
        <v>177</v>
      </c>
      <c r="B34" s="184" t="s">
        <v>29</v>
      </c>
      <c r="C34" s="184">
        <v>117</v>
      </c>
      <c r="D34" s="184">
        <v>115</v>
      </c>
      <c r="E34" s="184">
        <v>114</v>
      </c>
      <c r="F34" s="184">
        <v>117</v>
      </c>
      <c r="G34" s="184">
        <v>120</v>
      </c>
      <c r="H34" s="184">
        <v>116</v>
      </c>
      <c r="I34" s="184">
        <v>115</v>
      </c>
      <c r="J34" s="184">
        <v>116</v>
      </c>
      <c r="K34" s="184">
        <v>115</v>
      </c>
      <c r="L34" s="184">
        <v>113</v>
      </c>
      <c r="M34" s="184">
        <v>110</v>
      </c>
      <c r="N34" s="184">
        <v>108</v>
      </c>
      <c r="O34" s="121" t="s">
        <v>170</v>
      </c>
      <c r="P34" s="121"/>
      <c r="Q34" s="121"/>
    </row>
    <row r="35" spans="1:17" x14ac:dyDescent="0.25">
      <c r="A35" s="12" t="s">
        <v>196</v>
      </c>
      <c r="B35" s="184" t="s">
        <v>30</v>
      </c>
      <c r="C35" s="184">
        <v>129</v>
      </c>
      <c r="D35" s="184">
        <v>123</v>
      </c>
      <c r="E35" s="184">
        <v>125</v>
      </c>
      <c r="F35" s="184">
        <v>127</v>
      </c>
      <c r="G35" s="184">
        <v>126</v>
      </c>
      <c r="H35" s="184">
        <v>122</v>
      </c>
      <c r="I35" s="184">
        <v>125</v>
      </c>
      <c r="J35" s="184">
        <v>126</v>
      </c>
      <c r="K35" s="184">
        <v>127</v>
      </c>
      <c r="L35" s="184">
        <v>124</v>
      </c>
      <c r="M35" s="184">
        <v>123</v>
      </c>
      <c r="N35" s="184">
        <v>123</v>
      </c>
      <c r="O35" s="121" t="s">
        <v>170</v>
      </c>
      <c r="P35" s="121"/>
      <c r="Q35" s="121"/>
    </row>
    <row r="36" spans="1:17" x14ac:dyDescent="0.25">
      <c r="A36" s="1" t="s">
        <v>199</v>
      </c>
      <c r="B36" s="1" t="s">
        <v>48</v>
      </c>
      <c r="C36" s="1">
        <v>125</v>
      </c>
      <c r="D36" s="1">
        <v>124</v>
      </c>
      <c r="E36" s="1">
        <v>122</v>
      </c>
      <c r="F36" s="1">
        <v>117</v>
      </c>
      <c r="G36" s="1">
        <v>114</v>
      </c>
      <c r="H36" s="1">
        <v>112</v>
      </c>
      <c r="I36" s="1">
        <v>108</v>
      </c>
      <c r="J36" s="1">
        <v>106</v>
      </c>
      <c r="K36" s="1">
        <v>107</v>
      </c>
      <c r="L36" s="1">
        <v>108</v>
      </c>
      <c r="M36" s="1">
        <v>109</v>
      </c>
      <c r="N36" s="1">
        <v>110</v>
      </c>
      <c r="O36" s="121" t="s">
        <v>170</v>
      </c>
      <c r="P36" s="121"/>
      <c r="Q36" s="121"/>
    </row>
    <row r="37" spans="1:17" x14ac:dyDescent="0.25">
      <c r="A37" s="1" t="s">
        <v>182</v>
      </c>
      <c r="B37" s="1" t="s">
        <v>46</v>
      </c>
      <c r="C37" s="1">
        <v>131</v>
      </c>
      <c r="D37" s="1">
        <v>129</v>
      </c>
      <c r="E37" s="1">
        <v>122</v>
      </c>
      <c r="F37" s="1">
        <v>121</v>
      </c>
      <c r="G37" s="1">
        <v>124</v>
      </c>
      <c r="H37" s="1">
        <v>123</v>
      </c>
      <c r="I37" s="1">
        <v>116</v>
      </c>
      <c r="J37" s="1">
        <v>114</v>
      </c>
      <c r="K37" s="1">
        <v>115</v>
      </c>
      <c r="L37" s="1">
        <v>119</v>
      </c>
      <c r="M37" s="1">
        <v>120</v>
      </c>
      <c r="N37" s="1">
        <v>124</v>
      </c>
      <c r="O37" s="121" t="s">
        <v>170</v>
      </c>
      <c r="P37" s="121"/>
      <c r="Q37" s="121"/>
    </row>
    <row r="38" spans="1:17" x14ac:dyDescent="0.25">
      <c r="A38" s="1" t="s">
        <v>197</v>
      </c>
      <c r="B38" s="1" t="s">
        <v>193</v>
      </c>
      <c r="C38" s="1">
        <v>141</v>
      </c>
      <c r="D38" s="1">
        <v>140</v>
      </c>
      <c r="E38" s="1">
        <v>143</v>
      </c>
      <c r="F38" s="1">
        <v>148</v>
      </c>
      <c r="G38" s="1">
        <v>151</v>
      </c>
      <c r="H38" s="1">
        <v>153</v>
      </c>
      <c r="I38" s="1">
        <v>154</v>
      </c>
      <c r="J38" s="1">
        <v>158</v>
      </c>
      <c r="K38" s="1">
        <v>163</v>
      </c>
      <c r="L38" s="1">
        <v>164</v>
      </c>
      <c r="M38" s="1">
        <v>161</v>
      </c>
      <c r="N38" s="1">
        <v>162</v>
      </c>
      <c r="O38" s="121" t="s">
        <v>170</v>
      </c>
      <c r="P38" s="121"/>
      <c r="Q38" s="121"/>
    </row>
    <row r="39" spans="1:17" x14ac:dyDescent="0.25">
      <c r="A39" s="1" t="s">
        <v>381</v>
      </c>
      <c r="B39" s="1" t="s">
        <v>381</v>
      </c>
      <c r="C39" s="1" t="s">
        <v>380</v>
      </c>
      <c r="D39" s="1">
        <v>30</v>
      </c>
      <c r="E39" s="1">
        <v>34</v>
      </c>
      <c r="F39" s="1">
        <v>39</v>
      </c>
      <c r="G39" s="1">
        <v>41</v>
      </c>
      <c r="H39" s="1">
        <v>40</v>
      </c>
      <c r="I39" s="1">
        <v>40</v>
      </c>
      <c r="J39" s="1">
        <v>41</v>
      </c>
      <c r="K39" s="1">
        <v>39</v>
      </c>
      <c r="L39" s="1">
        <v>40</v>
      </c>
      <c r="M39" s="1">
        <v>41</v>
      </c>
      <c r="N39" s="1">
        <v>41</v>
      </c>
      <c r="O39" s="121" t="s">
        <v>170</v>
      </c>
      <c r="P39" s="121"/>
      <c r="Q39" s="121"/>
    </row>
    <row r="40" spans="1:17" x14ac:dyDescent="0.25">
      <c r="A40" s="1" t="s">
        <v>382</v>
      </c>
      <c r="B40" s="1" t="s">
        <v>662</v>
      </c>
      <c r="C40" s="1">
        <v>27</v>
      </c>
      <c r="D40" s="1">
        <v>30</v>
      </c>
      <c r="E40" s="1">
        <v>30</v>
      </c>
      <c r="F40" s="1">
        <v>30</v>
      </c>
      <c r="G40" s="1">
        <v>33</v>
      </c>
      <c r="H40" s="1">
        <v>35</v>
      </c>
      <c r="I40" s="1">
        <v>35</v>
      </c>
      <c r="J40" s="1">
        <v>34</v>
      </c>
      <c r="K40" s="1">
        <v>34</v>
      </c>
      <c r="L40" s="1">
        <v>36</v>
      </c>
      <c r="M40" s="1">
        <v>37</v>
      </c>
      <c r="N40" s="1">
        <v>37</v>
      </c>
      <c r="O40" s="121" t="s">
        <v>170</v>
      </c>
      <c r="P40" s="121"/>
      <c r="Q40" s="121"/>
    </row>
    <row r="41" spans="1:17" x14ac:dyDescent="0.25">
      <c r="A41" s="1" t="s">
        <v>412</v>
      </c>
      <c r="B41" s="1" t="s">
        <v>660</v>
      </c>
      <c r="C41" s="1" t="s">
        <v>380</v>
      </c>
      <c r="D41" s="1">
        <v>22</v>
      </c>
      <c r="E41" s="1">
        <v>23</v>
      </c>
      <c r="F41" s="1">
        <v>24</v>
      </c>
      <c r="G41" s="1">
        <v>26</v>
      </c>
      <c r="H41" s="1">
        <v>29</v>
      </c>
      <c r="I41" s="1">
        <v>28</v>
      </c>
      <c r="J41" s="1">
        <v>28</v>
      </c>
      <c r="K41" s="1">
        <v>30</v>
      </c>
      <c r="L41" s="1">
        <v>29</v>
      </c>
      <c r="M41" s="1">
        <v>30</v>
      </c>
      <c r="N41" s="1">
        <v>30</v>
      </c>
      <c r="O41" s="121" t="s">
        <v>170</v>
      </c>
      <c r="P41" s="121"/>
      <c r="Q41" s="121"/>
    </row>
    <row r="42" spans="1:17" x14ac:dyDescent="0.25">
      <c r="A42" s="1" t="s">
        <v>383</v>
      </c>
      <c r="B42" s="1" t="s">
        <v>383</v>
      </c>
      <c r="C42" s="1" t="s">
        <v>380</v>
      </c>
      <c r="D42" s="1">
        <v>32</v>
      </c>
      <c r="E42" s="1">
        <v>33</v>
      </c>
      <c r="F42" s="1">
        <v>33</v>
      </c>
      <c r="G42" s="1">
        <v>36</v>
      </c>
      <c r="H42" s="1">
        <v>36</v>
      </c>
      <c r="I42" s="1">
        <v>35</v>
      </c>
      <c r="J42" s="1">
        <v>36</v>
      </c>
      <c r="K42" s="1">
        <v>37</v>
      </c>
      <c r="L42" s="1">
        <v>38</v>
      </c>
      <c r="M42" s="1">
        <v>37</v>
      </c>
      <c r="N42" s="1">
        <v>36</v>
      </c>
      <c r="O42" s="121" t="s">
        <v>170</v>
      </c>
      <c r="P42" s="121"/>
      <c r="Q42" s="121"/>
    </row>
    <row r="43" spans="1:17" x14ac:dyDescent="0.25">
      <c r="A43" s="1" t="s">
        <v>198</v>
      </c>
      <c r="B43" s="1" t="s">
        <v>58</v>
      </c>
      <c r="C43" s="1">
        <v>39</v>
      </c>
      <c r="D43" s="1">
        <v>41</v>
      </c>
      <c r="E43" s="1">
        <v>43</v>
      </c>
      <c r="F43" s="1">
        <v>44</v>
      </c>
      <c r="G43" s="1">
        <v>46</v>
      </c>
      <c r="H43" s="1">
        <v>45</v>
      </c>
      <c r="I43" s="1">
        <v>48</v>
      </c>
      <c r="J43" s="1">
        <v>51</v>
      </c>
      <c r="K43" s="1">
        <v>53</v>
      </c>
      <c r="L43" s="1">
        <v>53</v>
      </c>
      <c r="M43" s="1">
        <v>53</v>
      </c>
      <c r="N43" s="1">
        <v>53</v>
      </c>
      <c r="O43" s="121" t="s">
        <v>170</v>
      </c>
      <c r="P43" s="121"/>
      <c r="Q43" s="121"/>
    </row>
    <row r="44" spans="1:17" x14ac:dyDescent="0.25">
      <c r="A44" s="1" t="s">
        <v>413</v>
      </c>
      <c r="B44" s="1" t="s">
        <v>661</v>
      </c>
      <c r="C44" s="1" t="s">
        <v>380</v>
      </c>
      <c r="D44" s="1">
        <v>24</v>
      </c>
      <c r="E44" s="1">
        <v>25</v>
      </c>
      <c r="F44" s="1">
        <v>26</v>
      </c>
      <c r="G44" s="1">
        <v>27</v>
      </c>
      <c r="H44" s="1">
        <v>28</v>
      </c>
      <c r="I44" s="1">
        <v>28</v>
      </c>
      <c r="J44" s="1">
        <v>28</v>
      </c>
      <c r="K44" s="1">
        <v>29</v>
      </c>
      <c r="L44" s="1">
        <v>29</v>
      </c>
      <c r="M44" s="1">
        <v>29</v>
      </c>
      <c r="N44" s="1">
        <v>29</v>
      </c>
      <c r="O44" s="121" t="s">
        <v>170</v>
      </c>
      <c r="P44" s="121"/>
      <c r="Q44" s="121"/>
    </row>
    <row r="45" spans="1:17" x14ac:dyDescent="0.25">
      <c r="A45" s="1" t="s">
        <v>200</v>
      </c>
      <c r="B45" s="1" t="s">
        <v>92</v>
      </c>
      <c r="C45" s="1">
        <v>157</v>
      </c>
      <c r="D45" s="1">
        <v>159</v>
      </c>
      <c r="E45" s="1">
        <v>154</v>
      </c>
      <c r="F45" s="1">
        <v>150</v>
      </c>
      <c r="G45" s="1">
        <v>145</v>
      </c>
      <c r="H45" s="1">
        <v>145</v>
      </c>
      <c r="I45" s="1">
        <v>145</v>
      </c>
      <c r="J45" s="1">
        <v>144</v>
      </c>
      <c r="K45" s="1">
        <v>147</v>
      </c>
      <c r="L45" s="1">
        <v>146</v>
      </c>
      <c r="M45" s="1">
        <v>147</v>
      </c>
      <c r="N45" s="1">
        <v>148</v>
      </c>
      <c r="O45" s="121" t="s">
        <v>170</v>
      </c>
      <c r="P45" s="121"/>
      <c r="Q45" s="121"/>
    </row>
    <row r="46" spans="1:17" x14ac:dyDescent="0.25">
      <c r="A46" s="1" t="s">
        <v>186</v>
      </c>
      <c r="B46" s="1" t="s">
        <v>28</v>
      </c>
      <c r="C46" s="1">
        <v>111</v>
      </c>
      <c r="D46" s="1">
        <v>109</v>
      </c>
      <c r="E46" s="1">
        <v>105</v>
      </c>
      <c r="F46" s="1">
        <v>104</v>
      </c>
      <c r="G46" s="1">
        <v>101</v>
      </c>
      <c r="H46" s="1">
        <v>98</v>
      </c>
      <c r="I46" s="1">
        <v>101</v>
      </c>
      <c r="J46" s="1">
        <v>99</v>
      </c>
      <c r="K46" s="1">
        <v>102</v>
      </c>
      <c r="L46" s="1">
        <v>101</v>
      </c>
      <c r="M46" s="1">
        <v>99</v>
      </c>
      <c r="N46" s="1">
        <v>99</v>
      </c>
      <c r="O46" s="121" t="s">
        <v>170</v>
      </c>
      <c r="P46" s="121"/>
      <c r="Q46" s="121"/>
    </row>
    <row r="47" spans="1:17" x14ac:dyDescent="0.25">
      <c r="A47" s="121" t="s">
        <v>414</v>
      </c>
      <c r="B47" s="121" t="s">
        <v>415</v>
      </c>
      <c r="C47" s="121"/>
      <c r="D47" s="121"/>
      <c r="E47" s="121"/>
      <c r="F47" s="121"/>
      <c r="G47" s="121"/>
      <c r="H47" s="121"/>
      <c r="I47" s="121"/>
      <c r="J47" s="121"/>
      <c r="K47" s="121"/>
      <c r="L47" s="121"/>
      <c r="M47" s="121"/>
      <c r="N47" s="121"/>
      <c r="O47" s="121"/>
      <c r="P47" s="121"/>
      <c r="Q47" s="121"/>
    </row>
    <row r="48" spans="1:17" x14ac:dyDescent="0.25">
      <c r="A48" s="121" t="s">
        <v>416</v>
      </c>
      <c r="B48" s="121" t="s">
        <v>417</v>
      </c>
      <c r="C48" s="121"/>
      <c r="D48" s="121"/>
      <c r="E48" s="121"/>
      <c r="F48" s="121"/>
      <c r="G48" s="121"/>
      <c r="H48" s="121"/>
      <c r="I48" s="121"/>
      <c r="J48" s="121"/>
      <c r="K48" s="121"/>
      <c r="L48" s="121"/>
      <c r="M48" s="121"/>
      <c r="N48" s="121"/>
      <c r="O48" s="121"/>
      <c r="P48" s="121"/>
      <c r="Q48" s="121"/>
    </row>
    <row r="49" spans="1:17" x14ac:dyDescent="0.25">
      <c r="A49" s="121" t="s">
        <v>418</v>
      </c>
      <c r="B49" s="121" t="s">
        <v>419</v>
      </c>
      <c r="C49" s="121"/>
      <c r="D49" s="121"/>
      <c r="E49" s="121"/>
      <c r="F49" s="121"/>
      <c r="G49" s="121"/>
      <c r="H49" s="121"/>
      <c r="I49" s="121"/>
      <c r="J49" s="121"/>
      <c r="K49" s="121"/>
      <c r="L49" s="121"/>
      <c r="M49" s="121"/>
      <c r="N49" s="121"/>
      <c r="O49" s="121"/>
      <c r="P49" s="121"/>
      <c r="Q49" s="121"/>
    </row>
    <row r="50" spans="1:17" x14ac:dyDescent="0.25">
      <c r="A50" s="121"/>
      <c r="B50" s="121"/>
      <c r="C50" s="121"/>
      <c r="D50" s="121"/>
      <c r="E50" s="121"/>
      <c r="F50" s="121"/>
      <c r="G50" s="121"/>
      <c r="H50" s="121"/>
      <c r="I50" s="121"/>
      <c r="J50" s="121"/>
      <c r="K50" s="121"/>
      <c r="L50" s="121"/>
      <c r="M50" s="121"/>
      <c r="N50" s="121"/>
      <c r="O50" s="121"/>
      <c r="P50" s="121"/>
      <c r="Q50" s="121"/>
    </row>
    <row r="51" spans="1:17" x14ac:dyDescent="0.25">
      <c r="A51" s="121"/>
      <c r="B51" s="121"/>
      <c r="C51" s="121"/>
      <c r="D51" s="121"/>
      <c r="E51" s="121"/>
      <c r="F51" s="121"/>
      <c r="G51" s="121"/>
      <c r="H51" s="121"/>
      <c r="I51" s="121"/>
      <c r="J51" s="121"/>
      <c r="K51" s="121"/>
      <c r="L51" s="121"/>
      <c r="M51" s="121"/>
      <c r="N51" s="121"/>
      <c r="O51" s="121"/>
      <c r="P51" s="121"/>
      <c r="Q51" s="121"/>
    </row>
    <row r="52" spans="1:17" x14ac:dyDescent="0.25">
      <c r="A52" s="121"/>
      <c r="B52" s="121"/>
      <c r="C52" s="121"/>
      <c r="D52" s="121"/>
      <c r="E52" s="121"/>
      <c r="F52" s="121"/>
      <c r="G52" s="121"/>
      <c r="H52" s="121"/>
      <c r="I52" s="121"/>
      <c r="J52" s="121"/>
      <c r="K52" s="121"/>
      <c r="L52" s="121"/>
      <c r="M52" s="121"/>
      <c r="N52" s="121"/>
      <c r="O52" s="121"/>
      <c r="P52" s="121"/>
      <c r="Q52" s="121"/>
    </row>
    <row r="53" spans="1:17" x14ac:dyDescent="0.25">
      <c r="A53" s="121"/>
      <c r="B53" s="121"/>
      <c r="C53" s="121"/>
      <c r="D53" s="121"/>
      <c r="E53" s="121"/>
      <c r="F53" s="121"/>
      <c r="G53" s="121"/>
      <c r="H53" s="121"/>
      <c r="I53" s="121"/>
      <c r="J53" s="121"/>
      <c r="K53" s="121"/>
      <c r="L53" s="121"/>
      <c r="M53" s="121"/>
      <c r="N53" s="121"/>
      <c r="O53" s="121"/>
      <c r="P53" s="121"/>
      <c r="Q53" s="121"/>
    </row>
    <row r="54" spans="1:17" x14ac:dyDescent="0.25">
      <c r="A54" s="121"/>
      <c r="B54" s="121"/>
      <c r="C54" s="121"/>
      <c r="D54" s="121"/>
      <c r="E54" s="121"/>
      <c r="F54" s="121"/>
      <c r="G54" s="121"/>
      <c r="H54" s="121"/>
      <c r="I54" s="121"/>
      <c r="J54" s="121"/>
      <c r="K54" s="121"/>
      <c r="L54" s="121"/>
      <c r="M54" s="121"/>
      <c r="N54" s="121"/>
      <c r="O54" s="121"/>
      <c r="P54" s="121"/>
      <c r="Q54" s="121"/>
    </row>
    <row r="55" spans="1:17" x14ac:dyDescent="0.25">
      <c r="A55" s="121"/>
      <c r="B55" s="121"/>
      <c r="C55" s="121"/>
      <c r="D55" s="121"/>
      <c r="E55" s="121"/>
      <c r="F55" s="121"/>
      <c r="G55" s="121"/>
      <c r="H55" s="121"/>
      <c r="I55" s="121"/>
      <c r="J55" s="121"/>
      <c r="K55" s="121"/>
      <c r="L55" s="121"/>
      <c r="M55" s="121"/>
      <c r="N55" s="121"/>
      <c r="O55" s="121"/>
      <c r="P55" s="121"/>
      <c r="Q55" s="121"/>
    </row>
    <row r="56" spans="1:17" x14ac:dyDescent="0.25">
      <c r="A56" s="121"/>
      <c r="B56" s="121"/>
      <c r="C56" s="121"/>
      <c r="D56" s="121"/>
      <c r="E56" s="121"/>
      <c r="F56" s="121"/>
      <c r="G56" s="121"/>
      <c r="H56" s="121"/>
      <c r="I56" s="121"/>
      <c r="J56" s="121"/>
      <c r="K56" s="121"/>
      <c r="L56" s="121"/>
      <c r="M56" s="121"/>
      <c r="N56" s="121"/>
      <c r="O56" s="121"/>
      <c r="P56" s="121"/>
      <c r="Q56" s="121"/>
    </row>
    <row r="57" spans="1:17" x14ac:dyDescent="0.25">
      <c r="A57" s="121"/>
      <c r="B57" s="121"/>
      <c r="C57" s="121"/>
      <c r="D57" s="121"/>
      <c r="E57" s="121"/>
      <c r="F57" s="121"/>
      <c r="G57" s="121"/>
      <c r="H57" s="121"/>
      <c r="I57" s="121"/>
      <c r="J57" s="121"/>
      <c r="K57" s="121"/>
      <c r="L57" s="121"/>
      <c r="M57" s="121"/>
      <c r="N57" s="121"/>
      <c r="O57" s="121"/>
      <c r="P57" s="121"/>
      <c r="Q57" s="121"/>
    </row>
    <row r="58" spans="1:17" x14ac:dyDescent="0.25">
      <c r="A58" s="121"/>
      <c r="B58" s="121"/>
      <c r="C58" s="121"/>
      <c r="D58" s="121"/>
      <c r="E58" s="121"/>
      <c r="F58" s="121"/>
      <c r="G58" s="121"/>
      <c r="H58" s="121"/>
      <c r="I58" s="121"/>
      <c r="J58" s="121"/>
      <c r="K58" s="121"/>
      <c r="L58" s="121"/>
      <c r="M58" s="121"/>
      <c r="N58" s="121"/>
      <c r="O58" s="121"/>
      <c r="P58" s="121"/>
      <c r="Q58" s="121"/>
    </row>
    <row r="59" spans="1:17" x14ac:dyDescent="0.25">
      <c r="A59" s="121"/>
      <c r="B59" s="121"/>
      <c r="C59" s="121"/>
      <c r="D59" s="121"/>
      <c r="E59" s="121"/>
      <c r="F59" s="121"/>
      <c r="G59" s="121"/>
      <c r="H59" s="121"/>
      <c r="I59" s="121"/>
      <c r="J59" s="121"/>
      <c r="K59" s="121"/>
      <c r="L59" s="121"/>
      <c r="M59" s="121"/>
      <c r="N59" s="121"/>
      <c r="O59" s="121"/>
      <c r="P59" s="121"/>
      <c r="Q59" s="121"/>
    </row>
    <row r="60" spans="1:17" x14ac:dyDescent="0.25">
      <c r="A60" s="121"/>
      <c r="B60" s="121"/>
      <c r="C60" s="121"/>
      <c r="D60" s="121"/>
      <c r="E60" s="121"/>
      <c r="F60" s="121"/>
      <c r="G60" s="121"/>
      <c r="H60" s="121"/>
      <c r="I60" s="121"/>
      <c r="J60" s="121"/>
      <c r="K60" s="121"/>
      <c r="L60" s="121"/>
      <c r="M60" s="121"/>
      <c r="N60" s="121"/>
      <c r="O60" s="121"/>
      <c r="P60" s="121"/>
      <c r="Q60" s="121"/>
    </row>
    <row r="61" spans="1:17" x14ac:dyDescent="0.25">
      <c r="A61" s="121"/>
      <c r="B61" s="121"/>
      <c r="C61" s="121"/>
      <c r="D61" s="121"/>
      <c r="E61" s="121"/>
      <c r="F61" s="121"/>
      <c r="G61" s="121"/>
      <c r="H61" s="121"/>
      <c r="I61" s="121"/>
      <c r="J61" s="121"/>
      <c r="K61" s="121"/>
      <c r="L61" s="121"/>
      <c r="M61" s="121"/>
      <c r="N61" s="121"/>
      <c r="O61" s="121"/>
      <c r="P61" s="121"/>
      <c r="Q61" s="121"/>
    </row>
    <row r="62" spans="1:17" x14ac:dyDescent="0.25">
      <c r="A62" s="121"/>
      <c r="B62" s="121"/>
      <c r="C62" s="121"/>
      <c r="D62" s="121"/>
      <c r="E62" s="121"/>
      <c r="F62" s="121"/>
      <c r="G62" s="121"/>
      <c r="H62" s="121"/>
      <c r="I62" s="121"/>
      <c r="J62" s="121"/>
      <c r="K62" s="121"/>
      <c r="L62" s="121"/>
      <c r="M62" s="121"/>
      <c r="N62" s="121"/>
      <c r="O62" s="121"/>
      <c r="P62" s="121"/>
      <c r="Q62" s="121"/>
    </row>
    <row r="63" spans="1:17" x14ac:dyDescent="0.25">
      <c r="A63" s="121"/>
      <c r="B63" s="121"/>
      <c r="C63" s="121"/>
      <c r="D63" s="121"/>
      <c r="E63" s="121"/>
      <c r="F63" s="121"/>
      <c r="G63" s="121"/>
      <c r="H63" s="121"/>
      <c r="I63" s="121"/>
      <c r="J63" s="121"/>
      <c r="K63" s="121"/>
      <c r="L63" s="121"/>
      <c r="M63" s="121"/>
      <c r="N63" s="121"/>
      <c r="O63" s="121"/>
      <c r="P63" s="121"/>
      <c r="Q63" s="121"/>
    </row>
    <row r="64" spans="1:17" x14ac:dyDescent="0.25">
      <c r="A64" s="121"/>
      <c r="B64" s="121"/>
      <c r="C64" s="121"/>
      <c r="D64" s="121"/>
      <c r="E64" s="121"/>
      <c r="F64" s="121"/>
      <c r="G64" s="121"/>
      <c r="H64" s="121"/>
      <c r="I64" s="121"/>
      <c r="J64" s="121"/>
      <c r="K64" s="121"/>
      <c r="L64" s="121"/>
      <c r="M64" s="121"/>
      <c r="N64" s="121"/>
      <c r="O64" s="121"/>
      <c r="P64" s="121"/>
      <c r="Q64" s="121"/>
    </row>
    <row r="65" spans="1:17" x14ac:dyDescent="0.25">
      <c r="A65" s="121"/>
      <c r="B65" s="121"/>
      <c r="C65" s="121"/>
      <c r="D65" s="121"/>
      <c r="E65" s="121"/>
      <c r="F65" s="121"/>
      <c r="G65" s="121"/>
      <c r="H65" s="121"/>
      <c r="I65" s="121"/>
      <c r="J65" s="121"/>
      <c r="K65" s="121"/>
      <c r="L65" s="121"/>
      <c r="M65" s="121"/>
      <c r="N65" s="121"/>
      <c r="O65" s="121"/>
      <c r="P65" s="121"/>
      <c r="Q65" s="121"/>
    </row>
    <row r="66" spans="1:17" x14ac:dyDescent="0.25">
      <c r="A66" s="121"/>
      <c r="B66" s="121"/>
      <c r="C66" s="121"/>
      <c r="D66" s="121"/>
      <c r="E66" s="121"/>
      <c r="F66" s="121"/>
      <c r="G66" s="121"/>
      <c r="H66" s="121"/>
      <c r="I66" s="121"/>
      <c r="J66" s="121"/>
      <c r="K66" s="121"/>
      <c r="L66" s="121"/>
      <c r="M66" s="121"/>
      <c r="N66" s="121"/>
      <c r="O66" s="121"/>
      <c r="P66" s="121"/>
      <c r="Q66" s="121"/>
    </row>
    <row r="67" spans="1:17" x14ac:dyDescent="0.25">
      <c r="A67" s="121"/>
      <c r="B67" s="121"/>
      <c r="C67" s="121"/>
      <c r="D67" s="121"/>
      <c r="E67" s="121"/>
      <c r="F67" s="121"/>
      <c r="G67" s="121"/>
      <c r="H67" s="121"/>
      <c r="I67" s="121"/>
      <c r="J67" s="121"/>
      <c r="K67" s="121"/>
      <c r="L67" s="121"/>
      <c r="M67" s="121"/>
      <c r="N67" s="121"/>
      <c r="O67" s="121"/>
      <c r="P67" s="121"/>
      <c r="Q67" s="121"/>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0"/>
  <sheetViews>
    <sheetView zoomScaleNormal="100" workbookViewId="0">
      <selection activeCell="H12" sqref="H12"/>
    </sheetView>
  </sheetViews>
  <sheetFormatPr defaultRowHeight="15" x14ac:dyDescent="0.25"/>
  <cols>
    <col min="1" max="1" width="14.140625" customWidth="1"/>
    <col min="2" max="2" width="12.28515625" customWidth="1"/>
    <col min="3" max="3" width="12.85546875" customWidth="1"/>
  </cols>
  <sheetData>
    <row r="1" spans="1:3" x14ac:dyDescent="0.25">
      <c r="A1" s="7" t="s">
        <v>565</v>
      </c>
    </row>
    <row r="2" spans="1:3" x14ac:dyDescent="0.25">
      <c r="A2" s="7" t="s">
        <v>64</v>
      </c>
    </row>
    <row r="4" spans="1:3" ht="45" x14ac:dyDescent="0.25">
      <c r="A4" s="1"/>
      <c r="B4" s="2" t="s">
        <v>422</v>
      </c>
      <c r="C4" s="2" t="s">
        <v>423</v>
      </c>
    </row>
    <row r="5" spans="1:3" ht="75" x14ac:dyDescent="0.25">
      <c r="A5" s="231" t="s">
        <v>20</v>
      </c>
      <c r="B5" s="137" t="s">
        <v>510</v>
      </c>
      <c r="C5" s="137" t="s">
        <v>424</v>
      </c>
    </row>
    <row r="6" spans="1:3" x14ac:dyDescent="0.25">
      <c r="A6" s="233" t="s">
        <v>281</v>
      </c>
      <c r="B6" s="211">
        <v>2.1123289607706299</v>
      </c>
      <c r="C6" s="138">
        <v>46280.721162000002</v>
      </c>
    </row>
    <row r="7" spans="1:3" x14ac:dyDescent="0.25">
      <c r="A7" s="233" t="s">
        <v>33</v>
      </c>
      <c r="B7" s="180">
        <v>3.0670865083305001</v>
      </c>
      <c r="C7" s="138">
        <v>47693.30889</v>
      </c>
    </row>
    <row r="8" spans="1:3" x14ac:dyDescent="0.25">
      <c r="A8" s="233" t="s">
        <v>37</v>
      </c>
      <c r="B8" s="180">
        <v>2.46612929811592</v>
      </c>
      <c r="C8" s="138">
        <v>43698.001983000002</v>
      </c>
    </row>
    <row r="9" spans="1:3" x14ac:dyDescent="0.25">
      <c r="A9" s="233" t="s">
        <v>49</v>
      </c>
      <c r="B9" s="180">
        <v>1.6129906950836901</v>
      </c>
      <c r="C9" s="138">
        <v>45025.021681999999</v>
      </c>
    </row>
    <row r="10" spans="1:3" x14ac:dyDescent="0.25">
      <c r="A10" s="233" t="s">
        <v>62</v>
      </c>
      <c r="B10" s="180">
        <v>0.37829284554161002</v>
      </c>
      <c r="C10" s="138">
        <v>22037.261794999999</v>
      </c>
    </row>
    <row r="11" spans="1:3" x14ac:dyDescent="0.25">
      <c r="A11" s="233" t="s">
        <v>43</v>
      </c>
      <c r="B11" s="180">
        <v>1.9973420283950301</v>
      </c>
      <c r="C11" s="138">
        <v>31187.548803000001</v>
      </c>
    </row>
    <row r="12" spans="1:3" x14ac:dyDescent="0.25">
      <c r="A12" s="233" t="s">
        <v>31</v>
      </c>
      <c r="B12" s="180">
        <v>3.0514510569427098</v>
      </c>
      <c r="C12" s="138">
        <v>45999.742731999999</v>
      </c>
    </row>
    <row r="13" spans="1:3" x14ac:dyDescent="0.25">
      <c r="A13" s="284" t="s">
        <v>51</v>
      </c>
      <c r="B13" s="254">
        <v>1.4363602482231801</v>
      </c>
      <c r="C13" s="285">
        <v>28113.120983000001</v>
      </c>
    </row>
    <row r="14" spans="1:3" x14ac:dyDescent="0.25">
      <c r="A14" s="233" t="s">
        <v>29</v>
      </c>
      <c r="B14" s="180">
        <v>3.17248670031374</v>
      </c>
      <c r="C14" s="138">
        <v>40684.161411000001</v>
      </c>
    </row>
    <row r="15" spans="1:3" x14ac:dyDescent="0.25">
      <c r="A15" s="233" t="s">
        <v>40</v>
      </c>
      <c r="B15" s="180">
        <v>2.2559883026510801</v>
      </c>
      <c r="C15" s="138">
        <v>39460.794442999999</v>
      </c>
    </row>
    <row r="16" spans="1:3" x14ac:dyDescent="0.25">
      <c r="A16" s="233" t="s">
        <v>35</v>
      </c>
      <c r="B16" s="180">
        <v>2.89658017937681</v>
      </c>
      <c r="C16" s="138">
        <v>46393.605735999998</v>
      </c>
    </row>
    <row r="17" spans="1:3" x14ac:dyDescent="0.25">
      <c r="A17" s="233" t="s">
        <v>61</v>
      </c>
      <c r="B17" s="180">
        <v>0.83844584629517005</v>
      </c>
      <c r="C17" s="138">
        <v>26794.843670999999</v>
      </c>
    </row>
    <row r="18" spans="1:3" x14ac:dyDescent="0.25">
      <c r="A18" s="233" t="s">
        <v>52</v>
      </c>
      <c r="B18" s="180">
        <v>1.3707168371480301</v>
      </c>
      <c r="C18" s="138">
        <v>25060.505249999998</v>
      </c>
    </row>
    <row r="19" spans="1:3" x14ac:dyDescent="0.25">
      <c r="A19" s="233" t="s">
        <v>46</v>
      </c>
      <c r="B19" s="180">
        <v>1.89080361541478</v>
      </c>
      <c r="C19" s="138">
        <v>43992.755329</v>
      </c>
    </row>
    <row r="20" spans="1:3" x14ac:dyDescent="0.25">
      <c r="A20" s="233" t="s">
        <v>50</v>
      </c>
      <c r="B20" s="180">
        <v>1.4923886855743</v>
      </c>
      <c r="C20" s="138">
        <v>49402.406329999998</v>
      </c>
    </row>
    <row r="21" spans="1:3" x14ac:dyDescent="0.25">
      <c r="A21" s="233" t="s">
        <v>27</v>
      </c>
      <c r="B21" s="180">
        <v>4.1085628935996699</v>
      </c>
      <c r="C21" s="138">
        <v>33718.209879000002</v>
      </c>
    </row>
    <row r="22" spans="1:3" x14ac:dyDescent="0.25">
      <c r="A22" s="233" t="s">
        <v>53</v>
      </c>
      <c r="B22" s="180">
        <v>1.2885728629762501</v>
      </c>
      <c r="C22" s="138">
        <v>35419.399075000001</v>
      </c>
    </row>
    <row r="23" spans="1:3" x14ac:dyDescent="0.25">
      <c r="A23" s="233" t="s">
        <v>28</v>
      </c>
      <c r="B23" s="180">
        <v>3.5883168480310101</v>
      </c>
      <c r="C23" s="138">
        <v>36580.605814000002</v>
      </c>
    </row>
    <row r="24" spans="1:3" x14ac:dyDescent="0.25">
      <c r="A24" s="233" t="s">
        <v>26</v>
      </c>
      <c r="B24" s="180">
        <v>4.2916349708904198</v>
      </c>
      <c r="C24" s="138">
        <v>33417.286208999998</v>
      </c>
    </row>
    <row r="25" spans="1:3" x14ac:dyDescent="0.25">
      <c r="A25" s="233" t="s">
        <v>284</v>
      </c>
      <c r="B25" s="180">
        <v>0.53811924884066997</v>
      </c>
      <c r="C25" s="138">
        <v>18135.209565000001</v>
      </c>
    </row>
    <row r="26" spans="1:3" x14ac:dyDescent="0.25">
      <c r="A26" s="233" t="s">
        <v>44</v>
      </c>
      <c r="B26" s="180">
        <v>2.0018799433782002</v>
      </c>
      <c r="C26" s="138">
        <v>48259.05442</v>
      </c>
    </row>
    <row r="27" spans="1:3" x14ac:dyDescent="0.25">
      <c r="A27" s="233" t="s">
        <v>89</v>
      </c>
      <c r="B27" s="180">
        <v>1.1546897174558099</v>
      </c>
      <c r="C27" s="138">
        <v>37509.401984999997</v>
      </c>
    </row>
    <row r="28" spans="1:3" x14ac:dyDescent="0.25">
      <c r="A28" s="233" t="s">
        <v>47</v>
      </c>
      <c r="B28" s="180">
        <v>1.70783525210329</v>
      </c>
      <c r="C28" s="138">
        <v>65705.165833999999</v>
      </c>
    </row>
    <row r="29" spans="1:3" x14ac:dyDescent="0.25">
      <c r="A29" s="233" t="s">
        <v>59</v>
      </c>
      <c r="B29" s="180">
        <v>0.94047858646094995</v>
      </c>
      <c r="C29" s="138">
        <v>24952.265882</v>
      </c>
    </row>
    <row r="30" spans="1:3" x14ac:dyDescent="0.25">
      <c r="A30" s="233" t="s">
        <v>54</v>
      </c>
      <c r="B30" s="180">
        <v>1.28699794772474</v>
      </c>
      <c r="C30" s="138">
        <v>28759.887288000002</v>
      </c>
    </row>
    <row r="31" spans="1:3" x14ac:dyDescent="0.25">
      <c r="A31" s="233" t="s">
        <v>60</v>
      </c>
      <c r="B31" s="180">
        <v>0.88622055713612002</v>
      </c>
      <c r="C31" s="138">
        <v>28326.967425999999</v>
      </c>
    </row>
    <row r="32" spans="1:3" x14ac:dyDescent="0.25">
      <c r="A32" s="233" t="s">
        <v>38</v>
      </c>
      <c r="B32" s="180">
        <v>2.3864738707573498</v>
      </c>
      <c r="C32" s="138">
        <v>30405.338188000002</v>
      </c>
    </row>
    <row r="33" spans="1:3" x14ac:dyDescent="0.25">
      <c r="A33" s="233" t="s">
        <v>56</v>
      </c>
      <c r="B33" s="180">
        <v>1.23139156788582</v>
      </c>
      <c r="C33" s="138">
        <v>33637.586190000002</v>
      </c>
    </row>
    <row r="34" spans="1:3" x14ac:dyDescent="0.25">
      <c r="A34" s="233" t="s">
        <v>30</v>
      </c>
      <c r="B34" s="180">
        <v>3.1608399675463099</v>
      </c>
      <c r="C34" s="138">
        <v>45297.813757000004</v>
      </c>
    </row>
    <row r="35" spans="1:3" x14ac:dyDescent="0.25">
      <c r="A35" s="233" t="s">
        <v>58</v>
      </c>
      <c r="B35" s="180">
        <v>1.00712466306302</v>
      </c>
      <c r="C35" s="138">
        <v>19610.303653999999</v>
      </c>
    </row>
    <row r="36" spans="1:3" x14ac:dyDescent="0.25">
      <c r="A36" s="233" t="s">
        <v>48</v>
      </c>
      <c r="B36" s="180">
        <v>1.69994618194465</v>
      </c>
      <c r="C36" s="138">
        <v>40227.226746</v>
      </c>
    </row>
    <row r="37" spans="1:3" x14ac:dyDescent="0.25">
      <c r="A37" s="233" t="s">
        <v>92</v>
      </c>
      <c r="B37" s="180">
        <v>2.7424390749999201</v>
      </c>
      <c r="C37" s="138">
        <v>54353.192469000001</v>
      </c>
    </row>
    <row r="38" spans="1:3" x14ac:dyDescent="0.25">
      <c r="A38" s="233" t="s">
        <v>377</v>
      </c>
      <c r="B38" s="180">
        <v>1.9510544189093</v>
      </c>
      <c r="C38" s="138">
        <v>36920.427258000003</v>
      </c>
    </row>
    <row r="39" spans="1:3" x14ac:dyDescent="0.25">
      <c r="A39" s="233" t="s">
        <v>425</v>
      </c>
      <c r="B39" s="180">
        <v>2.09398386772913</v>
      </c>
      <c r="C39" s="138">
        <v>40181.139389999997</v>
      </c>
    </row>
    <row r="40" spans="1:3" x14ac:dyDescent="0.25">
      <c r="A40" s="233" t="s">
        <v>191</v>
      </c>
      <c r="B40" s="180">
        <v>2.3772978223847399</v>
      </c>
      <c r="C40" s="138">
        <v>39207.535676</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0" zoomScaleNormal="80" workbookViewId="0">
      <selection activeCell="E52" sqref="E52"/>
    </sheetView>
  </sheetViews>
  <sheetFormatPr defaultRowHeight="15" x14ac:dyDescent="0.25"/>
  <cols>
    <col min="1" max="1" width="23.85546875" customWidth="1"/>
    <col min="2" max="2" width="32.5703125" customWidth="1"/>
    <col min="3" max="3" width="19.140625" customWidth="1"/>
    <col min="4" max="4" width="25.140625" customWidth="1"/>
    <col min="5" max="5" width="17.42578125" style="121" customWidth="1"/>
    <col min="6" max="6" width="16.28515625" style="121" customWidth="1"/>
    <col min="7" max="7" width="12.85546875" customWidth="1"/>
    <col min="8" max="8" width="10.85546875" customWidth="1"/>
    <col min="9" max="9" width="7.85546875" customWidth="1"/>
    <col min="10" max="10" width="13.5703125" customWidth="1"/>
    <col min="11" max="11" width="13.7109375" customWidth="1"/>
    <col min="12" max="12" width="13.28515625" customWidth="1"/>
    <col min="13" max="13" width="10.5703125" customWidth="1"/>
    <col min="14" max="14" width="12.5703125" customWidth="1"/>
    <col min="15" max="15" width="12" customWidth="1"/>
    <col min="16" max="16" width="15.5703125" customWidth="1"/>
    <col min="17" max="17" width="17.7109375" customWidth="1"/>
    <col min="18" max="18" width="16.140625" customWidth="1"/>
    <col min="19" max="19" width="12.140625" customWidth="1"/>
    <col min="20" max="20" width="10.28515625" bestFit="1" customWidth="1"/>
  </cols>
  <sheetData>
    <row r="1" spans="1:11" s="121" customFormat="1" x14ac:dyDescent="0.25">
      <c r="A1" s="7" t="s">
        <v>552</v>
      </c>
    </row>
    <row r="2" spans="1:11" s="121" customFormat="1" x14ac:dyDescent="0.25">
      <c r="A2" s="7" t="s">
        <v>573</v>
      </c>
    </row>
    <row r="3" spans="1:11" s="121" customFormat="1" x14ac:dyDescent="0.25"/>
    <row r="4" spans="1:11" s="121" customFormat="1" x14ac:dyDescent="0.25"/>
    <row r="5" spans="1:11" s="121" customFormat="1" ht="28.5" customHeight="1" x14ac:dyDescent="0.25">
      <c r="A5" s="255" t="s">
        <v>497</v>
      </c>
      <c r="B5" s="256" t="s">
        <v>494</v>
      </c>
      <c r="C5" s="255" t="s">
        <v>508</v>
      </c>
      <c r="D5" s="255" t="s">
        <v>503</v>
      </c>
      <c r="E5" s="255" t="s">
        <v>508</v>
      </c>
      <c r="F5" s="255" t="s">
        <v>497</v>
      </c>
      <c r="G5" s="256" t="s">
        <v>496</v>
      </c>
      <c r="H5" s="255" t="s">
        <v>508</v>
      </c>
    </row>
    <row r="6" spans="1:11" s="121" customFormat="1" x14ac:dyDescent="0.25">
      <c r="A6" s="124">
        <f>C6/$J$37</f>
        <v>7.2338483610417028E-3</v>
      </c>
      <c r="B6" s="123" t="s">
        <v>164</v>
      </c>
      <c r="C6" s="68">
        <f>B51+B52</f>
        <v>144.40699999999998</v>
      </c>
      <c r="D6" s="123" t="s">
        <v>524</v>
      </c>
      <c r="E6" s="68">
        <f>(D21+E21+D24+E24)/1000</f>
        <v>129.57130000000001</v>
      </c>
      <c r="F6" s="124">
        <f>H6/$J$37</f>
        <v>7.9389540883288215E-3</v>
      </c>
      <c r="G6" s="123" t="s">
        <v>164</v>
      </c>
      <c r="H6" s="68">
        <f>(L20+M20)/1000</f>
        <v>158.4828</v>
      </c>
    </row>
    <row r="7" spans="1:11" s="121" customFormat="1" x14ac:dyDescent="0.25">
      <c r="A7" s="124">
        <f>C7/$J$37</f>
        <v>5.3404152147908E-3</v>
      </c>
      <c r="B7" s="123" t="s">
        <v>165</v>
      </c>
      <c r="C7" s="68">
        <f>B50+B53</f>
        <v>106.60900000000001</v>
      </c>
      <c r="D7" s="147" t="s">
        <v>525</v>
      </c>
      <c r="E7" s="148">
        <f>E31/1000+F21/1000</f>
        <v>14.6989664</v>
      </c>
      <c r="F7" s="124">
        <f>H7/$J$37</f>
        <v>6.4246483939030229E-3</v>
      </c>
      <c r="G7" s="123" t="s">
        <v>165</v>
      </c>
      <c r="H7" s="68">
        <f>(O20+N20)/1000</f>
        <v>128.25319999999999</v>
      </c>
    </row>
    <row r="8" spans="1:11" s="121" customFormat="1" x14ac:dyDescent="0.25">
      <c r="A8" s="124">
        <f>C8/$J$37</f>
        <v>1.7893889998737643E-3</v>
      </c>
      <c r="B8" s="123" t="s">
        <v>495</v>
      </c>
      <c r="C8" s="68">
        <f>B54</f>
        <v>35.720999999999997</v>
      </c>
      <c r="D8" s="147" t="s">
        <v>498</v>
      </c>
      <c r="E8" s="149">
        <f>(C22+C23)/1000</f>
        <v>6.5250999999999992</v>
      </c>
      <c r="F8" s="124"/>
      <c r="G8" s="123"/>
      <c r="H8" s="68"/>
    </row>
    <row r="9" spans="1:11" s="121" customFormat="1" x14ac:dyDescent="0.25">
      <c r="A9" s="124">
        <f>C9/$J$37</f>
        <v>1.4363652575706267E-2</v>
      </c>
      <c r="B9" s="123" t="s">
        <v>93</v>
      </c>
      <c r="C9" s="68">
        <f>C6+C7+C8</f>
        <v>286.73699999999997</v>
      </c>
      <c r="D9" s="147" t="s">
        <v>499</v>
      </c>
      <c r="E9" s="149">
        <f>E32/1000</f>
        <v>100.11269760000002</v>
      </c>
      <c r="F9" s="124">
        <f>H9/$J$37</f>
        <v>1.4363602482231844E-2</v>
      </c>
      <c r="G9" s="123" t="s">
        <v>93</v>
      </c>
      <c r="H9" s="68">
        <f>H6+H7</f>
        <v>286.73599999999999</v>
      </c>
    </row>
    <row r="10" spans="1:11" s="121" customFormat="1" x14ac:dyDescent="0.25">
      <c r="A10" s="123"/>
      <c r="B10" s="123"/>
      <c r="C10" s="123"/>
      <c r="D10" s="147" t="s">
        <v>500</v>
      </c>
      <c r="E10" s="149">
        <f>C25/1000</f>
        <v>23.924099999999999</v>
      </c>
      <c r="F10" s="123"/>
      <c r="G10" s="123"/>
      <c r="H10" s="123"/>
    </row>
    <row r="11" spans="1:11" s="121" customFormat="1" x14ac:dyDescent="0.25">
      <c r="A11" s="123"/>
      <c r="B11" s="123"/>
      <c r="C11" s="123"/>
      <c r="D11" s="147" t="s">
        <v>501</v>
      </c>
      <c r="E11" s="149">
        <f>E35/1000</f>
        <v>11.858736</v>
      </c>
      <c r="F11" s="123"/>
      <c r="G11" s="123"/>
      <c r="H11" s="123"/>
    </row>
    <row r="12" spans="1:11" s="121" customFormat="1" x14ac:dyDescent="0.25">
      <c r="E12" s="69">
        <f>SUM(E6:E11)</f>
        <v>286.69090000000006</v>
      </c>
      <c r="K12" s="96"/>
    </row>
    <row r="13" spans="1:11" s="121" customFormat="1" ht="17.25" customHeight="1" x14ac:dyDescent="0.25">
      <c r="F13" s="42"/>
    </row>
    <row r="14" spans="1:11" s="145" customFormat="1" x14ac:dyDescent="0.25">
      <c r="A14" s="145" t="s">
        <v>493</v>
      </c>
    </row>
    <row r="15" spans="1:11" s="52" customFormat="1" x14ac:dyDescent="0.25">
      <c r="A15" s="155" t="s">
        <v>588</v>
      </c>
      <c r="B15" s="257"/>
      <c r="C15" s="151"/>
    </row>
    <row r="16" spans="1:11" s="121" customFormat="1" ht="24.75" customHeight="1" x14ac:dyDescent="0.25">
      <c r="A16" s="7" t="s">
        <v>493</v>
      </c>
      <c r="B16" s="7"/>
    </row>
    <row r="17" spans="1:16" x14ac:dyDescent="0.25">
      <c r="A17" t="s">
        <v>581</v>
      </c>
      <c r="I17" t="s">
        <v>583</v>
      </c>
    </row>
    <row r="18" spans="1:16" x14ac:dyDescent="0.25">
      <c r="A18" t="s">
        <v>582</v>
      </c>
      <c r="I18" t="s">
        <v>582</v>
      </c>
    </row>
    <row r="19" spans="1:16" ht="45" x14ac:dyDescent="0.25">
      <c r="A19" s="224"/>
      <c r="B19" s="224" t="s">
        <v>502</v>
      </c>
      <c r="C19" s="224" t="s">
        <v>426</v>
      </c>
      <c r="D19" s="258" t="s">
        <v>11</v>
      </c>
      <c r="E19" s="258" t="s">
        <v>12</v>
      </c>
      <c r="F19" s="258" t="s">
        <v>153</v>
      </c>
      <c r="I19" s="258"/>
      <c r="J19" s="258" t="s">
        <v>10</v>
      </c>
      <c r="K19" s="258" t="s">
        <v>486</v>
      </c>
      <c r="L19" s="258" t="s">
        <v>574</v>
      </c>
      <c r="M19" s="258" t="s">
        <v>12</v>
      </c>
      <c r="N19" s="258" t="s">
        <v>153</v>
      </c>
      <c r="O19" s="258" t="s">
        <v>154</v>
      </c>
      <c r="P19" s="52"/>
    </row>
    <row r="20" spans="1:16" x14ac:dyDescent="0.25">
      <c r="A20" s="224">
        <v>2014</v>
      </c>
      <c r="B20" s="224" t="s">
        <v>10</v>
      </c>
      <c r="C20" s="259">
        <v>161907.20000000001</v>
      </c>
      <c r="D20" s="259">
        <v>127001.2</v>
      </c>
      <c r="E20" s="259">
        <v>31481.599999999999</v>
      </c>
      <c r="F20" s="259">
        <v>3424.4</v>
      </c>
      <c r="I20" s="224" t="s">
        <v>73</v>
      </c>
      <c r="J20" s="259">
        <v>286736</v>
      </c>
      <c r="K20" s="259">
        <v>161907.20000000001</v>
      </c>
      <c r="L20" s="259">
        <v>127001.2</v>
      </c>
      <c r="M20" s="259">
        <v>31481.599999999999</v>
      </c>
      <c r="N20" s="259">
        <v>3424.4</v>
      </c>
      <c r="O20" s="259">
        <v>124828.8</v>
      </c>
      <c r="P20" s="146"/>
    </row>
    <row r="21" spans="1:16" x14ac:dyDescent="0.25">
      <c r="A21" s="224"/>
      <c r="B21" s="224" t="s">
        <v>20</v>
      </c>
      <c r="C21" s="259">
        <v>128954.4</v>
      </c>
      <c r="D21" s="259">
        <v>100322.3</v>
      </c>
      <c r="E21" s="259">
        <v>26790.400000000001</v>
      </c>
      <c r="F21" s="259">
        <v>1841.6</v>
      </c>
      <c r="I21" s="120"/>
      <c r="J21" s="120"/>
      <c r="K21" s="120"/>
      <c r="L21" s="120"/>
      <c r="M21" s="120"/>
      <c r="N21" s="120">
        <f>N20/1000</f>
        <v>3.4243999999999999</v>
      </c>
      <c r="O21" s="120" t="s">
        <v>584</v>
      </c>
      <c r="P21" s="52"/>
    </row>
    <row r="22" spans="1:16" x14ac:dyDescent="0.25">
      <c r="A22" s="224"/>
      <c r="B22" s="224" t="s">
        <v>84</v>
      </c>
      <c r="C22" s="259">
        <v>6204.7</v>
      </c>
      <c r="D22" s="259">
        <v>5563.3</v>
      </c>
      <c r="E22" s="259">
        <v>407.4</v>
      </c>
      <c r="F22" s="259">
        <v>234</v>
      </c>
      <c r="I22" s="120"/>
      <c r="J22" s="120"/>
      <c r="K22" s="120"/>
      <c r="L22" s="120"/>
      <c r="M22" s="120"/>
      <c r="N22" s="120"/>
      <c r="O22" s="120"/>
      <c r="P22" s="52"/>
    </row>
    <row r="23" spans="1:16" x14ac:dyDescent="0.25">
      <c r="A23" s="224"/>
      <c r="B23" s="224" t="s">
        <v>85</v>
      </c>
      <c r="C23" s="259">
        <v>320.39999999999998</v>
      </c>
      <c r="D23" s="259">
        <v>142.19999999999999</v>
      </c>
      <c r="E23" s="259">
        <v>5.9</v>
      </c>
      <c r="F23" s="259">
        <v>172.3</v>
      </c>
      <c r="I23" t="s">
        <v>585</v>
      </c>
      <c r="P23" s="52"/>
    </row>
    <row r="24" spans="1:16" x14ac:dyDescent="0.25">
      <c r="A24" s="224"/>
      <c r="B24" s="224" t="s">
        <v>11</v>
      </c>
      <c r="C24" s="259">
        <v>2503.6</v>
      </c>
      <c r="D24" s="259">
        <v>2448.6</v>
      </c>
      <c r="E24" s="259">
        <v>10</v>
      </c>
      <c r="F24" s="259">
        <v>45.1</v>
      </c>
      <c r="I24" s="121" t="s">
        <v>582</v>
      </c>
    </row>
    <row r="25" spans="1:16" ht="45" x14ac:dyDescent="0.25">
      <c r="A25" s="224"/>
      <c r="B25" s="224" t="s">
        <v>86</v>
      </c>
      <c r="C25" s="259">
        <v>23924.1</v>
      </c>
      <c r="D25" s="259">
        <v>18524.7</v>
      </c>
      <c r="E25" s="259">
        <v>4267.8999999999996</v>
      </c>
      <c r="F25" s="259">
        <v>1131.5</v>
      </c>
      <c r="I25" s="224"/>
      <c r="J25" s="258" t="s">
        <v>575</v>
      </c>
      <c r="K25" s="258" t="s">
        <v>576</v>
      </c>
      <c r="L25" s="12" t="s">
        <v>10</v>
      </c>
    </row>
    <row r="26" spans="1:16" x14ac:dyDescent="0.25">
      <c r="C26" s="119">
        <f>C20+O20</f>
        <v>286736</v>
      </c>
      <c r="I26" s="224">
        <v>2014</v>
      </c>
      <c r="J26" s="259">
        <v>124828.8</v>
      </c>
      <c r="K26" s="259">
        <v>20642.7</v>
      </c>
      <c r="L26" s="45">
        <f>J26+K26</f>
        <v>145471.5</v>
      </c>
    </row>
    <row r="27" spans="1:16" x14ac:dyDescent="0.25">
      <c r="E27"/>
      <c r="F27"/>
    </row>
    <row r="28" spans="1:16" x14ac:dyDescent="0.25">
      <c r="A28" s="121" t="s">
        <v>586</v>
      </c>
      <c r="B28" s="121"/>
      <c r="E28"/>
      <c r="F28"/>
      <c r="I28" s="159" t="s">
        <v>594</v>
      </c>
      <c r="J28" s="159"/>
      <c r="K28" s="159"/>
      <c r="L28" s="159"/>
    </row>
    <row r="29" spans="1:16" x14ac:dyDescent="0.25">
      <c r="A29" s="52" t="s">
        <v>587</v>
      </c>
      <c r="B29" s="52"/>
      <c r="C29" s="52"/>
      <c r="D29" s="52"/>
      <c r="E29" s="52"/>
      <c r="F29" s="52"/>
      <c r="M29" s="52"/>
    </row>
    <row r="30" spans="1:16" ht="90" x14ac:dyDescent="0.25">
      <c r="A30" s="224"/>
      <c r="B30" s="224"/>
      <c r="C30" s="224"/>
      <c r="D30" s="258" t="s">
        <v>596</v>
      </c>
      <c r="E30" s="12" t="s">
        <v>476</v>
      </c>
      <c r="F30" s="120"/>
      <c r="I30" s="224"/>
      <c r="J30" s="258" t="s">
        <v>13</v>
      </c>
      <c r="K30" s="258" t="s">
        <v>593</v>
      </c>
      <c r="L30" s="258" t="s">
        <v>4</v>
      </c>
    </row>
    <row r="31" spans="1:16" x14ac:dyDescent="0.25">
      <c r="A31" s="286" t="s">
        <v>384</v>
      </c>
      <c r="B31" s="224">
        <v>2014</v>
      </c>
      <c r="C31" s="224" t="s">
        <v>20</v>
      </c>
      <c r="D31" s="224">
        <v>10.3</v>
      </c>
      <c r="E31" s="45">
        <f>(D31/100)*$J$26</f>
        <v>12857.366400000001</v>
      </c>
      <c r="F31" s="156"/>
      <c r="I31" s="224">
        <v>2008</v>
      </c>
      <c r="J31" s="259">
        <v>16517.27</v>
      </c>
      <c r="K31" s="260">
        <v>208.04</v>
      </c>
      <c r="L31" s="261">
        <v>1.25953</v>
      </c>
    </row>
    <row r="32" spans="1:16" x14ac:dyDescent="0.25">
      <c r="A32" s="287"/>
      <c r="B32" s="224"/>
      <c r="C32" s="224" t="s">
        <v>84</v>
      </c>
      <c r="D32" s="224">
        <v>80.2</v>
      </c>
      <c r="E32" s="45">
        <f>(D32/100)*$J$26</f>
        <v>100112.69760000001</v>
      </c>
      <c r="F32" s="156"/>
      <c r="I32" s="224">
        <v>2009</v>
      </c>
      <c r="J32" s="259">
        <v>14145.86</v>
      </c>
      <c r="K32" s="260">
        <v>197.4</v>
      </c>
      <c r="L32" s="261">
        <v>1.3954599999999999</v>
      </c>
    </row>
    <row r="33" spans="1:12" x14ac:dyDescent="0.25">
      <c r="A33" s="287"/>
      <c r="B33" s="224"/>
      <c r="C33" s="224" t="s">
        <v>153</v>
      </c>
      <c r="D33" s="224">
        <v>0</v>
      </c>
      <c r="E33" s="45">
        <f>(D33/100)*$J$26</f>
        <v>0</v>
      </c>
      <c r="F33" s="156"/>
      <c r="I33" s="224">
        <v>2010</v>
      </c>
      <c r="J33" s="259">
        <v>14718.47</v>
      </c>
      <c r="K33" s="260">
        <v>232.76</v>
      </c>
      <c r="L33" s="261">
        <v>1.58141</v>
      </c>
    </row>
    <row r="34" spans="1:12" x14ac:dyDescent="0.25">
      <c r="A34" s="287"/>
      <c r="B34" s="224"/>
      <c r="C34" s="224" t="s">
        <v>11</v>
      </c>
      <c r="D34" s="224">
        <v>0</v>
      </c>
      <c r="E34" s="45">
        <f>(D34/100)*$J$26</f>
        <v>0</v>
      </c>
      <c r="F34" s="156"/>
      <c r="I34" s="224">
        <v>2011</v>
      </c>
      <c r="J34" s="259">
        <v>16667.63</v>
      </c>
      <c r="K34" s="260">
        <v>384.45</v>
      </c>
      <c r="L34" s="261">
        <v>2.3065699999999998</v>
      </c>
    </row>
    <row r="35" spans="1:12" x14ac:dyDescent="0.25">
      <c r="A35" s="288"/>
      <c r="B35" s="224"/>
      <c r="C35" s="224" t="s">
        <v>86</v>
      </c>
      <c r="D35" s="224">
        <v>9.5</v>
      </c>
      <c r="E35" s="45">
        <f>(D35/100)*$J$26</f>
        <v>11858.736000000001</v>
      </c>
      <c r="F35" s="45">
        <f>SUM(E31:E35)</f>
        <v>124828.80000000002</v>
      </c>
      <c r="I35" s="224">
        <v>2012</v>
      </c>
      <c r="J35" s="259">
        <v>18006.03</v>
      </c>
      <c r="K35" s="260">
        <v>380.7</v>
      </c>
      <c r="L35" s="261">
        <v>2.1142400000000001</v>
      </c>
    </row>
    <row r="36" spans="1:12" x14ac:dyDescent="0.25">
      <c r="A36" s="286" t="s">
        <v>385</v>
      </c>
      <c r="B36" s="224">
        <v>2014</v>
      </c>
      <c r="C36" s="224" t="s">
        <v>20</v>
      </c>
      <c r="D36" s="224">
        <v>2.2000000000000002</v>
      </c>
      <c r="E36" s="45">
        <f>(D36/100)*$K$26</f>
        <v>454.13940000000008</v>
      </c>
      <c r="F36" s="156"/>
      <c r="I36" s="224">
        <v>2013</v>
      </c>
      <c r="J36" s="259">
        <v>19014.849999999999</v>
      </c>
      <c r="K36" s="260">
        <v>326</v>
      </c>
      <c r="L36" s="261">
        <v>1.7141299999999999</v>
      </c>
    </row>
    <row r="37" spans="1:12" x14ac:dyDescent="0.25">
      <c r="A37" s="287"/>
      <c r="B37" s="224"/>
      <c r="C37" s="224" t="s">
        <v>84</v>
      </c>
      <c r="D37" s="224">
        <v>97.1</v>
      </c>
      <c r="E37" s="45">
        <f>(D37/100)*$K$26</f>
        <v>20044.061699999998</v>
      </c>
      <c r="F37" s="156"/>
      <c r="I37" s="224">
        <v>2014</v>
      </c>
      <c r="J37" s="259">
        <v>19962.68</v>
      </c>
      <c r="K37" s="260">
        <v>286.7</v>
      </c>
      <c r="L37" s="261">
        <v>1.43638</v>
      </c>
    </row>
    <row r="38" spans="1:12" x14ac:dyDescent="0.25">
      <c r="A38" s="287"/>
      <c r="B38" s="224"/>
      <c r="C38" s="224" t="s">
        <v>153</v>
      </c>
      <c r="D38" s="224">
        <v>0</v>
      </c>
      <c r="E38" s="45">
        <f>(D38/100)*$K$26</f>
        <v>0</v>
      </c>
      <c r="F38" s="156"/>
      <c r="I38" t="s">
        <v>595</v>
      </c>
    </row>
    <row r="39" spans="1:12" x14ac:dyDescent="0.25">
      <c r="A39" s="287"/>
      <c r="B39" s="224"/>
      <c r="C39" s="224" t="s">
        <v>11</v>
      </c>
      <c r="D39" s="224">
        <v>0.1</v>
      </c>
      <c r="E39" s="45">
        <f>(D39/100)*$K$26</f>
        <v>20.642700000000001</v>
      </c>
      <c r="F39" s="156"/>
    </row>
    <row r="40" spans="1:12" x14ac:dyDescent="0.25">
      <c r="A40" s="288"/>
      <c r="B40" s="224"/>
      <c r="C40" s="224" t="s">
        <v>86</v>
      </c>
      <c r="D40" s="224">
        <v>0.6</v>
      </c>
      <c r="E40" s="45">
        <f>(D40/100)*$K$26</f>
        <v>123.8562</v>
      </c>
      <c r="F40" s="156"/>
    </row>
    <row r="41" spans="1:12" x14ac:dyDescent="0.25">
      <c r="A41" t="s">
        <v>578</v>
      </c>
      <c r="B41" s="121"/>
      <c r="E41"/>
      <c r="F41"/>
    </row>
    <row r="43" spans="1:12" x14ac:dyDescent="0.25">
      <c r="A43" s="155" t="s">
        <v>91</v>
      </c>
      <c r="B43" s="159"/>
      <c r="E43"/>
      <c r="F43" s="97"/>
    </row>
    <row r="44" spans="1:12" s="121" customFormat="1" x14ac:dyDescent="0.25">
      <c r="F44" s="97"/>
    </row>
    <row r="45" spans="1:12" s="121" customFormat="1" x14ac:dyDescent="0.25">
      <c r="A45" s="152" t="s">
        <v>592</v>
      </c>
      <c r="F45" s="97"/>
    </row>
    <row r="46" spans="1:12" x14ac:dyDescent="0.25">
      <c r="A46" s="7" t="s">
        <v>590</v>
      </c>
    </row>
    <row r="47" spans="1:12" x14ac:dyDescent="0.25">
      <c r="A47" t="s">
        <v>589</v>
      </c>
      <c r="B47" s="153"/>
      <c r="C47" s="153"/>
    </row>
    <row r="48" spans="1:12" s="121" customFormat="1" x14ac:dyDescent="0.25"/>
    <row r="49" spans="1:17" x14ac:dyDescent="0.25">
      <c r="A49" s="224"/>
      <c r="B49" s="224" t="s">
        <v>73</v>
      </c>
      <c r="D49" s="121"/>
      <c r="E49"/>
      <c r="F49"/>
    </row>
    <row r="50" spans="1:17" x14ac:dyDescent="0.25">
      <c r="A50" s="258" t="s">
        <v>75</v>
      </c>
      <c r="B50" s="230">
        <v>106.27200000000001</v>
      </c>
      <c r="D50" s="121"/>
      <c r="E50"/>
      <c r="F50"/>
    </row>
    <row r="51" spans="1:17" x14ac:dyDescent="0.25">
      <c r="A51" s="258" t="s">
        <v>76</v>
      </c>
      <c r="B51" s="230">
        <v>141.85</v>
      </c>
      <c r="D51" s="121"/>
      <c r="E51"/>
      <c r="F51"/>
    </row>
    <row r="52" spans="1:17" x14ac:dyDescent="0.25">
      <c r="A52" s="258" t="s">
        <v>77</v>
      </c>
      <c r="B52" s="230">
        <v>2.5569999999999999</v>
      </c>
      <c r="D52" s="121"/>
      <c r="E52"/>
      <c r="F52"/>
    </row>
    <row r="53" spans="1:17" x14ac:dyDescent="0.25">
      <c r="A53" s="258" t="s">
        <v>78</v>
      </c>
      <c r="B53" s="230">
        <v>0.33700000000000002</v>
      </c>
      <c r="D53" s="121"/>
      <c r="E53"/>
      <c r="F53"/>
      <c r="Q53" s="97"/>
    </row>
    <row r="54" spans="1:17" x14ac:dyDescent="0.25">
      <c r="A54" s="258" t="s">
        <v>79</v>
      </c>
      <c r="B54" s="230">
        <v>35.720999999999997</v>
      </c>
      <c r="D54" s="121"/>
      <c r="E54"/>
      <c r="F54"/>
    </row>
    <row r="55" spans="1:17" ht="30" x14ac:dyDescent="0.25">
      <c r="A55" s="258" t="s">
        <v>80</v>
      </c>
      <c r="B55" s="224"/>
      <c r="D55" s="121"/>
      <c r="E55"/>
      <c r="F55"/>
    </row>
    <row r="56" spans="1:17" ht="29.25" customHeight="1" x14ac:dyDescent="0.25">
      <c r="A56" s="258" t="s">
        <v>82</v>
      </c>
      <c r="B56" s="224"/>
      <c r="D56" s="121"/>
      <c r="E56"/>
      <c r="F56"/>
      <c r="Q56" s="97"/>
    </row>
    <row r="57" spans="1:17" ht="30" x14ac:dyDescent="0.25">
      <c r="A57" s="258" t="s">
        <v>83</v>
      </c>
      <c r="B57" s="224"/>
      <c r="D57" s="121"/>
      <c r="E57"/>
      <c r="F57"/>
    </row>
    <row r="58" spans="1:17" x14ac:dyDescent="0.25">
      <c r="A58" s="224" t="s">
        <v>74</v>
      </c>
      <c r="B58" s="230">
        <v>286.73599999999999</v>
      </c>
      <c r="D58" s="121"/>
      <c r="E58"/>
      <c r="F58"/>
    </row>
    <row r="59" spans="1:17" x14ac:dyDescent="0.25">
      <c r="A59" t="s">
        <v>591</v>
      </c>
    </row>
    <row r="60" spans="1:17" ht="30" x14ac:dyDescent="0.25">
      <c r="A60" s="154" t="s">
        <v>599</v>
      </c>
    </row>
    <row r="62" spans="1:17" x14ac:dyDescent="0.25">
      <c r="A62" s="152"/>
    </row>
    <row r="63" spans="1:17" s="121" customFormat="1" x14ac:dyDescent="0.25"/>
    <row r="64" spans="1:17" x14ac:dyDescent="0.25">
      <c r="E64" s="158"/>
      <c r="F64" s="158"/>
      <c r="G64" s="158"/>
    </row>
    <row r="65" spans="5:8" x14ac:dyDescent="0.25">
      <c r="E65" s="157"/>
      <c r="F65" s="157"/>
      <c r="G65" s="157"/>
    </row>
    <row r="66" spans="5:8" x14ac:dyDescent="0.25">
      <c r="E66" s="157"/>
      <c r="F66" s="157"/>
      <c r="G66" s="157"/>
    </row>
    <row r="67" spans="5:8" x14ac:dyDescent="0.25">
      <c r="E67" s="157"/>
      <c r="F67" s="157"/>
      <c r="G67" s="157"/>
    </row>
    <row r="68" spans="5:8" x14ac:dyDescent="0.25">
      <c r="E68" s="157"/>
      <c r="F68" s="157"/>
      <c r="G68" s="157"/>
      <c r="H68" s="100"/>
    </row>
    <row r="69" spans="5:8" x14ac:dyDescent="0.25">
      <c r="E69" s="157"/>
      <c r="F69" s="157"/>
      <c r="G69" s="157"/>
      <c r="H69" s="100"/>
    </row>
    <row r="70" spans="5:8" x14ac:dyDescent="0.25">
      <c r="E70" s="157"/>
      <c r="F70" s="157"/>
      <c r="G70" s="157"/>
      <c r="H70" s="100"/>
    </row>
    <row r="71" spans="5:8" x14ac:dyDescent="0.25">
      <c r="E71" s="157"/>
      <c r="F71" s="157"/>
      <c r="G71" s="157"/>
      <c r="H71" s="100"/>
    </row>
    <row r="72" spans="5:8" x14ac:dyDescent="0.25">
      <c r="H72" s="100"/>
    </row>
    <row r="73" spans="5:8" x14ac:dyDescent="0.25">
      <c r="H73" s="100"/>
    </row>
    <row r="74" spans="5:8" x14ac:dyDescent="0.25">
      <c r="H74" s="100"/>
    </row>
    <row r="75" spans="5:8" x14ac:dyDescent="0.25">
      <c r="H75" s="100"/>
    </row>
    <row r="76" spans="5:8" x14ac:dyDescent="0.25">
      <c r="H76" s="100"/>
    </row>
    <row r="77" spans="5:8" x14ac:dyDescent="0.25">
      <c r="H77" s="100"/>
    </row>
    <row r="78" spans="5:8" x14ac:dyDescent="0.25">
      <c r="H78" s="100"/>
    </row>
    <row r="79" spans="5:8" x14ac:dyDescent="0.25">
      <c r="H79" s="100"/>
    </row>
    <row r="80" spans="5:8" x14ac:dyDescent="0.25">
      <c r="H80" s="100"/>
    </row>
    <row r="81" spans="8:8" x14ac:dyDescent="0.25">
      <c r="H81" s="100"/>
    </row>
    <row r="82" spans="8:8" x14ac:dyDescent="0.25">
      <c r="H82" s="100"/>
    </row>
    <row r="83" spans="8:8" x14ac:dyDescent="0.25">
      <c r="H83" s="100"/>
    </row>
  </sheetData>
  <mergeCells count="2">
    <mergeCell ref="A31:A35"/>
    <mergeCell ref="A36:A40"/>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zoomScaleNormal="100" workbookViewId="0">
      <selection activeCell="E7" sqref="E7"/>
    </sheetView>
  </sheetViews>
  <sheetFormatPr defaultRowHeight="15" x14ac:dyDescent="0.25"/>
  <cols>
    <col min="1" max="1" width="20.28515625" customWidth="1"/>
    <col min="2" max="2" width="21.140625" customWidth="1"/>
    <col min="3" max="3" width="16.5703125" customWidth="1"/>
    <col min="4" max="4" width="16.28515625" customWidth="1"/>
    <col min="5" max="5" width="15.42578125" customWidth="1"/>
    <col min="9" max="9" width="15.28515625" customWidth="1"/>
    <col min="10" max="10" width="10.7109375" customWidth="1"/>
    <col min="11" max="11" width="11.7109375" customWidth="1"/>
    <col min="12" max="12" width="13.28515625" customWidth="1"/>
    <col min="237" max="237" width="19.42578125" customWidth="1"/>
    <col min="238" max="238" width="15.28515625" customWidth="1"/>
    <col min="239" max="239" width="10.28515625" customWidth="1"/>
    <col min="240" max="240" width="16.140625" customWidth="1"/>
    <col min="241" max="241" width="19.28515625" customWidth="1"/>
    <col min="250" max="250" width="17.85546875" customWidth="1"/>
    <col min="251" max="251" width="20.7109375" customWidth="1"/>
    <col min="252" max="252" width="21" customWidth="1"/>
    <col min="258" max="258" width="20.42578125" customWidth="1"/>
    <col min="259" max="259" width="18.28515625" customWidth="1"/>
    <col min="493" max="493" width="19.42578125" customWidth="1"/>
    <col min="494" max="494" width="15.28515625" customWidth="1"/>
    <col min="495" max="495" width="10.28515625" customWidth="1"/>
    <col min="496" max="496" width="16.140625" customWidth="1"/>
    <col min="497" max="497" width="19.28515625" customWidth="1"/>
    <col min="506" max="506" width="17.85546875" customWidth="1"/>
    <col min="507" max="507" width="20.7109375" customWidth="1"/>
    <col min="508" max="508" width="21" customWidth="1"/>
    <col min="514" max="514" width="20.42578125" customWidth="1"/>
    <col min="515" max="515" width="18.28515625" customWidth="1"/>
    <col min="749" max="749" width="19.42578125" customWidth="1"/>
    <col min="750" max="750" width="15.28515625" customWidth="1"/>
    <col min="751" max="751" width="10.28515625" customWidth="1"/>
    <col min="752" max="752" width="16.140625" customWidth="1"/>
    <col min="753" max="753" width="19.28515625" customWidth="1"/>
    <col min="762" max="762" width="17.85546875" customWidth="1"/>
    <col min="763" max="763" width="20.7109375" customWidth="1"/>
    <col min="764" max="764" width="21" customWidth="1"/>
    <col min="770" max="770" width="20.42578125" customWidth="1"/>
    <col min="771" max="771" width="18.28515625" customWidth="1"/>
    <col min="1005" max="1005" width="19.42578125" customWidth="1"/>
    <col min="1006" max="1006" width="15.28515625" customWidth="1"/>
    <col min="1007" max="1007" width="10.28515625" customWidth="1"/>
    <col min="1008" max="1008" width="16.140625" customWidth="1"/>
    <col min="1009" max="1009" width="19.28515625" customWidth="1"/>
    <col min="1018" max="1018" width="17.85546875" customWidth="1"/>
    <col min="1019" max="1019" width="20.7109375" customWidth="1"/>
    <col min="1020" max="1020" width="21" customWidth="1"/>
    <col min="1026" max="1026" width="20.42578125" customWidth="1"/>
    <col min="1027" max="1027" width="18.28515625" customWidth="1"/>
    <col min="1261" max="1261" width="19.42578125" customWidth="1"/>
    <col min="1262" max="1262" width="15.28515625" customWidth="1"/>
    <col min="1263" max="1263" width="10.28515625" customWidth="1"/>
    <col min="1264" max="1264" width="16.140625" customWidth="1"/>
    <col min="1265" max="1265" width="19.28515625" customWidth="1"/>
    <col min="1274" max="1274" width="17.85546875" customWidth="1"/>
    <col min="1275" max="1275" width="20.7109375" customWidth="1"/>
    <col min="1276" max="1276" width="21" customWidth="1"/>
    <col min="1282" max="1282" width="20.42578125" customWidth="1"/>
    <col min="1283" max="1283" width="18.28515625" customWidth="1"/>
    <col min="1517" max="1517" width="19.42578125" customWidth="1"/>
    <col min="1518" max="1518" width="15.28515625" customWidth="1"/>
    <col min="1519" max="1519" width="10.28515625" customWidth="1"/>
    <col min="1520" max="1520" width="16.140625" customWidth="1"/>
    <col min="1521" max="1521" width="19.28515625" customWidth="1"/>
    <col min="1530" max="1530" width="17.85546875" customWidth="1"/>
    <col min="1531" max="1531" width="20.7109375" customWidth="1"/>
    <col min="1532" max="1532" width="21" customWidth="1"/>
    <col min="1538" max="1538" width="20.42578125" customWidth="1"/>
    <col min="1539" max="1539" width="18.28515625" customWidth="1"/>
    <col min="1773" max="1773" width="19.42578125" customWidth="1"/>
    <col min="1774" max="1774" width="15.28515625" customWidth="1"/>
    <col min="1775" max="1775" width="10.28515625" customWidth="1"/>
    <col min="1776" max="1776" width="16.140625" customWidth="1"/>
    <col min="1777" max="1777" width="19.28515625" customWidth="1"/>
    <col min="1786" max="1786" width="17.85546875" customWidth="1"/>
    <col min="1787" max="1787" width="20.7109375" customWidth="1"/>
    <col min="1788" max="1788" width="21" customWidth="1"/>
    <col min="1794" max="1794" width="20.42578125" customWidth="1"/>
    <col min="1795" max="1795" width="18.28515625" customWidth="1"/>
    <col min="2029" max="2029" width="19.42578125" customWidth="1"/>
    <col min="2030" max="2030" width="15.28515625" customWidth="1"/>
    <col min="2031" max="2031" width="10.28515625" customWidth="1"/>
    <col min="2032" max="2032" width="16.140625" customWidth="1"/>
    <col min="2033" max="2033" width="19.28515625" customWidth="1"/>
    <col min="2042" max="2042" width="17.85546875" customWidth="1"/>
    <col min="2043" max="2043" width="20.7109375" customWidth="1"/>
    <col min="2044" max="2044" width="21" customWidth="1"/>
    <col min="2050" max="2050" width="20.42578125" customWidth="1"/>
    <col min="2051" max="2051" width="18.28515625" customWidth="1"/>
    <col min="2285" max="2285" width="19.42578125" customWidth="1"/>
    <col min="2286" max="2286" width="15.28515625" customWidth="1"/>
    <col min="2287" max="2287" width="10.28515625" customWidth="1"/>
    <col min="2288" max="2288" width="16.140625" customWidth="1"/>
    <col min="2289" max="2289" width="19.28515625" customWidth="1"/>
    <col min="2298" max="2298" width="17.85546875" customWidth="1"/>
    <col min="2299" max="2299" width="20.7109375" customWidth="1"/>
    <col min="2300" max="2300" width="21" customWidth="1"/>
    <col min="2306" max="2306" width="20.42578125" customWidth="1"/>
    <col min="2307" max="2307" width="18.28515625" customWidth="1"/>
    <col min="2541" max="2541" width="19.42578125" customWidth="1"/>
    <col min="2542" max="2542" width="15.28515625" customWidth="1"/>
    <col min="2543" max="2543" width="10.28515625" customWidth="1"/>
    <col min="2544" max="2544" width="16.140625" customWidth="1"/>
    <col min="2545" max="2545" width="19.28515625" customWidth="1"/>
    <col min="2554" max="2554" width="17.85546875" customWidth="1"/>
    <col min="2555" max="2555" width="20.7109375" customWidth="1"/>
    <col min="2556" max="2556" width="21" customWidth="1"/>
    <col min="2562" max="2562" width="20.42578125" customWidth="1"/>
    <col min="2563" max="2563" width="18.28515625" customWidth="1"/>
    <col min="2797" max="2797" width="19.42578125" customWidth="1"/>
    <col min="2798" max="2798" width="15.28515625" customWidth="1"/>
    <col min="2799" max="2799" width="10.28515625" customWidth="1"/>
    <col min="2800" max="2800" width="16.140625" customWidth="1"/>
    <col min="2801" max="2801" width="19.28515625" customWidth="1"/>
    <col min="2810" max="2810" width="17.85546875" customWidth="1"/>
    <col min="2811" max="2811" width="20.7109375" customWidth="1"/>
    <col min="2812" max="2812" width="21" customWidth="1"/>
    <col min="2818" max="2818" width="20.42578125" customWidth="1"/>
    <col min="2819" max="2819" width="18.28515625" customWidth="1"/>
    <col min="3053" max="3053" width="19.42578125" customWidth="1"/>
    <col min="3054" max="3054" width="15.28515625" customWidth="1"/>
    <col min="3055" max="3055" width="10.28515625" customWidth="1"/>
    <col min="3056" max="3056" width="16.140625" customWidth="1"/>
    <col min="3057" max="3057" width="19.28515625" customWidth="1"/>
    <col min="3066" max="3066" width="17.85546875" customWidth="1"/>
    <col min="3067" max="3067" width="20.7109375" customWidth="1"/>
    <col min="3068" max="3068" width="21" customWidth="1"/>
    <col min="3074" max="3074" width="20.42578125" customWidth="1"/>
    <col min="3075" max="3075" width="18.28515625" customWidth="1"/>
    <col min="3309" max="3309" width="19.42578125" customWidth="1"/>
    <col min="3310" max="3310" width="15.28515625" customWidth="1"/>
    <col min="3311" max="3311" width="10.28515625" customWidth="1"/>
    <col min="3312" max="3312" width="16.140625" customWidth="1"/>
    <col min="3313" max="3313" width="19.28515625" customWidth="1"/>
    <col min="3322" max="3322" width="17.85546875" customWidth="1"/>
    <col min="3323" max="3323" width="20.7109375" customWidth="1"/>
    <col min="3324" max="3324" width="21" customWidth="1"/>
    <col min="3330" max="3330" width="20.42578125" customWidth="1"/>
    <col min="3331" max="3331" width="18.28515625" customWidth="1"/>
    <col min="3565" max="3565" width="19.42578125" customWidth="1"/>
    <col min="3566" max="3566" width="15.28515625" customWidth="1"/>
    <col min="3567" max="3567" width="10.28515625" customWidth="1"/>
    <col min="3568" max="3568" width="16.140625" customWidth="1"/>
    <col min="3569" max="3569" width="19.28515625" customWidth="1"/>
    <col min="3578" max="3578" width="17.85546875" customWidth="1"/>
    <col min="3579" max="3579" width="20.7109375" customWidth="1"/>
    <col min="3580" max="3580" width="21" customWidth="1"/>
    <col min="3586" max="3586" width="20.42578125" customWidth="1"/>
    <col min="3587" max="3587" width="18.28515625" customWidth="1"/>
    <col min="3821" max="3821" width="19.42578125" customWidth="1"/>
    <col min="3822" max="3822" width="15.28515625" customWidth="1"/>
    <col min="3823" max="3823" width="10.28515625" customWidth="1"/>
    <col min="3824" max="3824" width="16.140625" customWidth="1"/>
    <col min="3825" max="3825" width="19.28515625" customWidth="1"/>
    <col min="3834" max="3834" width="17.85546875" customWidth="1"/>
    <col min="3835" max="3835" width="20.7109375" customWidth="1"/>
    <col min="3836" max="3836" width="21" customWidth="1"/>
    <col min="3842" max="3842" width="20.42578125" customWidth="1"/>
    <col min="3843" max="3843" width="18.28515625" customWidth="1"/>
    <col min="4077" max="4077" width="19.42578125" customWidth="1"/>
    <col min="4078" max="4078" width="15.28515625" customWidth="1"/>
    <col min="4079" max="4079" width="10.28515625" customWidth="1"/>
    <col min="4080" max="4080" width="16.140625" customWidth="1"/>
    <col min="4081" max="4081" width="19.28515625" customWidth="1"/>
    <col min="4090" max="4090" width="17.85546875" customWidth="1"/>
    <col min="4091" max="4091" width="20.7109375" customWidth="1"/>
    <col min="4092" max="4092" width="21" customWidth="1"/>
    <col min="4098" max="4098" width="20.42578125" customWidth="1"/>
    <col min="4099" max="4099" width="18.28515625" customWidth="1"/>
    <col min="4333" max="4333" width="19.42578125" customWidth="1"/>
    <col min="4334" max="4334" width="15.28515625" customWidth="1"/>
    <col min="4335" max="4335" width="10.28515625" customWidth="1"/>
    <col min="4336" max="4336" width="16.140625" customWidth="1"/>
    <col min="4337" max="4337" width="19.28515625" customWidth="1"/>
    <col min="4346" max="4346" width="17.85546875" customWidth="1"/>
    <col min="4347" max="4347" width="20.7109375" customWidth="1"/>
    <col min="4348" max="4348" width="21" customWidth="1"/>
    <col min="4354" max="4354" width="20.42578125" customWidth="1"/>
    <col min="4355" max="4355" width="18.28515625" customWidth="1"/>
    <col min="4589" max="4589" width="19.42578125" customWidth="1"/>
    <col min="4590" max="4590" width="15.28515625" customWidth="1"/>
    <col min="4591" max="4591" width="10.28515625" customWidth="1"/>
    <col min="4592" max="4592" width="16.140625" customWidth="1"/>
    <col min="4593" max="4593" width="19.28515625" customWidth="1"/>
    <col min="4602" max="4602" width="17.85546875" customWidth="1"/>
    <col min="4603" max="4603" width="20.7109375" customWidth="1"/>
    <col min="4604" max="4604" width="21" customWidth="1"/>
    <col min="4610" max="4610" width="20.42578125" customWidth="1"/>
    <col min="4611" max="4611" width="18.28515625" customWidth="1"/>
    <col min="4845" max="4845" width="19.42578125" customWidth="1"/>
    <col min="4846" max="4846" width="15.28515625" customWidth="1"/>
    <col min="4847" max="4847" width="10.28515625" customWidth="1"/>
    <col min="4848" max="4848" width="16.140625" customWidth="1"/>
    <col min="4849" max="4849" width="19.28515625" customWidth="1"/>
    <col min="4858" max="4858" width="17.85546875" customWidth="1"/>
    <col min="4859" max="4859" width="20.7109375" customWidth="1"/>
    <col min="4860" max="4860" width="21" customWidth="1"/>
    <col min="4866" max="4866" width="20.42578125" customWidth="1"/>
    <col min="4867" max="4867" width="18.28515625" customWidth="1"/>
    <col min="5101" max="5101" width="19.42578125" customWidth="1"/>
    <col min="5102" max="5102" width="15.28515625" customWidth="1"/>
    <col min="5103" max="5103" width="10.28515625" customWidth="1"/>
    <col min="5104" max="5104" width="16.140625" customWidth="1"/>
    <col min="5105" max="5105" width="19.28515625" customWidth="1"/>
    <col min="5114" max="5114" width="17.85546875" customWidth="1"/>
    <col min="5115" max="5115" width="20.7109375" customWidth="1"/>
    <col min="5116" max="5116" width="21" customWidth="1"/>
    <col min="5122" max="5122" width="20.42578125" customWidth="1"/>
    <col min="5123" max="5123" width="18.28515625" customWidth="1"/>
    <col min="5357" max="5357" width="19.42578125" customWidth="1"/>
    <col min="5358" max="5358" width="15.28515625" customWidth="1"/>
    <col min="5359" max="5359" width="10.28515625" customWidth="1"/>
    <col min="5360" max="5360" width="16.140625" customWidth="1"/>
    <col min="5361" max="5361" width="19.28515625" customWidth="1"/>
    <col min="5370" max="5370" width="17.85546875" customWidth="1"/>
    <col min="5371" max="5371" width="20.7109375" customWidth="1"/>
    <col min="5372" max="5372" width="21" customWidth="1"/>
    <col min="5378" max="5378" width="20.42578125" customWidth="1"/>
    <col min="5379" max="5379" width="18.28515625" customWidth="1"/>
    <col min="5613" max="5613" width="19.42578125" customWidth="1"/>
    <col min="5614" max="5614" width="15.28515625" customWidth="1"/>
    <col min="5615" max="5615" width="10.28515625" customWidth="1"/>
    <col min="5616" max="5616" width="16.140625" customWidth="1"/>
    <col min="5617" max="5617" width="19.28515625" customWidth="1"/>
    <col min="5626" max="5626" width="17.85546875" customWidth="1"/>
    <col min="5627" max="5627" width="20.7109375" customWidth="1"/>
    <col min="5628" max="5628" width="21" customWidth="1"/>
    <col min="5634" max="5634" width="20.42578125" customWidth="1"/>
    <col min="5635" max="5635" width="18.28515625" customWidth="1"/>
    <col min="5869" max="5869" width="19.42578125" customWidth="1"/>
    <col min="5870" max="5870" width="15.28515625" customWidth="1"/>
    <col min="5871" max="5871" width="10.28515625" customWidth="1"/>
    <col min="5872" max="5872" width="16.140625" customWidth="1"/>
    <col min="5873" max="5873" width="19.28515625" customWidth="1"/>
    <col min="5882" max="5882" width="17.85546875" customWidth="1"/>
    <col min="5883" max="5883" width="20.7109375" customWidth="1"/>
    <col min="5884" max="5884" width="21" customWidth="1"/>
    <col min="5890" max="5890" width="20.42578125" customWidth="1"/>
    <col min="5891" max="5891" width="18.28515625" customWidth="1"/>
    <col min="6125" max="6125" width="19.42578125" customWidth="1"/>
    <col min="6126" max="6126" width="15.28515625" customWidth="1"/>
    <col min="6127" max="6127" width="10.28515625" customWidth="1"/>
    <col min="6128" max="6128" width="16.140625" customWidth="1"/>
    <col min="6129" max="6129" width="19.28515625" customWidth="1"/>
    <col min="6138" max="6138" width="17.85546875" customWidth="1"/>
    <col min="6139" max="6139" width="20.7109375" customWidth="1"/>
    <col min="6140" max="6140" width="21" customWidth="1"/>
    <col min="6146" max="6146" width="20.42578125" customWidth="1"/>
    <col min="6147" max="6147" width="18.28515625" customWidth="1"/>
    <col min="6381" max="6381" width="19.42578125" customWidth="1"/>
    <col min="6382" max="6382" width="15.28515625" customWidth="1"/>
    <col min="6383" max="6383" width="10.28515625" customWidth="1"/>
    <col min="6384" max="6384" width="16.140625" customWidth="1"/>
    <col min="6385" max="6385" width="19.28515625" customWidth="1"/>
    <col min="6394" max="6394" width="17.85546875" customWidth="1"/>
    <col min="6395" max="6395" width="20.7109375" customWidth="1"/>
    <col min="6396" max="6396" width="21" customWidth="1"/>
    <col min="6402" max="6402" width="20.42578125" customWidth="1"/>
    <col min="6403" max="6403" width="18.28515625" customWidth="1"/>
    <col min="6637" max="6637" width="19.42578125" customWidth="1"/>
    <col min="6638" max="6638" width="15.28515625" customWidth="1"/>
    <col min="6639" max="6639" width="10.28515625" customWidth="1"/>
    <col min="6640" max="6640" width="16.140625" customWidth="1"/>
    <col min="6641" max="6641" width="19.28515625" customWidth="1"/>
    <col min="6650" max="6650" width="17.85546875" customWidth="1"/>
    <col min="6651" max="6651" width="20.7109375" customWidth="1"/>
    <col min="6652" max="6652" width="21" customWidth="1"/>
    <col min="6658" max="6658" width="20.42578125" customWidth="1"/>
    <col min="6659" max="6659" width="18.28515625" customWidth="1"/>
    <col min="6893" max="6893" width="19.42578125" customWidth="1"/>
    <col min="6894" max="6894" width="15.28515625" customWidth="1"/>
    <col min="6895" max="6895" width="10.28515625" customWidth="1"/>
    <col min="6896" max="6896" width="16.140625" customWidth="1"/>
    <col min="6897" max="6897" width="19.28515625" customWidth="1"/>
    <col min="6906" max="6906" width="17.85546875" customWidth="1"/>
    <col min="6907" max="6907" width="20.7109375" customWidth="1"/>
    <col min="6908" max="6908" width="21" customWidth="1"/>
    <col min="6914" max="6914" width="20.42578125" customWidth="1"/>
    <col min="6915" max="6915" width="18.28515625" customWidth="1"/>
    <col min="7149" max="7149" width="19.42578125" customWidth="1"/>
    <col min="7150" max="7150" width="15.28515625" customWidth="1"/>
    <col min="7151" max="7151" width="10.28515625" customWidth="1"/>
    <col min="7152" max="7152" width="16.140625" customWidth="1"/>
    <col min="7153" max="7153" width="19.28515625" customWidth="1"/>
    <col min="7162" max="7162" width="17.85546875" customWidth="1"/>
    <col min="7163" max="7163" width="20.7109375" customWidth="1"/>
    <col min="7164" max="7164" width="21" customWidth="1"/>
    <col min="7170" max="7170" width="20.42578125" customWidth="1"/>
    <col min="7171" max="7171" width="18.28515625" customWidth="1"/>
    <col min="7405" max="7405" width="19.42578125" customWidth="1"/>
    <col min="7406" max="7406" width="15.28515625" customWidth="1"/>
    <col min="7407" max="7407" width="10.28515625" customWidth="1"/>
    <col min="7408" max="7408" width="16.140625" customWidth="1"/>
    <col min="7409" max="7409" width="19.28515625" customWidth="1"/>
    <col min="7418" max="7418" width="17.85546875" customWidth="1"/>
    <col min="7419" max="7419" width="20.7109375" customWidth="1"/>
    <col min="7420" max="7420" width="21" customWidth="1"/>
    <col min="7426" max="7426" width="20.42578125" customWidth="1"/>
    <col min="7427" max="7427" width="18.28515625" customWidth="1"/>
    <col min="7661" max="7661" width="19.42578125" customWidth="1"/>
    <col min="7662" max="7662" width="15.28515625" customWidth="1"/>
    <col min="7663" max="7663" width="10.28515625" customWidth="1"/>
    <col min="7664" max="7664" width="16.140625" customWidth="1"/>
    <col min="7665" max="7665" width="19.28515625" customWidth="1"/>
    <col min="7674" max="7674" width="17.85546875" customWidth="1"/>
    <col min="7675" max="7675" width="20.7109375" customWidth="1"/>
    <col min="7676" max="7676" width="21" customWidth="1"/>
    <col min="7682" max="7682" width="20.42578125" customWidth="1"/>
    <col min="7683" max="7683" width="18.28515625" customWidth="1"/>
    <col min="7917" max="7917" width="19.42578125" customWidth="1"/>
    <col min="7918" max="7918" width="15.28515625" customWidth="1"/>
    <col min="7919" max="7919" width="10.28515625" customWidth="1"/>
    <col min="7920" max="7920" width="16.140625" customWidth="1"/>
    <col min="7921" max="7921" width="19.28515625" customWidth="1"/>
    <col min="7930" max="7930" width="17.85546875" customWidth="1"/>
    <col min="7931" max="7931" width="20.7109375" customWidth="1"/>
    <col min="7932" max="7932" width="21" customWidth="1"/>
    <col min="7938" max="7938" width="20.42578125" customWidth="1"/>
    <col min="7939" max="7939" width="18.28515625" customWidth="1"/>
    <col min="8173" max="8173" width="19.42578125" customWidth="1"/>
    <col min="8174" max="8174" width="15.28515625" customWidth="1"/>
    <col min="8175" max="8175" width="10.28515625" customWidth="1"/>
    <col min="8176" max="8176" width="16.140625" customWidth="1"/>
    <col min="8177" max="8177" width="19.28515625" customWidth="1"/>
    <col min="8186" max="8186" width="17.85546875" customWidth="1"/>
    <col min="8187" max="8187" width="20.7109375" customWidth="1"/>
    <col min="8188" max="8188" width="21" customWidth="1"/>
    <col min="8194" max="8194" width="20.42578125" customWidth="1"/>
    <col min="8195" max="8195" width="18.28515625" customWidth="1"/>
    <col min="8429" max="8429" width="19.42578125" customWidth="1"/>
    <col min="8430" max="8430" width="15.28515625" customWidth="1"/>
    <col min="8431" max="8431" width="10.28515625" customWidth="1"/>
    <col min="8432" max="8432" width="16.140625" customWidth="1"/>
    <col min="8433" max="8433" width="19.28515625" customWidth="1"/>
    <col min="8442" max="8442" width="17.85546875" customWidth="1"/>
    <col min="8443" max="8443" width="20.7109375" customWidth="1"/>
    <col min="8444" max="8444" width="21" customWidth="1"/>
    <col min="8450" max="8450" width="20.42578125" customWidth="1"/>
    <col min="8451" max="8451" width="18.28515625" customWidth="1"/>
    <col min="8685" max="8685" width="19.42578125" customWidth="1"/>
    <col min="8686" max="8686" width="15.28515625" customWidth="1"/>
    <col min="8687" max="8687" width="10.28515625" customWidth="1"/>
    <col min="8688" max="8688" width="16.140625" customWidth="1"/>
    <col min="8689" max="8689" width="19.28515625" customWidth="1"/>
    <col min="8698" max="8698" width="17.85546875" customWidth="1"/>
    <col min="8699" max="8699" width="20.7109375" customWidth="1"/>
    <col min="8700" max="8700" width="21" customWidth="1"/>
    <col min="8706" max="8706" width="20.42578125" customWidth="1"/>
    <col min="8707" max="8707" width="18.28515625" customWidth="1"/>
    <col min="8941" max="8941" width="19.42578125" customWidth="1"/>
    <col min="8942" max="8942" width="15.28515625" customWidth="1"/>
    <col min="8943" max="8943" width="10.28515625" customWidth="1"/>
    <col min="8944" max="8944" width="16.140625" customWidth="1"/>
    <col min="8945" max="8945" width="19.28515625" customWidth="1"/>
    <col min="8954" max="8954" width="17.85546875" customWidth="1"/>
    <col min="8955" max="8955" width="20.7109375" customWidth="1"/>
    <col min="8956" max="8956" width="21" customWidth="1"/>
    <col min="8962" max="8962" width="20.42578125" customWidth="1"/>
    <col min="8963" max="8963" width="18.28515625" customWidth="1"/>
    <col min="9197" max="9197" width="19.42578125" customWidth="1"/>
    <col min="9198" max="9198" width="15.28515625" customWidth="1"/>
    <col min="9199" max="9199" width="10.28515625" customWidth="1"/>
    <col min="9200" max="9200" width="16.140625" customWidth="1"/>
    <col min="9201" max="9201" width="19.28515625" customWidth="1"/>
    <col min="9210" max="9210" width="17.85546875" customWidth="1"/>
    <col min="9211" max="9211" width="20.7109375" customWidth="1"/>
    <col min="9212" max="9212" width="21" customWidth="1"/>
    <col min="9218" max="9218" width="20.42578125" customWidth="1"/>
    <col min="9219" max="9219" width="18.28515625" customWidth="1"/>
    <col min="9453" max="9453" width="19.42578125" customWidth="1"/>
    <col min="9454" max="9454" width="15.28515625" customWidth="1"/>
    <col min="9455" max="9455" width="10.28515625" customWidth="1"/>
    <col min="9456" max="9456" width="16.140625" customWidth="1"/>
    <col min="9457" max="9457" width="19.28515625" customWidth="1"/>
    <col min="9466" max="9466" width="17.85546875" customWidth="1"/>
    <col min="9467" max="9467" width="20.7109375" customWidth="1"/>
    <col min="9468" max="9468" width="21" customWidth="1"/>
    <col min="9474" max="9474" width="20.42578125" customWidth="1"/>
    <col min="9475" max="9475" width="18.28515625" customWidth="1"/>
    <col min="9709" max="9709" width="19.42578125" customWidth="1"/>
    <col min="9710" max="9710" width="15.28515625" customWidth="1"/>
    <col min="9711" max="9711" width="10.28515625" customWidth="1"/>
    <col min="9712" max="9712" width="16.140625" customWidth="1"/>
    <col min="9713" max="9713" width="19.28515625" customWidth="1"/>
    <col min="9722" max="9722" width="17.85546875" customWidth="1"/>
    <col min="9723" max="9723" width="20.7109375" customWidth="1"/>
    <col min="9724" max="9724" width="21" customWidth="1"/>
    <col min="9730" max="9730" width="20.42578125" customWidth="1"/>
    <col min="9731" max="9731" width="18.28515625" customWidth="1"/>
    <col min="9965" max="9965" width="19.42578125" customWidth="1"/>
    <col min="9966" max="9966" width="15.28515625" customWidth="1"/>
    <col min="9967" max="9967" width="10.28515625" customWidth="1"/>
    <col min="9968" max="9968" width="16.140625" customWidth="1"/>
    <col min="9969" max="9969" width="19.28515625" customWidth="1"/>
    <col min="9978" max="9978" width="17.85546875" customWidth="1"/>
    <col min="9979" max="9979" width="20.7109375" customWidth="1"/>
    <col min="9980" max="9980" width="21" customWidth="1"/>
    <col min="9986" max="9986" width="20.42578125" customWidth="1"/>
    <col min="9987" max="9987" width="18.28515625" customWidth="1"/>
    <col min="10221" max="10221" width="19.42578125" customWidth="1"/>
    <col min="10222" max="10222" width="15.28515625" customWidth="1"/>
    <col min="10223" max="10223" width="10.28515625" customWidth="1"/>
    <col min="10224" max="10224" width="16.140625" customWidth="1"/>
    <col min="10225" max="10225" width="19.28515625" customWidth="1"/>
    <col min="10234" max="10234" width="17.85546875" customWidth="1"/>
    <col min="10235" max="10235" width="20.7109375" customWidth="1"/>
    <col min="10236" max="10236" width="21" customWidth="1"/>
    <col min="10242" max="10242" width="20.42578125" customWidth="1"/>
    <col min="10243" max="10243" width="18.28515625" customWidth="1"/>
    <col min="10477" max="10477" width="19.42578125" customWidth="1"/>
    <col min="10478" max="10478" width="15.28515625" customWidth="1"/>
    <col min="10479" max="10479" width="10.28515625" customWidth="1"/>
    <col min="10480" max="10480" width="16.140625" customWidth="1"/>
    <col min="10481" max="10481" width="19.28515625" customWidth="1"/>
    <col min="10490" max="10490" width="17.85546875" customWidth="1"/>
    <col min="10491" max="10491" width="20.7109375" customWidth="1"/>
    <col min="10492" max="10492" width="21" customWidth="1"/>
    <col min="10498" max="10498" width="20.42578125" customWidth="1"/>
    <col min="10499" max="10499" width="18.28515625" customWidth="1"/>
    <col min="10733" max="10733" width="19.42578125" customWidth="1"/>
    <col min="10734" max="10734" width="15.28515625" customWidth="1"/>
    <col min="10735" max="10735" width="10.28515625" customWidth="1"/>
    <col min="10736" max="10736" width="16.140625" customWidth="1"/>
    <col min="10737" max="10737" width="19.28515625" customWidth="1"/>
    <col min="10746" max="10746" width="17.85546875" customWidth="1"/>
    <col min="10747" max="10747" width="20.7109375" customWidth="1"/>
    <col min="10748" max="10748" width="21" customWidth="1"/>
    <col min="10754" max="10754" width="20.42578125" customWidth="1"/>
    <col min="10755" max="10755" width="18.28515625" customWidth="1"/>
    <col min="10989" max="10989" width="19.42578125" customWidth="1"/>
    <col min="10990" max="10990" width="15.28515625" customWidth="1"/>
    <col min="10991" max="10991" width="10.28515625" customWidth="1"/>
    <col min="10992" max="10992" width="16.140625" customWidth="1"/>
    <col min="10993" max="10993" width="19.28515625" customWidth="1"/>
    <col min="11002" max="11002" width="17.85546875" customWidth="1"/>
    <col min="11003" max="11003" width="20.7109375" customWidth="1"/>
    <col min="11004" max="11004" width="21" customWidth="1"/>
    <col min="11010" max="11010" width="20.42578125" customWidth="1"/>
    <col min="11011" max="11011" width="18.28515625" customWidth="1"/>
    <col min="11245" max="11245" width="19.42578125" customWidth="1"/>
    <col min="11246" max="11246" width="15.28515625" customWidth="1"/>
    <col min="11247" max="11247" width="10.28515625" customWidth="1"/>
    <col min="11248" max="11248" width="16.140625" customWidth="1"/>
    <col min="11249" max="11249" width="19.28515625" customWidth="1"/>
    <col min="11258" max="11258" width="17.85546875" customWidth="1"/>
    <col min="11259" max="11259" width="20.7109375" customWidth="1"/>
    <col min="11260" max="11260" width="21" customWidth="1"/>
    <col min="11266" max="11266" width="20.42578125" customWidth="1"/>
    <col min="11267" max="11267" width="18.28515625" customWidth="1"/>
    <col min="11501" max="11501" width="19.42578125" customWidth="1"/>
    <col min="11502" max="11502" width="15.28515625" customWidth="1"/>
    <col min="11503" max="11503" width="10.28515625" customWidth="1"/>
    <col min="11504" max="11504" width="16.140625" customWidth="1"/>
    <col min="11505" max="11505" width="19.28515625" customWidth="1"/>
    <col min="11514" max="11514" width="17.85546875" customWidth="1"/>
    <col min="11515" max="11515" width="20.7109375" customWidth="1"/>
    <col min="11516" max="11516" width="21" customWidth="1"/>
    <col min="11522" max="11522" width="20.42578125" customWidth="1"/>
    <col min="11523" max="11523" width="18.28515625" customWidth="1"/>
    <col min="11757" max="11757" width="19.42578125" customWidth="1"/>
    <col min="11758" max="11758" width="15.28515625" customWidth="1"/>
    <col min="11759" max="11759" width="10.28515625" customWidth="1"/>
    <col min="11760" max="11760" width="16.140625" customWidth="1"/>
    <col min="11761" max="11761" width="19.28515625" customWidth="1"/>
    <col min="11770" max="11770" width="17.85546875" customWidth="1"/>
    <col min="11771" max="11771" width="20.7109375" customWidth="1"/>
    <col min="11772" max="11772" width="21" customWidth="1"/>
    <col min="11778" max="11778" width="20.42578125" customWidth="1"/>
    <col min="11779" max="11779" width="18.28515625" customWidth="1"/>
    <col min="12013" max="12013" width="19.42578125" customWidth="1"/>
    <col min="12014" max="12014" width="15.28515625" customWidth="1"/>
    <col min="12015" max="12015" width="10.28515625" customWidth="1"/>
    <col min="12016" max="12016" width="16.140625" customWidth="1"/>
    <col min="12017" max="12017" width="19.28515625" customWidth="1"/>
    <col min="12026" max="12026" width="17.85546875" customWidth="1"/>
    <col min="12027" max="12027" width="20.7109375" customWidth="1"/>
    <col min="12028" max="12028" width="21" customWidth="1"/>
    <col min="12034" max="12034" width="20.42578125" customWidth="1"/>
    <col min="12035" max="12035" width="18.28515625" customWidth="1"/>
    <col min="12269" max="12269" width="19.42578125" customWidth="1"/>
    <col min="12270" max="12270" width="15.28515625" customWidth="1"/>
    <col min="12271" max="12271" width="10.28515625" customWidth="1"/>
    <col min="12272" max="12272" width="16.140625" customWidth="1"/>
    <col min="12273" max="12273" width="19.28515625" customWidth="1"/>
    <col min="12282" max="12282" width="17.85546875" customWidth="1"/>
    <col min="12283" max="12283" width="20.7109375" customWidth="1"/>
    <col min="12284" max="12284" width="21" customWidth="1"/>
    <col min="12290" max="12290" width="20.42578125" customWidth="1"/>
    <col min="12291" max="12291" width="18.28515625" customWidth="1"/>
    <col min="12525" max="12525" width="19.42578125" customWidth="1"/>
    <col min="12526" max="12526" width="15.28515625" customWidth="1"/>
    <col min="12527" max="12527" width="10.28515625" customWidth="1"/>
    <col min="12528" max="12528" width="16.140625" customWidth="1"/>
    <col min="12529" max="12529" width="19.28515625" customWidth="1"/>
    <col min="12538" max="12538" width="17.85546875" customWidth="1"/>
    <col min="12539" max="12539" width="20.7109375" customWidth="1"/>
    <col min="12540" max="12540" width="21" customWidth="1"/>
    <col min="12546" max="12546" width="20.42578125" customWidth="1"/>
    <col min="12547" max="12547" width="18.28515625" customWidth="1"/>
    <col min="12781" max="12781" width="19.42578125" customWidth="1"/>
    <col min="12782" max="12782" width="15.28515625" customWidth="1"/>
    <col min="12783" max="12783" width="10.28515625" customWidth="1"/>
    <col min="12784" max="12784" width="16.140625" customWidth="1"/>
    <col min="12785" max="12785" width="19.28515625" customWidth="1"/>
    <col min="12794" max="12794" width="17.85546875" customWidth="1"/>
    <col min="12795" max="12795" width="20.7109375" customWidth="1"/>
    <col min="12796" max="12796" width="21" customWidth="1"/>
    <col min="12802" max="12802" width="20.42578125" customWidth="1"/>
    <col min="12803" max="12803" width="18.28515625" customWidth="1"/>
    <col min="13037" max="13037" width="19.42578125" customWidth="1"/>
    <col min="13038" max="13038" width="15.28515625" customWidth="1"/>
    <col min="13039" max="13039" width="10.28515625" customWidth="1"/>
    <col min="13040" max="13040" width="16.140625" customWidth="1"/>
    <col min="13041" max="13041" width="19.28515625" customWidth="1"/>
    <col min="13050" max="13050" width="17.85546875" customWidth="1"/>
    <col min="13051" max="13051" width="20.7109375" customWidth="1"/>
    <col min="13052" max="13052" width="21" customWidth="1"/>
    <col min="13058" max="13058" width="20.42578125" customWidth="1"/>
    <col min="13059" max="13059" width="18.28515625" customWidth="1"/>
    <col min="13293" max="13293" width="19.42578125" customWidth="1"/>
    <col min="13294" max="13294" width="15.28515625" customWidth="1"/>
    <col min="13295" max="13295" width="10.28515625" customWidth="1"/>
    <col min="13296" max="13296" width="16.140625" customWidth="1"/>
    <col min="13297" max="13297" width="19.28515625" customWidth="1"/>
    <col min="13306" max="13306" width="17.85546875" customWidth="1"/>
    <col min="13307" max="13307" width="20.7109375" customWidth="1"/>
    <col min="13308" max="13308" width="21" customWidth="1"/>
    <col min="13314" max="13314" width="20.42578125" customWidth="1"/>
    <col min="13315" max="13315" width="18.28515625" customWidth="1"/>
    <col min="13549" max="13549" width="19.42578125" customWidth="1"/>
    <col min="13550" max="13550" width="15.28515625" customWidth="1"/>
    <col min="13551" max="13551" width="10.28515625" customWidth="1"/>
    <col min="13552" max="13552" width="16.140625" customWidth="1"/>
    <col min="13553" max="13553" width="19.28515625" customWidth="1"/>
    <col min="13562" max="13562" width="17.85546875" customWidth="1"/>
    <col min="13563" max="13563" width="20.7109375" customWidth="1"/>
    <col min="13564" max="13564" width="21" customWidth="1"/>
    <col min="13570" max="13570" width="20.42578125" customWidth="1"/>
    <col min="13571" max="13571" width="18.28515625" customWidth="1"/>
    <col min="13805" max="13805" width="19.42578125" customWidth="1"/>
    <col min="13806" max="13806" width="15.28515625" customWidth="1"/>
    <col min="13807" max="13807" width="10.28515625" customWidth="1"/>
    <col min="13808" max="13808" width="16.140625" customWidth="1"/>
    <col min="13809" max="13809" width="19.28515625" customWidth="1"/>
    <col min="13818" max="13818" width="17.85546875" customWidth="1"/>
    <col min="13819" max="13819" width="20.7109375" customWidth="1"/>
    <col min="13820" max="13820" width="21" customWidth="1"/>
    <col min="13826" max="13826" width="20.42578125" customWidth="1"/>
    <col min="13827" max="13827" width="18.28515625" customWidth="1"/>
    <col min="14061" max="14061" width="19.42578125" customWidth="1"/>
    <col min="14062" max="14062" width="15.28515625" customWidth="1"/>
    <col min="14063" max="14063" width="10.28515625" customWidth="1"/>
    <col min="14064" max="14064" width="16.140625" customWidth="1"/>
    <col min="14065" max="14065" width="19.28515625" customWidth="1"/>
    <col min="14074" max="14074" width="17.85546875" customWidth="1"/>
    <col min="14075" max="14075" width="20.7109375" customWidth="1"/>
    <col min="14076" max="14076" width="21" customWidth="1"/>
    <col min="14082" max="14082" width="20.42578125" customWidth="1"/>
    <col min="14083" max="14083" width="18.28515625" customWidth="1"/>
    <col min="14317" max="14317" width="19.42578125" customWidth="1"/>
    <col min="14318" max="14318" width="15.28515625" customWidth="1"/>
    <col min="14319" max="14319" width="10.28515625" customWidth="1"/>
    <col min="14320" max="14320" width="16.140625" customWidth="1"/>
    <col min="14321" max="14321" width="19.28515625" customWidth="1"/>
    <col min="14330" max="14330" width="17.85546875" customWidth="1"/>
    <col min="14331" max="14331" width="20.7109375" customWidth="1"/>
    <col min="14332" max="14332" width="21" customWidth="1"/>
    <col min="14338" max="14338" width="20.42578125" customWidth="1"/>
    <col min="14339" max="14339" width="18.28515625" customWidth="1"/>
    <col min="14573" max="14573" width="19.42578125" customWidth="1"/>
    <col min="14574" max="14574" width="15.28515625" customWidth="1"/>
    <col min="14575" max="14575" width="10.28515625" customWidth="1"/>
    <col min="14576" max="14576" width="16.140625" customWidth="1"/>
    <col min="14577" max="14577" width="19.28515625" customWidth="1"/>
    <col min="14586" max="14586" width="17.85546875" customWidth="1"/>
    <col min="14587" max="14587" width="20.7109375" customWidth="1"/>
    <col min="14588" max="14588" width="21" customWidth="1"/>
    <col min="14594" max="14594" width="20.42578125" customWidth="1"/>
    <col min="14595" max="14595" width="18.28515625" customWidth="1"/>
    <col min="14829" max="14829" width="19.42578125" customWidth="1"/>
    <col min="14830" max="14830" width="15.28515625" customWidth="1"/>
    <col min="14831" max="14831" width="10.28515625" customWidth="1"/>
    <col min="14832" max="14832" width="16.140625" customWidth="1"/>
    <col min="14833" max="14833" width="19.28515625" customWidth="1"/>
    <col min="14842" max="14842" width="17.85546875" customWidth="1"/>
    <col min="14843" max="14843" width="20.7109375" customWidth="1"/>
    <col min="14844" max="14844" width="21" customWidth="1"/>
    <col min="14850" max="14850" width="20.42578125" customWidth="1"/>
    <col min="14851" max="14851" width="18.28515625" customWidth="1"/>
    <col min="15085" max="15085" width="19.42578125" customWidth="1"/>
    <col min="15086" max="15086" width="15.28515625" customWidth="1"/>
    <col min="15087" max="15087" width="10.28515625" customWidth="1"/>
    <col min="15088" max="15088" width="16.140625" customWidth="1"/>
    <col min="15089" max="15089" width="19.28515625" customWidth="1"/>
    <col min="15098" max="15098" width="17.85546875" customWidth="1"/>
    <col min="15099" max="15099" width="20.7109375" customWidth="1"/>
    <col min="15100" max="15100" width="21" customWidth="1"/>
    <col min="15106" max="15106" width="20.42578125" customWidth="1"/>
    <col min="15107" max="15107" width="18.28515625" customWidth="1"/>
    <col min="15341" max="15341" width="19.42578125" customWidth="1"/>
    <col min="15342" max="15342" width="15.28515625" customWidth="1"/>
    <col min="15343" max="15343" width="10.28515625" customWidth="1"/>
    <col min="15344" max="15344" width="16.140625" customWidth="1"/>
    <col min="15345" max="15345" width="19.28515625" customWidth="1"/>
    <col min="15354" max="15354" width="17.85546875" customWidth="1"/>
    <col min="15355" max="15355" width="20.7109375" customWidth="1"/>
    <col min="15356" max="15356" width="21" customWidth="1"/>
    <col min="15362" max="15362" width="20.42578125" customWidth="1"/>
    <col min="15363" max="15363" width="18.28515625" customWidth="1"/>
    <col min="15597" max="15597" width="19.42578125" customWidth="1"/>
    <col min="15598" max="15598" width="15.28515625" customWidth="1"/>
    <col min="15599" max="15599" width="10.28515625" customWidth="1"/>
    <col min="15600" max="15600" width="16.140625" customWidth="1"/>
    <col min="15601" max="15601" width="19.28515625" customWidth="1"/>
    <col min="15610" max="15610" width="17.85546875" customWidth="1"/>
    <col min="15611" max="15611" width="20.7109375" customWidth="1"/>
    <col min="15612" max="15612" width="21" customWidth="1"/>
    <col min="15618" max="15618" width="20.42578125" customWidth="1"/>
    <col min="15619" max="15619" width="18.28515625" customWidth="1"/>
    <col min="15853" max="15853" width="19.42578125" customWidth="1"/>
    <col min="15854" max="15854" width="15.28515625" customWidth="1"/>
    <col min="15855" max="15855" width="10.28515625" customWidth="1"/>
    <col min="15856" max="15856" width="16.140625" customWidth="1"/>
    <col min="15857" max="15857" width="19.28515625" customWidth="1"/>
    <col min="15866" max="15866" width="17.85546875" customWidth="1"/>
    <col min="15867" max="15867" width="20.7109375" customWidth="1"/>
    <col min="15868" max="15868" width="21" customWidth="1"/>
    <col min="15874" max="15874" width="20.42578125" customWidth="1"/>
    <col min="15875" max="15875" width="18.28515625" customWidth="1"/>
    <col min="16109" max="16109" width="19.42578125" customWidth="1"/>
    <col min="16110" max="16110" width="15.28515625" customWidth="1"/>
    <col min="16111" max="16111" width="10.28515625" customWidth="1"/>
    <col min="16112" max="16112" width="16.140625" customWidth="1"/>
    <col min="16113" max="16113" width="19.28515625" customWidth="1"/>
    <col min="16122" max="16122" width="17.85546875" customWidth="1"/>
    <col min="16123" max="16123" width="20.7109375" customWidth="1"/>
    <col min="16124" max="16124" width="21" customWidth="1"/>
    <col min="16130" max="16130" width="20.42578125" customWidth="1"/>
    <col min="16131" max="16131" width="18.28515625" customWidth="1"/>
  </cols>
  <sheetData>
    <row r="1" spans="1:3" x14ac:dyDescent="0.25">
      <c r="A1" s="7" t="s">
        <v>566</v>
      </c>
    </row>
    <row r="2" spans="1:3" x14ac:dyDescent="0.25">
      <c r="A2" s="7" t="s">
        <v>64</v>
      </c>
    </row>
    <row r="4" spans="1:3" ht="90.75" customHeight="1" x14ac:dyDescent="0.25">
      <c r="A4" s="231" t="s">
        <v>20</v>
      </c>
      <c r="B4" s="232" t="s">
        <v>375</v>
      </c>
      <c r="C4" s="232" t="s">
        <v>368</v>
      </c>
    </row>
    <row r="5" spans="1:3" x14ac:dyDescent="0.25">
      <c r="A5" s="184" t="s">
        <v>29</v>
      </c>
      <c r="B5" s="184">
        <v>12.22</v>
      </c>
      <c r="C5" s="184">
        <v>54.2</v>
      </c>
    </row>
    <row r="6" spans="1:3" x14ac:dyDescent="0.25">
      <c r="A6" s="184" t="s">
        <v>31</v>
      </c>
      <c r="B6" s="184">
        <v>13.15</v>
      </c>
      <c r="C6" s="184">
        <v>64.400000000000006</v>
      </c>
    </row>
    <row r="7" spans="1:3" x14ac:dyDescent="0.25">
      <c r="A7" s="184" t="s">
        <v>30</v>
      </c>
      <c r="B7" s="184">
        <v>14.13</v>
      </c>
      <c r="C7" s="184">
        <v>57.6</v>
      </c>
    </row>
    <row r="8" spans="1:3" x14ac:dyDescent="0.25">
      <c r="A8" s="184" t="s">
        <v>46</v>
      </c>
      <c r="B8" s="184">
        <v>5.9</v>
      </c>
      <c r="C8" s="184">
        <v>43.5</v>
      </c>
    </row>
    <row r="9" spans="1:3" x14ac:dyDescent="0.25">
      <c r="A9" s="184" t="s">
        <v>37</v>
      </c>
      <c r="B9" s="184">
        <v>7.68</v>
      </c>
      <c r="C9" s="184">
        <v>68.7</v>
      </c>
    </row>
    <row r="10" spans="1:3" x14ac:dyDescent="0.25">
      <c r="A10" s="184" t="s">
        <v>40</v>
      </c>
      <c r="B10" s="184">
        <v>8.68</v>
      </c>
      <c r="C10" s="184">
        <v>64.8</v>
      </c>
    </row>
    <row r="11" spans="1:3" x14ac:dyDescent="0.25">
      <c r="A11" s="184" t="s">
        <v>33</v>
      </c>
      <c r="B11" s="184">
        <v>8.02</v>
      </c>
      <c r="C11" s="184">
        <v>58.6</v>
      </c>
    </row>
    <row r="12" spans="1:3" x14ac:dyDescent="0.25">
      <c r="A12" s="184" t="s">
        <v>38</v>
      </c>
      <c r="B12" s="184">
        <v>6.22</v>
      </c>
      <c r="C12" s="184">
        <v>40.200000000000003</v>
      </c>
    </row>
    <row r="13" spans="1:3" x14ac:dyDescent="0.25">
      <c r="A13" s="184" t="s">
        <v>50</v>
      </c>
      <c r="B13" s="184">
        <v>8.01</v>
      </c>
      <c r="C13" s="184">
        <v>65.400000000000006</v>
      </c>
    </row>
    <row r="14" spans="1:3" x14ac:dyDescent="0.25">
      <c r="A14" s="184" t="s">
        <v>48</v>
      </c>
      <c r="B14" s="184">
        <v>4.78</v>
      </c>
      <c r="C14" s="184">
        <v>50.5</v>
      </c>
    </row>
    <row r="15" spans="1:3" x14ac:dyDescent="0.25">
      <c r="A15" s="184" t="s">
        <v>49</v>
      </c>
      <c r="B15" s="184">
        <v>6.66</v>
      </c>
      <c r="C15" s="184">
        <v>51.7</v>
      </c>
    </row>
    <row r="16" spans="1:3" x14ac:dyDescent="0.25">
      <c r="A16" s="184" t="s">
        <v>47</v>
      </c>
      <c r="B16" s="184">
        <v>8.2200000000000006</v>
      </c>
      <c r="C16" s="184">
        <v>86.1</v>
      </c>
    </row>
    <row r="17" spans="1:15" x14ac:dyDescent="0.25">
      <c r="A17" s="184" t="s">
        <v>92</v>
      </c>
      <c r="B17" s="184">
        <v>8.67</v>
      </c>
      <c r="C17" s="184">
        <v>67</v>
      </c>
    </row>
    <row r="18" spans="1:15" x14ac:dyDescent="0.25">
      <c r="A18" s="184" t="s">
        <v>44</v>
      </c>
      <c r="B18" s="184">
        <v>7.38</v>
      </c>
      <c r="C18" s="184">
        <v>65.599999999999994</v>
      </c>
    </row>
    <row r="19" spans="1:15" x14ac:dyDescent="0.25">
      <c r="A19" s="184" t="s">
        <v>54</v>
      </c>
      <c r="B19" s="184">
        <v>3.1</v>
      </c>
      <c r="C19" s="184">
        <v>35.5</v>
      </c>
    </row>
    <row r="20" spans="1:15" x14ac:dyDescent="0.25">
      <c r="A20" s="184" t="s">
        <v>35</v>
      </c>
      <c r="B20" s="184">
        <v>6.55</v>
      </c>
      <c r="C20" s="184">
        <v>64.400000000000006</v>
      </c>
    </row>
    <row r="21" spans="1:15" x14ac:dyDescent="0.25">
      <c r="A21" s="184" t="s">
        <v>45</v>
      </c>
      <c r="B21" s="184">
        <v>6.25</v>
      </c>
      <c r="C21" s="184">
        <v>50.8</v>
      </c>
    </row>
    <row r="22" spans="1:15" x14ac:dyDescent="0.25">
      <c r="A22" s="184" t="s">
        <v>39</v>
      </c>
      <c r="B22" s="184">
        <v>6.25</v>
      </c>
      <c r="C22" s="184">
        <v>49.3</v>
      </c>
    </row>
    <row r="23" spans="1:15" x14ac:dyDescent="0.25">
      <c r="A23" s="184" t="s">
        <v>61</v>
      </c>
      <c r="B23" s="184">
        <v>1.62</v>
      </c>
      <c r="C23" s="184">
        <v>36.4</v>
      </c>
    </row>
    <row r="24" spans="1:15" x14ac:dyDescent="0.25">
      <c r="A24" s="228" t="s">
        <v>51</v>
      </c>
      <c r="B24" s="228">
        <v>2.76</v>
      </c>
      <c r="C24" s="228">
        <v>32.9</v>
      </c>
      <c r="N24" s="122"/>
      <c r="O24" s="122"/>
    </row>
    <row r="25" spans="1:15" x14ac:dyDescent="0.25">
      <c r="A25" s="184" t="s">
        <v>43</v>
      </c>
      <c r="B25" s="184">
        <v>4.45</v>
      </c>
      <c r="C25" s="184">
        <v>36.299999999999997</v>
      </c>
    </row>
    <row r="26" spans="1:15" x14ac:dyDescent="0.25">
      <c r="A26" s="184" t="s">
        <v>56</v>
      </c>
      <c r="B26" s="184">
        <v>3.38</v>
      </c>
      <c r="C26" s="184">
        <v>51.2</v>
      </c>
    </row>
    <row r="27" spans="1:15" x14ac:dyDescent="0.25">
      <c r="A27" s="184" t="s">
        <v>60</v>
      </c>
      <c r="B27" s="184">
        <v>1.52</v>
      </c>
      <c r="C27" s="184">
        <v>39.200000000000003</v>
      </c>
    </row>
    <row r="28" spans="1:15" x14ac:dyDescent="0.25">
      <c r="A28" s="184" t="s">
        <v>52</v>
      </c>
      <c r="B28" s="184">
        <v>4.84</v>
      </c>
      <c r="C28" s="184">
        <v>33.299999999999997</v>
      </c>
    </row>
    <row r="29" spans="1:15" x14ac:dyDescent="0.25">
      <c r="A29" s="184" t="s">
        <v>59</v>
      </c>
      <c r="B29" s="184">
        <v>2.0299999999999998</v>
      </c>
      <c r="C29" s="184">
        <v>29.9</v>
      </c>
    </row>
    <row r="30" spans="1:15" x14ac:dyDescent="0.25">
      <c r="A30" s="184" t="s">
        <v>53</v>
      </c>
      <c r="B30" s="184">
        <v>2.5499999999999998</v>
      </c>
      <c r="C30" s="184">
        <v>51.5</v>
      </c>
    </row>
    <row r="31" spans="1:15" x14ac:dyDescent="0.25">
      <c r="A31" s="184" t="s">
        <v>58</v>
      </c>
      <c r="B31" s="184">
        <v>1.9</v>
      </c>
      <c r="C31" s="184">
        <v>31.7</v>
      </c>
    </row>
    <row r="34" spans="1:8" x14ac:dyDescent="0.25">
      <c r="A34" s="187" t="s">
        <v>659</v>
      </c>
    </row>
    <row r="35" spans="1:8" x14ac:dyDescent="0.25">
      <c r="A35" s="159" t="s">
        <v>64</v>
      </c>
      <c r="C35" s="96"/>
    </row>
    <row r="37" spans="1:8" s="159" customFormat="1" ht="32.25" customHeight="1" x14ac:dyDescent="0.25">
      <c r="A37" s="186"/>
      <c r="B37" s="161"/>
      <c r="C37" s="332" t="s">
        <v>559</v>
      </c>
      <c r="D37" s="332"/>
      <c r="E37" s="333"/>
      <c r="F37" s="331" t="s">
        <v>663</v>
      </c>
      <c r="G37" s="332"/>
      <c r="H37" s="333"/>
    </row>
    <row r="38" spans="1:8" ht="53.25" customHeight="1" x14ac:dyDescent="0.25">
      <c r="A38" s="166"/>
      <c r="B38" s="166"/>
      <c r="C38" s="330" t="s">
        <v>167</v>
      </c>
      <c r="D38" s="330"/>
      <c r="E38" s="330"/>
      <c r="F38" s="330" t="s">
        <v>168</v>
      </c>
      <c r="G38" s="330"/>
      <c r="H38" s="330"/>
    </row>
    <row r="39" spans="1:8" x14ac:dyDescent="0.25">
      <c r="A39" s="12" t="s">
        <v>231</v>
      </c>
      <c r="B39" s="12" t="s">
        <v>20</v>
      </c>
      <c r="C39" s="54">
        <v>2012</v>
      </c>
      <c r="D39" s="54">
        <v>2013</v>
      </c>
      <c r="E39" s="54">
        <v>2014</v>
      </c>
      <c r="F39" s="54">
        <v>2012</v>
      </c>
      <c r="G39" s="54">
        <v>2013</v>
      </c>
      <c r="H39" s="54">
        <v>2014</v>
      </c>
    </row>
    <row r="40" spans="1:8" x14ac:dyDescent="0.25">
      <c r="A40" s="1" t="s">
        <v>33</v>
      </c>
      <c r="B40" s="161" t="s">
        <v>33</v>
      </c>
      <c r="C40" s="1">
        <v>9.34</v>
      </c>
      <c r="D40" s="1">
        <v>9.56</v>
      </c>
      <c r="E40" s="1">
        <v>9.61</v>
      </c>
      <c r="F40" s="1">
        <v>7.74</v>
      </c>
      <c r="G40" s="1">
        <v>7.99</v>
      </c>
      <c r="H40" s="12">
        <v>8.02</v>
      </c>
    </row>
    <row r="41" spans="1:8" x14ac:dyDescent="0.25">
      <c r="A41" s="1" t="s">
        <v>171</v>
      </c>
      <c r="B41" s="161" t="s">
        <v>37</v>
      </c>
      <c r="C41" s="1">
        <v>10.02</v>
      </c>
      <c r="D41" s="1">
        <v>10.220000000000001</v>
      </c>
      <c r="E41" s="1">
        <v>10.3</v>
      </c>
      <c r="F41" s="1">
        <v>7.52</v>
      </c>
      <c r="G41" s="1">
        <v>7.67</v>
      </c>
      <c r="H41" s="12">
        <v>7.68</v>
      </c>
    </row>
    <row r="42" spans="1:8" x14ac:dyDescent="0.25">
      <c r="A42" s="1" t="s">
        <v>172</v>
      </c>
      <c r="B42" s="161" t="s">
        <v>49</v>
      </c>
      <c r="C42" s="1">
        <v>9.06</v>
      </c>
      <c r="D42" s="1">
        <v>8.82</v>
      </c>
      <c r="E42" s="1">
        <v>8.82</v>
      </c>
      <c r="F42" s="1">
        <v>7.1</v>
      </c>
      <c r="G42" s="1">
        <v>6.66</v>
      </c>
      <c r="H42" s="12">
        <v>6.66</v>
      </c>
    </row>
    <row r="43" spans="1:8" x14ac:dyDescent="0.25">
      <c r="A43" s="1" t="s">
        <v>173</v>
      </c>
      <c r="B43" s="161" t="s">
        <v>62</v>
      </c>
      <c r="C43" s="1">
        <v>0.89</v>
      </c>
      <c r="D43" s="1">
        <v>0.76</v>
      </c>
      <c r="E43" s="1">
        <v>0.96</v>
      </c>
      <c r="F43" s="1">
        <v>0.38</v>
      </c>
      <c r="G43" s="1">
        <v>0.26</v>
      </c>
      <c r="H43" s="12">
        <v>0.42</v>
      </c>
    </row>
    <row r="44" spans="1:8" x14ac:dyDescent="0.25">
      <c r="A44" s="1" t="s">
        <v>174</v>
      </c>
      <c r="B44" s="161" t="s">
        <v>43</v>
      </c>
      <c r="C44" s="1">
        <v>6.56</v>
      </c>
      <c r="D44" s="1">
        <v>6.74</v>
      </c>
      <c r="E44" s="1">
        <v>7.05</v>
      </c>
      <c r="F44" s="1">
        <v>3.78</v>
      </c>
      <c r="G44" s="1">
        <v>4.0999999999999996</v>
      </c>
      <c r="H44" s="12">
        <v>4.45</v>
      </c>
    </row>
    <row r="45" spans="1:8" x14ac:dyDescent="0.25">
      <c r="A45" s="1" t="s">
        <v>175</v>
      </c>
      <c r="B45" s="161" t="s">
        <v>31</v>
      </c>
      <c r="C45" s="1">
        <v>14.63</v>
      </c>
      <c r="D45" s="1">
        <v>14.7</v>
      </c>
      <c r="E45" s="1">
        <v>14.7</v>
      </c>
      <c r="F45" s="1">
        <v>13.46</v>
      </c>
      <c r="G45" s="1">
        <v>13.13</v>
      </c>
      <c r="H45" s="12">
        <v>13.15</v>
      </c>
    </row>
    <row r="46" spans="1:8" x14ac:dyDescent="0.25">
      <c r="A46" s="224" t="s">
        <v>176</v>
      </c>
      <c r="B46" s="224" t="s">
        <v>51</v>
      </c>
      <c r="C46" s="224">
        <v>7.72</v>
      </c>
      <c r="D46" s="224">
        <v>7.33</v>
      </c>
      <c r="E46" s="224">
        <v>7.11</v>
      </c>
      <c r="F46" s="224">
        <v>3.2</v>
      </c>
      <c r="G46" s="224">
        <v>3.06</v>
      </c>
      <c r="H46" s="224">
        <v>2.76</v>
      </c>
    </row>
    <row r="47" spans="1:8" x14ac:dyDescent="0.25">
      <c r="A47" s="1" t="s">
        <v>177</v>
      </c>
      <c r="B47" s="161" t="s">
        <v>29</v>
      </c>
      <c r="C47" s="1">
        <v>15.95</v>
      </c>
      <c r="D47" s="1">
        <v>15.56</v>
      </c>
      <c r="E47" s="1">
        <v>15.32</v>
      </c>
      <c r="F47" s="1">
        <v>13.02</v>
      </c>
      <c r="G47" s="1">
        <v>12.6</v>
      </c>
      <c r="H47" s="12">
        <v>12.22</v>
      </c>
    </row>
    <row r="48" spans="1:8" x14ac:dyDescent="0.25">
      <c r="A48" s="1" t="s">
        <v>178</v>
      </c>
      <c r="B48" s="161" t="s">
        <v>40</v>
      </c>
      <c r="C48" s="1">
        <v>9.52</v>
      </c>
      <c r="D48" s="1">
        <v>9.7899999999999991</v>
      </c>
      <c r="E48" s="1">
        <v>9.8800000000000008</v>
      </c>
      <c r="F48" s="1">
        <v>8.34</v>
      </c>
      <c r="G48" s="1">
        <v>8.66</v>
      </c>
      <c r="H48" s="12">
        <v>8.68</v>
      </c>
    </row>
    <row r="49" spans="1:8" x14ac:dyDescent="0.25">
      <c r="A49" s="1" t="s">
        <v>179</v>
      </c>
      <c r="B49" s="161" t="s">
        <v>35</v>
      </c>
      <c r="C49" s="1">
        <v>8.3800000000000008</v>
      </c>
      <c r="D49" s="1">
        <v>8.3699999999999992</v>
      </c>
      <c r="E49" s="1">
        <v>8.42</v>
      </c>
      <c r="F49" s="1">
        <v>6.48</v>
      </c>
      <c r="G49" s="1">
        <v>6.42</v>
      </c>
      <c r="H49" s="12">
        <v>6.55</v>
      </c>
    </row>
    <row r="50" spans="1:8" x14ac:dyDescent="0.25">
      <c r="A50" s="1" t="s">
        <v>180</v>
      </c>
      <c r="B50" s="161" t="s">
        <v>61</v>
      </c>
      <c r="C50" s="1">
        <v>6.04</v>
      </c>
      <c r="D50" s="1">
        <v>7.39</v>
      </c>
      <c r="E50" s="1">
        <v>7.49</v>
      </c>
      <c r="F50" s="1">
        <v>1.38</v>
      </c>
      <c r="G50" s="1">
        <v>1.39</v>
      </c>
      <c r="H50" s="12">
        <v>1.62</v>
      </c>
    </row>
    <row r="51" spans="1:8" x14ac:dyDescent="0.25">
      <c r="A51" s="1" t="s">
        <v>181</v>
      </c>
      <c r="B51" s="161" t="s">
        <v>52</v>
      </c>
      <c r="C51" s="1">
        <v>5.95</v>
      </c>
      <c r="D51" s="1">
        <v>6.19</v>
      </c>
      <c r="E51" s="1">
        <v>6.19</v>
      </c>
      <c r="F51" s="1">
        <v>4.29</v>
      </c>
      <c r="G51" s="1">
        <v>4.6500000000000004</v>
      </c>
      <c r="H51" s="12">
        <v>4.84</v>
      </c>
    </row>
    <row r="52" spans="1:8" x14ac:dyDescent="0.25">
      <c r="A52" s="1" t="s">
        <v>182</v>
      </c>
      <c r="B52" s="161" t="s">
        <v>46</v>
      </c>
      <c r="C52" s="1" t="s">
        <v>81</v>
      </c>
      <c r="D52" s="1">
        <v>11.15</v>
      </c>
      <c r="E52" s="1">
        <v>11.15</v>
      </c>
      <c r="F52" s="1" t="s">
        <v>81</v>
      </c>
      <c r="G52" s="1">
        <v>5.9</v>
      </c>
      <c r="H52" s="12">
        <v>5.9</v>
      </c>
    </row>
    <row r="53" spans="1:8" x14ac:dyDescent="0.25">
      <c r="A53" s="1" t="s">
        <v>183</v>
      </c>
      <c r="B53" s="161" t="s">
        <v>50</v>
      </c>
      <c r="C53" s="1">
        <v>8.69</v>
      </c>
      <c r="D53" s="1">
        <v>8.9499999999999993</v>
      </c>
      <c r="E53" s="1">
        <v>9.11</v>
      </c>
      <c r="F53" s="1">
        <v>7.32</v>
      </c>
      <c r="G53" s="1">
        <v>7.83</v>
      </c>
      <c r="H53" s="12">
        <v>8.01</v>
      </c>
    </row>
    <row r="54" spans="1:8" x14ac:dyDescent="0.25">
      <c r="A54" s="1" t="s">
        <v>184</v>
      </c>
      <c r="B54" s="161" t="s">
        <v>27</v>
      </c>
      <c r="C54" s="1">
        <v>17.38</v>
      </c>
      <c r="D54" s="1" t="s">
        <v>81</v>
      </c>
      <c r="E54" s="1">
        <v>17.38</v>
      </c>
      <c r="F54" s="1">
        <v>22.78</v>
      </c>
      <c r="G54" s="1">
        <v>21.5</v>
      </c>
      <c r="H54" s="12">
        <v>21.5</v>
      </c>
    </row>
    <row r="55" spans="1:8" x14ac:dyDescent="0.25">
      <c r="A55" s="1" t="s">
        <v>185</v>
      </c>
      <c r="B55" s="161" t="s">
        <v>53</v>
      </c>
      <c r="C55" s="1">
        <v>4.47</v>
      </c>
      <c r="D55" s="1">
        <v>4.78</v>
      </c>
      <c r="E55" s="1">
        <v>4.93</v>
      </c>
      <c r="F55" s="1">
        <v>2.23</v>
      </c>
      <c r="G55" s="1">
        <v>2.4</v>
      </c>
      <c r="H55" s="12">
        <v>2.5499999999999998</v>
      </c>
    </row>
    <row r="56" spans="1:8" x14ac:dyDescent="0.25">
      <c r="A56" s="1" t="s">
        <v>186</v>
      </c>
      <c r="B56" s="161" t="s">
        <v>28</v>
      </c>
      <c r="C56" s="1">
        <v>10.029999999999999</v>
      </c>
      <c r="D56" s="1">
        <v>10.18</v>
      </c>
      <c r="E56" s="1">
        <v>10.47</v>
      </c>
      <c r="F56" s="1">
        <v>9.1999999999999993</v>
      </c>
      <c r="G56" s="1">
        <v>9.25</v>
      </c>
      <c r="H56" s="12">
        <v>9.59</v>
      </c>
    </row>
    <row r="57" spans="1:8" x14ac:dyDescent="0.25">
      <c r="A57" s="1" t="s">
        <v>26</v>
      </c>
      <c r="B57" s="161" t="s">
        <v>26</v>
      </c>
      <c r="C57" s="1">
        <v>12.79</v>
      </c>
      <c r="D57" s="1">
        <v>12.84</v>
      </c>
      <c r="E57" s="1">
        <v>13.49</v>
      </c>
      <c r="F57" s="1">
        <v>12.4</v>
      </c>
      <c r="G57" s="1">
        <v>12.59</v>
      </c>
      <c r="H57" s="12">
        <v>13.39</v>
      </c>
    </row>
    <row r="58" spans="1:8" x14ac:dyDescent="0.25">
      <c r="A58" s="1" t="s">
        <v>187</v>
      </c>
      <c r="B58" s="161" t="s">
        <v>55</v>
      </c>
      <c r="C58" s="1">
        <v>6.1</v>
      </c>
      <c r="D58" s="1">
        <v>6.49</v>
      </c>
      <c r="E58" s="1">
        <v>6.44</v>
      </c>
      <c r="F58" s="1">
        <v>3.14</v>
      </c>
      <c r="G58" s="1">
        <v>3.34</v>
      </c>
      <c r="H58" s="12">
        <v>3.37</v>
      </c>
    </row>
    <row r="59" spans="1:8" x14ac:dyDescent="0.25">
      <c r="A59" s="1" t="s">
        <v>188</v>
      </c>
      <c r="B59" s="161" t="s">
        <v>44</v>
      </c>
      <c r="C59" s="1">
        <v>8.2899999999999991</v>
      </c>
      <c r="D59" s="1">
        <v>8.76</v>
      </c>
      <c r="E59" s="1">
        <v>8.64</v>
      </c>
      <c r="F59" s="1">
        <v>6.96</v>
      </c>
      <c r="G59" s="1">
        <v>7.54</v>
      </c>
      <c r="H59" s="12">
        <v>7.38</v>
      </c>
    </row>
    <row r="60" spans="1:8" x14ac:dyDescent="0.25">
      <c r="A60" s="1" t="s">
        <v>189</v>
      </c>
      <c r="B60" s="161" t="s">
        <v>47</v>
      </c>
      <c r="C60" s="1">
        <v>10.37</v>
      </c>
      <c r="D60" s="1">
        <v>10.42</v>
      </c>
      <c r="E60" s="1">
        <v>10.69</v>
      </c>
      <c r="F60" s="1">
        <v>7.75</v>
      </c>
      <c r="G60" s="1">
        <v>7.78</v>
      </c>
      <c r="H60" s="12">
        <v>8.2200000000000006</v>
      </c>
    </row>
    <row r="61" spans="1:8" x14ac:dyDescent="0.25">
      <c r="A61" s="1" t="s">
        <v>190</v>
      </c>
      <c r="B61" s="161" t="s">
        <v>59</v>
      </c>
      <c r="C61" s="1">
        <v>4.33</v>
      </c>
      <c r="D61" s="1">
        <v>4.62</v>
      </c>
      <c r="E61" s="1">
        <v>5</v>
      </c>
      <c r="F61" s="1">
        <v>1.24</v>
      </c>
      <c r="G61" s="1">
        <v>1.7</v>
      </c>
      <c r="H61" s="12">
        <v>2.0299999999999998</v>
      </c>
    </row>
    <row r="62" spans="1:8" x14ac:dyDescent="0.25">
      <c r="A62" s="1" t="s">
        <v>54</v>
      </c>
      <c r="B62" s="161" t="s">
        <v>54</v>
      </c>
      <c r="C62" s="1">
        <v>9.2799999999999994</v>
      </c>
      <c r="D62" s="1">
        <v>8.5</v>
      </c>
      <c r="E62" s="1">
        <v>8.51</v>
      </c>
      <c r="F62" s="1">
        <v>3.45</v>
      </c>
      <c r="G62" s="1">
        <v>3</v>
      </c>
      <c r="H62" s="12">
        <v>3.1</v>
      </c>
    </row>
    <row r="63" spans="1:8" x14ac:dyDescent="0.25">
      <c r="A63" s="1" t="s">
        <v>192</v>
      </c>
      <c r="B63" s="161" t="s">
        <v>60</v>
      </c>
      <c r="C63" s="1">
        <v>6.91</v>
      </c>
      <c r="D63" s="1">
        <v>6.72</v>
      </c>
      <c r="E63" s="1">
        <v>6.63</v>
      </c>
      <c r="F63" s="1">
        <v>1.43</v>
      </c>
      <c r="G63" s="1">
        <v>1.42</v>
      </c>
      <c r="H63" s="12">
        <v>1.52</v>
      </c>
    </row>
    <row r="64" spans="1:8" x14ac:dyDescent="0.25">
      <c r="A64" s="1" t="s">
        <v>194</v>
      </c>
      <c r="B64" s="161" t="s">
        <v>38</v>
      </c>
      <c r="C64" s="1">
        <v>9.48</v>
      </c>
      <c r="D64" s="1">
        <v>9.42</v>
      </c>
      <c r="E64" s="1">
        <v>9.2200000000000006</v>
      </c>
      <c r="F64" s="1">
        <v>6.13</v>
      </c>
      <c r="G64" s="1">
        <v>6.29</v>
      </c>
      <c r="H64" s="12">
        <v>6.22</v>
      </c>
    </row>
    <row r="65" spans="1:8" x14ac:dyDescent="0.25">
      <c r="A65" s="1" t="s">
        <v>195</v>
      </c>
      <c r="B65" s="161" t="s">
        <v>56</v>
      </c>
      <c r="C65" s="1">
        <v>6.91</v>
      </c>
      <c r="D65" s="1">
        <v>6.92</v>
      </c>
      <c r="E65" s="1">
        <v>6.8</v>
      </c>
      <c r="F65" s="1">
        <v>3.32</v>
      </c>
      <c r="G65" s="1">
        <v>3.42</v>
      </c>
      <c r="H65" s="12">
        <v>3.38</v>
      </c>
    </row>
    <row r="66" spans="1:8" x14ac:dyDescent="0.25">
      <c r="A66" s="1" t="s">
        <v>196</v>
      </c>
      <c r="B66" s="161" t="s">
        <v>30</v>
      </c>
      <c r="C66" s="1">
        <v>10.65</v>
      </c>
      <c r="D66" s="1">
        <v>13.74</v>
      </c>
      <c r="E66" s="1">
        <v>14.07</v>
      </c>
      <c r="F66" s="1">
        <v>9.9</v>
      </c>
      <c r="G66" s="1">
        <v>13.88</v>
      </c>
      <c r="H66" s="12">
        <v>14.13</v>
      </c>
    </row>
    <row r="67" spans="1:8" x14ac:dyDescent="0.25">
      <c r="A67" s="1" t="s">
        <v>197</v>
      </c>
      <c r="B67" s="161" t="s">
        <v>193</v>
      </c>
      <c r="C67" s="1">
        <v>7.53</v>
      </c>
      <c r="D67" s="1" t="s">
        <v>81</v>
      </c>
      <c r="E67" s="1">
        <v>7.53</v>
      </c>
      <c r="F67" s="1">
        <v>4.68</v>
      </c>
      <c r="G67" s="1" t="s">
        <v>81</v>
      </c>
      <c r="H67" s="12">
        <v>4.68</v>
      </c>
    </row>
    <row r="68" spans="1:8" x14ac:dyDescent="0.25">
      <c r="A68" s="1" t="s">
        <v>198</v>
      </c>
      <c r="B68" s="161" t="s">
        <v>58</v>
      </c>
      <c r="C68" s="1">
        <v>3.31</v>
      </c>
      <c r="D68" s="1">
        <v>3.49</v>
      </c>
      <c r="E68" s="1">
        <v>3.46</v>
      </c>
      <c r="F68" s="1">
        <v>1.66</v>
      </c>
      <c r="G68" s="1">
        <v>1.85</v>
      </c>
      <c r="H68" s="12">
        <v>1.9</v>
      </c>
    </row>
    <row r="69" spans="1:8" x14ac:dyDescent="0.25">
      <c r="A69" s="1" t="s">
        <v>199</v>
      </c>
      <c r="B69" s="161" t="s">
        <v>48</v>
      </c>
      <c r="C69" s="1">
        <v>8.6300000000000008</v>
      </c>
      <c r="D69" s="1">
        <v>8.91</v>
      </c>
      <c r="E69" s="1">
        <v>8.9</v>
      </c>
      <c r="F69" s="1">
        <v>4.24</v>
      </c>
      <c r="G69" s="1">
        <v>4.57</v>
      </c>
      <c r="H69" s="12">
        <v>4.78</v>
      </c>
    </row>
    <row r="70" spans="1:8" x14ac:dyDescent="0.25">
      <c r="A70" s="1" t="s">
        <v>200</v>
      </c>
      <c r="B70" s="161" t="s">
        <v>92</v>
      </c>
      <c r="C70" s="1">
        <v>8.74</v>
      </c>
      <c r="D70" s="1" t="s">
        <v>81</v>
      </c>
      <c r="E70" s="1">
        <v>8.74</v>
      </c>
      <c r="F70" s="1">
        <v>8.67</v>
      </c>
      <c r="G70" s="1" t="s">
        <v>81</v>
      </c>
      <c r="H70" s="12">
        <v>8.67</v>
      </c>
    </row>
    <row r="71" spans="1:8" x14ac:dyDescent="0.25">
      <c r="A71" s="1" t="s">
        <v>201</v>
      </c>
      <c r="B71" s="161" t="s">
        <v>664</v>
      </c>
      <c r="C71" s="1">
        <v>7.47</v>
      </c>
      <c r="D71" s="1">
        <v>7.72</v>
      </c>
      <c r="E71" s="1">
        <v>7.78</v>
      </c>
      <c r="F71" s="1">
        <v>4.7699999999999996</v>
      </c>
      <c r="G71" s="1">
        <v>5.03</v>
      </c>
      <c r="H71" s="12">
        <v>5.14</v>
      </c>
    </row>
    <row r="72" spans="1:8" x14ac:dyDescent="0.25">
      <c r="A72" s="1" t="s">
        <v>202</v>
      </c>
      <c r="B72" s="161" t="s">
        <v>665</v>
      </c>
      <c r="C72" s="1">
        <v>8.19</v>
      </c>
      <c r="D72" s="1">
        <v>8.4600000000000009</v>
      </c>
      <c r="E72" s="1">
        <v>8.5</v>
      </c>
      <c r="F72" s="1">
        <v>5.6</v>
      </c>
      <c r="G72" s="1">
        <v>5.85</v>
      </c>
      <c r="H72" s="12">
        <v>5.95</v>
      </c>
    </row>
    <row r="73" spans="1:8" x14ac:dyDescent="0.25">
      <c r="A73" s="1" t="s">
        <v>203</v>
      </c>
      <c r="B73" s="161" t="s">
        <v>191</v>
      </c>
      <c r="C73" s="1">
        <v>7.78</v>
      </c>
      <c r="D73" s="1" t="s">
        <v>81</v>
      </c>
      <c r="E73" s="1">
        <v>7.78</v>
      </c>
      <c r="F73" s="1">
        <v>6.25</v>
      </c>
      <c r="G73" s="1" t="s">
        <v>81</v>
      </c>
      <c r="H73" s="12">
        <v>6.25</v>
      </c>
    </row>
    <row r="74" spans="1:8" x14ac:dyDescent="0.25">
      <c r="A74" s="1" t="s">
        <v>204</v>
      </c>
      <c r="B74" s="161" t="s">
        <v>631</v>
      </c>
      <c r="C74" s="1">
        <v>1.83</v>
      </c>
      <c r="D74" s="1">
        <v>1.93</v>
      </c>
      <c r="E74" s="1">
        <v>1.97</v>
      </c>
      <c r="F74" s="1" t="s">
        <v>81</v>
      </c>
      <c r="G74" s="1" t="s">
        <v>81</v>
      </c>
      <c r="H74" s="12" t="s">
        <v>81</v>
      </c>
    </row>
    <row r="75" spans="1:8" x14ac:dyDescent="0.25">
      <c r="A75" s="1" t="s">
        <v>205</v>
      </c>
      <c r="B75" s="161" t="s">
        <v>63</v>
      </c>
      <c r="C75" s="1">
        <v>2.08</v>
      </c>
      <c r="D75" s="1">
        <v>2.17</v>
      </c>
      <c r="E75" s="1">
        <v>2.1</v>
      </c>
      <c r="F75" s="1">
        <v>0.66</v>
      </c>
      <c r="G75" s="1">
        <v>0.71</v>
      </c>
      <c r="H75" s="12">
        <v>0.69</v>
      </c>
    </row>
    <row r="76" spans="1:8" x14ac:dyDescent="0.25">
      <c r="A76" s="1" t="s">
        <v>206</v>
      </c>
      <c r="B76" s="161" t="s">
        <v>57</v>
      </c>
      <c r="C76" s="1">
        <v>6.2</v>
      </c>
      <c r="D76" s="1">
        <v>6.17</v>
      </c>
      <c r="E76" s="1">
        <v>6.22</v>
      </c>
      <c r="F76" s="1">
        <v>3.81</v>
      </c>
      <c r="G76" s="1">
        <v>3.81</v>
      </c>
      <c r="H76" s="12">
        <v>3.84</v>
      </c>
    </row>
    <row r="77" spans="1:8" x14ac:dyDescent="0.25">
      <c r="A77" s="1" t="s">
        <v>207</v>
      </c>
      <c r="B77" s="161" t="s">
        <v>32</v>
      </c>
      <c r="C77" s="1">
        <v>12.9</v>
      </c>
      <c r="D77" s="1">
        <v>12.87</v>
      </c>
      <c r="E77" s="1">
        <v>12.91</v>
      </c>
      <c r="F77" s="1">
        <v>9.7899999999999991</v>
      </c>
      <c r="G77" s="1">
        <v>9.9</v>
      </c>
      <c r="H77" s="12">
        <v>10.08</v>
      </c>
    </row>
    <row r="78" spans="1:8" x14ac:dyDescent="0.25">
      <c r="A78" t="s">
        <v>208</v>
      </c>
    </row>
    <row r="80" spans="1:8" x14ac:dyDescent="0.25">
      <c r="A80" s="12"/>
      <c r="B80" s="292" t="s">
        <v>667</v>
      </c>
      <c r="C80" s="293"/>
      <c r="D80" s="294"/>
    </row>
    <row r="81" spans="1:4" x14ac:dyDescent="0.25">
      <c r="A81" s="12"/>
      <c r="B81" s="292" t="s">
        <v>666</v>
      </c>
      <c r="C81" s="293"/>
      <c r="D81" s="294"/>
    </row>
    <row r="82" spans="1:4" x14ac:dyDescent="0.25">
      <c r="A82" s="12" t="s">
        <v>170</v>
      </c>
      <c r="B82" s="172">
        <v>2013</v>
      </c>
      <c r="C82" s="172" t="s">
        <v>73</v>
      </c>
      <c r="D82" s="172">
        <v>2015</v>
      </c>
    </row>
    <row r="83" spans="1:4" x14ac:dyDescent="0.25">
      <c r="A83" s="1" t="s">
        <v>281</v>
      </c>
      <c r="B83" s="1">
        <v>56.2</v>
      </c>
      <c r="C83" s="12">
        <v>55.8</v>
      </c>
      <c r="D83" s="1" t="s">
        <v>81</v>
      </c>
    </row>
    <row r="84" spans="1:4" x14ac:dyDescent="0.25">
      <c r="A84" s="1" t="s">
        <v>33</v>
      </c>
      <c r="B84" s="1">
        <v>58.1</v>
      </c>
      <c r="C84" s="12">
        <v>58.6</v>
      </c>
      <c r="D84" s="1">
        <v>59.5</v>
      </c>
    </row>
    <row r="85" spans="1:4" x14ac:dyDescent="0.25">
      <c r="A85" s="1" t="s">
        <v>37</v>
      </c>
      <c r="B85" s="1">
        <v>68.2</v>
      </c>
      <c r="C85" s="12">
        <v>68.7</v>
      </c>
      <c r="D85" s="1" t="s">
        <v>81</v>
      </c>
    </row>
    <row r="86" spans="1:4" x14ac:dyDescent="0.25">
      <c r="A86" s="1" t="s">
        <v>49</v>
      </c>
      <c r="B86" s="1">
        <v>50.5</v>
      </c>
      <c r="C86" s="12">
        <v>51.7</v>
      </c>
      <c r="D86" s="1" t="s">
        <v>81</v>
      </c>
    </row>
    <row r="87" spans="1:4" x14ac:dyDescent="0.25">
      <c r="A87" s="1" t="s">
        <v>62</v>
      </c>
      <c r="B87" s="1">
        <v>24.8</v>
      </c>
      <c r="C87" s="12">
        <v>25.7</v>
      </c>
      <c r="D87" s="1" t="s">
        <v>81</v>
      </c>
    </row>
    <row r="88" spans="1:4" x14ac:dyDescent="0.25">
      <c r="A88" s="1" t="s">
        <v>43</v>
      </c>
      <c r="B88" s="1">
        <v>35.299999999999997</v>
      </c>
      <c r="C88" s="12">
        <v>36.299999999999997</v>
      </c>
      <c r="D88" s="1">
        <v>36.799999999999997</v>
      </c>
    </row>
    <row r="89" spans="1:4" x14ac:dyDescent="0.25">
      <c r="A89" s="1" t="s">
        <v>31</v>
      </c>
      <c r="B89" s="1">
        <v>64.2</v>
      </c>
      <c r="C89" s="12">
        <v>64.400000000000006</v>
      </c>
      <c r="D89" s="1">
        <v>64.8</v>
      </c>
    </row>
    <row r="90" spans="1:4" x14ac:dyDescent="0.25">
      <c r="A90" s="224" t="s">
        <v>51</v>
      </c>
      <c r="B90" s="224">
        <v>31.9</v>
      </c>
      <c r="C90" s="224">
        <v>32.9</v>
      </c>
      <c r="D90" s="230">
        <v>32</v>
      </c>
    </row>
    <row r="91" spans="1:4" x14ac:dyDescent="0.25">
      <c r="A91" s="1" t="s">
        <v>29</v>
      </c>
      <c r="B91" s="1">
        <v>53.9</v>
      </c>
      <c r="C91" s="12">
        <v>54.2</v>
      </c>
      <c r="D91" s="1">
        <v>55.2</v>
      </c>
    </row>
    <row r="92" spans="1:4" x14ac:dyDescent="0.25">
      <c r="A92" s="1" t="s">
        <v>40</v>
      </c>
      <c r="B92" s="1">
        <v>64.5</v>
      </c>
      <c r="C92" s="12">
        <v>64.8</v>
      </c>
      <c r="D92" s="1" t="s">
        <v>81</v>
      </c>
    </row>
    <row r="93" spans="1:4" x14ac:dyDescent="0.25">
      <c r="A93" s="1" t="s">
        <v>35</v>
      </c>
      <c r="B93" s="1">
        <v>63</v>
      </c>
      <c r="C93" s="12">
        <v>64.400000000000006</v>
      </c>
      <c r="D93" s="1">
        <v>65.400000000000006</v>
      </c>
    </row>
    <row r="94" spans="1:4" x14ac:dyDescent="0.25">
      <c r="A94" s="1" t="s">
        <v>61</v>
      </c>
      <c r="B94" s="1">
        <v>35.9</v>
      </c>
      <c r="C94" s="12">
        <v>36.4</v>
      </c>
      <c r="D94" s="1">
        <v>36</v>
      </c>
    </row>
    <row r="95" spans="1:4" x14ac:dyDescent="0.25">
      <c r="A95" s="1" t="s">
        <v>52</v>
      </c>
      <c r="B95" s="1">
        <v>33.700000000000003</v>
      </c>
      <c r="C95" s="12">
        <v>33.299999999999997</v>
      </c>
      <c r="D95" s="1">
        <v>33.9</v>
      </c>
    </row>
    <row r="96" spans="1:4" x14ac:dyDescent="0.25">
      <c r="A96" s="1" t="s">
        <v>46</v>
      </c>
      <c r="B96" s="1">
        <v>42.8</v>
      </c>
      <c r="C96" s="12">
        <v>43.5</v>
      </c>
      <c r="D96" s="1" t="s">
        <v>81</v>
      </c>
    </row>
    <row r="97" spans="1:4" x14ac:dyDescent="0.25">
      <c r="A97" s="1" t="s">
        <v>50</v>
      </c>
      <c r="B97" s="1">
        <v>64.099999999999994</v>
      </c>
      <c r="C97" s="12">
        <v>65.400000000000006</v>
      </c>
      <c r="D97" s="1" t="s">
        <v>81</v>
      </c>
    </row>
    <row r="98" spans="1:4" x14ac:dyDescent="0.25">
      <c r="A98" s="1" t="s">
        <v>27</v>
      </c>
      <c r="B98" s="1">
        <v>37.700000000000003</v>
      </c>
      <c r="C98" s="12">
        <v>38.1</v>
      </c>
      <c r="D98" s="1" t="s">
        <v>81</v>
      </c>
    </row>
    <row r="99" spans="1:4" x14ac:dyDescent="0.25">
      <c r="A99" s="1" t="s">
        <v>53</v>
      </c>
      <c r="B99" s="1">
        <v>51.4</v>
      </c>
      <c r="C99" s="12">
        <v>51.5</v>
      </c>
      <c r="D99" s="1">
        <v>52.1</v>
      </c>
    </row>
    <row r="100" spans="1:4" x14ac:dyDescent="0.25">
      <c r="A100" s="1" t="s">
        <v>28</v>
      </c>
      <c r="B100" s="1">
        <v>41.5</v>
      </c>
      <c r="C100" s="12">
        <v>41.3</v>
      </c>
      <c r="D100" s="1" t="s">
        <v>81</v>
      </c>
    </row>
    <row r="101" spans="1:4" x14ac:dyDescent="0.25">
      <c r="A101" s="1" t="s">
        <v>26</v>
      </c>
      <c r="B101" s="1">
        <v>31.5</v>
      </c>
      <c r="C101" s="12">
        <v>31</v>
      </c>
      <c r="D101" s="1" t="s">
        <v>81</v>
      </c>
    </row>
    <row r="102" spans="1:4" x14ac:dyDescent="0.25">
      <c r="A102" s="1" t="s">
        <v>55</v>
      </c>
      <c r="B102" s="1">
        <v>89.8</v>
      </c>
      <c r="C102" s="12">
        <v>91.8</v>
      </c>
      <c r="D102" s="1" t="s">
        <v>81</v>
      </c>
    </row>
    <row r="103" spans="1:4" x14ac:dyDescent="0.25">
      <c r="A103" s="1" t="s">
        <v>284</v>
      </c>
      <c r="B103" s="1">
        <v>19.100000000000001</v>
      </c>
      <c r="C103" s="12">
        <v>20.6</v>
      </c>
      <c r="D103" s="1" t="s">
        <v>81</v>
      </c>
    </row>
    <row r="104" spans="1:4" x14ac:dyDescent="0.25">
      <c r="A104" s="1" t="s">
        <v>44</v>
      </c>
      <c r="B104" s="1">
        <v>65.099999999999994</v>
      </c>
      <c r="C104" s="12">
        <v>65.599999999999994</v>
      </c>
      <c r="D104" s="1">
        <v>67</v>
      </c>
    </row>
    <row r="105" spans="1:4" x14ac:dyDescent="0.25">
      <c r="A105" s="1" t="s">
        <v>89</v>
      </c>
      <c r="B105" s="1">
        <v>42</v>
      </c>
      <c r="C105" s="12">
        <v>41.7</v>
      </c>
      <c r="D105" s="1" t="s">
        <v>81</v>
      </c>
    </row>
    <row r="106" spans="1:4" x14ac:dyDescent="0.25">
      <c r="A106" s="1" t="s">
        <v>47</v>
      </c>
      <c r="B106" s="1">
        <v>88.2</v>
      </c>
      <c r="C106" s="12">
        <v>86.1</v>
      </c>
      <c r="D106" s="1" t="s">
        <v>81</v>
      </c>
    </row>
    <row r="107" spans="1:4" x14ac:dyDescent="0.25">
      <c r="A107" s="1" t="s">
        <v>59</v>
      </c>
      <c r="B107" s="1">
        <v>29.6</v>
      </c>
      <c r="C107" s="12">
        <v>29.9</v>
      </c>
      <c r="D107" s="1" t="s">
        <v>81</v>
      </c>
    </row>
    <row r="108" spans="1:4" x14ac:dyDescent="0.25">
      <c r="A108" s="1" t="s">
        <v>54</v>
      </c>
      <c r="B108" s="1">
        <v>35.299999999999997</v>
      </c>
      <c r="C108" s="12">
        <v>35.5</v>
      </c>
      <c r="D108" s="1">
        <v>36.1</v>
      </c>
    </row>
    <row r="109" spans="1:4" x14ac:dyDescent="0.25">
      <c r="A109" s="1" t="s">
        <v>60</v>
      </c>
      <c r="B109" s="1">
        <v>38.200000000000003</v>
      </c>
      <c r="C109" s="12">
        <v>39.200000000000003</v>
      </c>
      <c r="D109" s="1">
        <v>40.200000000000003</v>
      </c>
    </row>
    <row r="110" spans="1:4" x14ac:dyDescent="0.25">
      <c r="A110" s="1" t="s">
        <v>38</v>
      </c>
      <c r="B110" s="1">
        <v>39.200000000000003</v>
      </c>
      <c r="C110" s="12">
        <v>40.200000000000003</v>
      </c>
      <c r="D110" s="1">
        <v>41.3</v>
      </c>
    </row>
    <row r="111" spans="1:4" x14ac:dyDescent="0.25">
      <c r="A111" s="1" t="s">
        <v>56</v>
      </c>
      <c r="B111" s="1">
        <v>50.7</v>
      </c>
      <c r="C111" s="12">
        <v>51.2</v>
      </c>
      <c r="D111" s="1">
        <v>52</v>
      </c>
    </row>
    <row r="112" spans="1:4" x14ac:dyDescent="0.25">
      <c r="A112" s="1" t="s">
        <v>30</v>
      </c>
      <c r="B112" s="1">
        <v>57.6</v>
      </c>
      <c r="C112" s="12">
        <v>57.6</v>
      </c>
      <c r="D112" s="1">
        <v>59.4</v>
      </c>
    </row>
    <row r="113" spans="1:4" x14ac:dyDescent="0.25">
      <c r="A113" s="1" t="s">
        <v>193</v>
      </c>
      <c r="B113" s="1">
        <v>63</v>
      </c>
      <c r="C113" s="12">
        <v>63.2</v>
      </c>
      <c r="D113" s="1" t="s">
        <v>81</v>
      </c>
    </row>
    <row r="114" spans="1:4" x14ac:dyDescent="0.25">
      <c r="A114" s="1" t="s">
        <v>58</v>
      </c>
      <c r="B114" s="1">
        <v>32.1</v>
      </c>
      <c r="C114" s="12">
        <v>31.7</v>
      </c>
      <c r="D114" s="1" t="s">
        <v>81</v>
      </c>
    </row>
    <row r="115" spans="1:4" x14ac:dyDescent="0.25">
      <c r="A115" s="1" t="s">
        <v>48</v>
      </c>
      <c r="B115" s="1">
        <v>50</v>
      </c>
      <c r="C115" s="12">
        <v>50.5</v>
      </c>
      <c r="D115" s="1">
        <v>51.5</v>
      </c>
    </row>
    <row r="116" spans="1:4" x14ac:dyDescent="0.25">
      <c r="A116" s="1" t="s">
        <v>92</v>
      </c>
      <c r="B116" s="1">
        <v>65.7</v>
      </c>
      <c r="C116" s="12">
        <v>67</v>
      </c>
      <c r="D116" s="1" t="s">
        <v>81</v>
      </c>
    </row>
    <row r="117" spans="1:4" x14ac:dyDescent="0.25">
      <c r="A117" s="1" t="s">
        <v>369</v>
      </c>
      <c r="B117" s="1">
        <v>56.3</v>
      </c>
      <c r="C117" s="12">
        <v>56.9</v>
      </c>
      <c r="D117" s="1" t="s">
        <v>81</v>
      </c>
    </row>
    <row r="118" spans="1:4" x14ac:dyDescent="0.25">
      <c r="A118" s="1" t="s">
        <v>370</v>
      </c>
      <c r="B118" s="1">
        <v>50.3</v>
      </c>
      <c r="C118" s="12">
        <v>50.8</v>
      </c>
      <c r="D118" s="1" t="s">
        <v>81</v>
      </c>
    </row>
    <row r="119" spans="1:4" x14ac:dyDescent="0.25">
      <c r="A119" s="1" t="s">
        <v>191</v>
      </c>
      <c r="B119" s="1">
        <v>48.7</v>
      </c>
      <c r="C119" s="12">
        <v>49.3</v>
      </c>
      <c r="D119" s="1" t="s">
        <v>81</v>
      </c>
    </row>
    <row r="120" spans="1:4" x14ac:dyDescent="0.25">
      <c r="A120" s="1" t="s">
        <v>145</v>
      </c>
      <c r="B120" s="1">
        <v>26.5</v>
      </c>
      <c r="C120" s="12">
        <v>27.6</v>
      </c>
      <c r="D120" s="1">
        <v>28.8</v>
      </c>
    </row>
    <row r="121" spans="1:4" x14ac:dyDescent="0.25">
      <c r="A121" s="1" t="s">
        <v>148</v>
      </c>
      <c r="B121" s="1">
        <v>33</v>
      </c>
      <c r="C121" s="12">
        <v>33.6</v>
      </c>
      <c r="D121" s="1">
        <v>33.700000000000003</v>
      </c>
    </row>
    <row r="122" spans="1:4" x14ac:dyDescent="0.25">
      <c r="A122" s="1" t="s">
        <v>57</v>
      </c>
      <c r="B122" s="1">
        <v>22.9</v>
      </c>
      <c r="C122" s="12">
        <v>23.7</v>
      </c>
      <c r="D122" s="1" t="s">
        <v>81</v>
      </c>
    </row>
    <row r="123" spans="1:4" x14ac:dyDescent="0.25">
      <c r="A123" s="1" t="s">
        <v>374</v>
      </c>
      <c r="B123" s="1">
        <v>20.8</v>
      </c>
      <c r="C123" s="12">
        <v>21.1</v>
      </c>
      <c r="D123" s="1" t="s">
        <v>81</v>
      </c>
    </row>
    <row r="124" spans="1:4" x14ac:dyDescent="0.25">
      <c r="A124" t="s">
        <v>373</v>
      </c>
    </row>
  </sheetData>
  <mergeCells count="6">
    <mergeCell ref="B81:D81"/>
    <mergeCell ref="F38:H38"/>
    <mergeCell ref="C38:E38"/>
    <mergeCell ref="B80:D80"/>
    <mergeCell ref="F37:H37"/>
    <mergeCell ref="C37:E37"/>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E16" sqref="E16"/>
    </sheetView>
  </sheetViews>
  <sheetFormatPr defaultRowHeight="15" x14ac:dyDescent="0.25"/>
  <cols>
    <col min="1" max="1" width="16.85546875" customWidth="1"/>
    <col min="2" max="2" width="12.7109375" style="121" customWidth="1"/>
    <col min="3" max="17" width="7.7109375" customWidth="1"/>
  </cols>
  <sheetData>
    <row r="1" spans="1:17" x14ac:dyDescent="0.25">
      <c r="A1" s="7" t="s">
        <v>539</v>
      </c>
      <c r="B1" s="7"/>
    </row>
    <row r="2" spans="1:17" x14ac:dyDescent="0.25">
      <c r="A2" s="7" t="s">
        <v>64</v>
      </c>
      <c r="B2" s="7"/>
    </row>
    <row r="4" spans="1:17" x14ac:dyDescent="0.25">
      <c r="A4" s="161" t="s">
        <v>20</v>
      </c>
      <c r="B4" s="12"/>
      <c r="C4" s="236">
        <v>2000</v>
      </c>
      <c r="D4" s="236">
        <v>2001</v>
      </c>
      <c r="E4" s="236">
        <v>2002</v>
      </c>
      <c r="F4" s="236">
        <v>2003</v>
      </c>
      <c r="G4" s="236">
        <v>2004</v>
      </c>
      <c r="H4" s="236">
        <v>2005</v>
      </c>
      <c r="I4" s="236">
        <v>2006</v>
      </c>
      <c r="J4" s="236">
        <v>2007</v>
      </c>
      <c r="K4" s="236">
        <v>2008</v>
      </c>
      <c r="L4" s="236">
        <v>2009</v>
      </c>
      <c r="M4" s="236">
        <v>2010</v>
      </c>
      <c r="N4" s="236">
        <v>2011</v>
      </c>
      <c r="O4" s="236">
        <v>2012</v>
      </c>
      <c r="P4" s="236">
        <v>2013</v>
      </c>
      <c r="Q4" s="236">
        <v>2014</v>
      </c>
    </row>
    <row r="5" spans="1:17" x14ac:dyDescent="0.25">
      <c r="A5" s="161" t="s">
        <v>237</v>
      </c>
      <c r="B5" s="1" t="s">
        <v>88</v>
      </c>
      <c r="C5" s="21">
        <v>0.96</v>
      </c>
      <c r="D5" s="21">
        <v>1.02</v>
      </c>
      <c r="E5" s="21">
        <v>1.1100000000000001</v>
      </c>
      <c r="F5" s="21">
        <v>1.17</v>
      </c>
      <c r="G5" s="21">
        <v>1.25</v>
      </c>
      <c r="H5" s="21">
        <v>1.5</v>
      </c>
      <c r="I5" s="21">
        <v>1.63</v>
      </c>
      <c r="J5" s="21">
        <v>1.89</v>
      </c>
      <c r="K5" s="21">
        <v>2.11</v>
      </c>
      <c r="L5" s="21">
        <v>1.52</v>
      </c>
      <c r="M5" s="21">
        <v>1.59</v>
      </c>
      <c r="N5" s="21">
        <v>1.72</v>
      </c>
      <c r="O5" s="21">
        <v>1.83</v>
      </c>
      <c r="P5" s="21">
        <v>1.93</v>
      </c>
      <c r="Q5" s="21">
        <v>1.97</v>
      </c>
    </row>
    <row r="6" spans="1:17" x14ac:dyDescent="0.25">
      <c r="A6" s="161" t="s">
        <v>238</v>
      </c>
      <c r="B6" s="1" t="s">
        <v>63</v>
      </c>
      <c r="C6" s="21">
        <v>1.9</v>
      </c>
      <c r="D6" s="21">
        <v>1.85</v>
      </c>
      <c r="E6" s="21">
        <v>2.12</v>
      </c>
      <c r="F6" s="21">
        <v>2.19</v>
      </c>
      <c r="G6" s="21">
        <v>2.2599999999999998</v>
      </c>
      <c r="H6" s="21">
        <v>2.48</v>
      </c>
      <c r="I6" s="21">
        <v>2.04</v>
      </c>
      <c r="J6" s="21">
        <v>2.0099999999999998</v>
      </c>
      <c r="K6" s="21">
        <v>2.0699999999999998</v>
      </c>
      <c r="L6" s="21">
        <v>2.1</v>
      </c>
      <c r="M6" s="21">
        <v>2.16</v>
      </c>
      <c r="N6" s="21">
        <v>1.77</v>
      </c>
      <c r="O6" s="21">
        <v>2.08</v>
      </c>
      <c r="P6" s="21">
        <v>2.17</v>
      </c>
      <c r="Q6" s="21">
        <v>2.1</v>
      </c>
    </row>
    <row r="7" spans="1:17" x14ac:dyDescent="0.25">
      <c r="A7" s="161" t="s">
        <v>198</v>
      </c>
      <c r="B7" s="1" t="s">
        <v>58</v>
      </c>
      <c r="C7" s="21">
        <v>1.19</v>
      </c>
      <c r="D7" s="21">
        <v>1.17</v>
      </c>
      <c r="E7" s="21">
        <v>1.25</v>
      </c>
      <c r="F7" s="21">
        <v>1.71</v>
      </c>
      <c r="G7" s="21">
        <v>1.73</v>
      </c>
      <c r="H7" s="21">
        <v>1.95</v>
      </c>
      <c r="I7" s="21">
        <v>2.09</v>
      </c>
      <c r="J7" s="21">
        <v>2.4</v>
      </c>
      <c r="K7" s="21">
        <v>2.4900000000000002</v>
      </c>
      <c r="L7" s="21">
        <v>2.71</v>
      </c>
      <c r="M7" s="21">
        <v>2.85</v>
      </c>
      <c r="N7" s="21">
        <v>2.99</v>
      </c>
      <c r="O7" s="21">
        <v>3.31</v>
      </c>
      <c r="P7" s="21">
        <v>3.49</v>
      </c>
      <c r="Q7" s="21">
        <v>3.46</v>
      </c>
    </row>
    <row r="8" spans="1:17" x14ac:dyDescent="0.25">
      <c r="A8" s="161" t="s">
        <v>190</v>
      </c>
      <c r="B8" s="1" t="s">
        <v>59</v>
      </c>
      <c r="C8" s="21">
        <v>3.8</v>
      </c>
      <c r="D8" s="21">
        <v>3.96</v>
      </c>
      <c r="E8" s="21">
        <v>4.12</v>
      </c>
      <c r="F8" s="21">
        <v>4.3099999999999996</v>
      </c>
      <c r="G8" s="21">
        <v>4.43</v>
      </c>
      <c r="H8" s="21">
        <v>4.42</v>
      </c>
      <c r="I8" s="21">
        <v>4.1100000000000003</v>
      </c>
      <c r="J8" s="21">
        <v>4.05</v>
      </c>
      <c r="K8" s="21">
        <v>3.93</v>
      </c>
      <c r="L8" s="21">
        <v>3.87</v>
      </c>
      <c r="M8" s="21">
        <v>4.2</v>
      </c>
      <c r="N8" s="21">
        <v>4.1500000000000004</v>
      </c>
      <c r="O8" s="21">
        <v>4.33</v>
      </c>
      <c r="P8" s="21">
        <v>4.62</v>
      </c>
      <c r="Q8" s="21">
        <v>5</v>
      </c>
    </row>
    <row r="9" spans="1:17" x14ac:dyDescent="0.25">
      <c r="A9" s="161" t="s">
        <v>185</v>
      </c>
      <c r="B9" s="1" t="s">
        <v>53</v>
      </c>
      <c r="C9" s="21">
        <v>2.87</v>
      </c>
      <c r="D9" s="21">
        <v>2.84</v>
      </c>
      <c r="E9" s="21">
        <v>2.98</v>
      </c>
      <c r="F9" s="21">
        <v>2.9</v>
      </c>
      <c r="G9" s="21">
        <v>2.96</v>
      </c>
      <c r="H9" s="21">
        <v>3.37</v>
      </c>
      <c r="I9" s="21">
        <v>3.54</v>
      </c>
      <c r="J9" s="21">
        <v>3.68</v>
      </c>
      <c r="K9" s="21">
        <v>3.78</v>
      </c>
      <c r="L9" s="21">
        <v>4.09</v>
      </c>
      <c r="M9" s="21">
        <v>4.18</v>
      </c>
      <c r="N9" s="21">
        <v>4.2699999999999996</v>
      </c>
      <c r="O9" s="21">
        <v>4.47</v>
      </c>
      <c r="P9" s="21">
        <v>4.78</v>
      </c>
      <c r="Q9" s="21">
        <v>4.93</v>
      </c>
    </row>
    <row r="10" spans="1:17" x14ac:dyDescent="0.25">
      <c r="A10" s="161" t="s">
        <v>239</v>
      </c>
      <c r="B10" s="1" t="s">
        <v>57</v>
      </c>
      <c r="C10" s="21">
        <v>7.78</v>
      </c>
      <c r="D10" s="21">
        <v>7.77</v>
      </c>
      <c r="E10" s="21">
        <v>7.38</v>
      </c>
      <c r="F10" s="21">
        <v>7.35</v>
      </c>
      <c r="G10" s="21">
        <v>7.1</v>
      </c>
      <c r="H10" s="21">
        <v>6.8</v>
      </c>
      <c r="I10" s="21">
        <v>6.71</v>
      </c>
      <c r="J10" s="21">
        <v>6.63</v>
      </c>
      <c r="K10" s="21">
        <v>6.35</v>
      </c>
      <c r="L10" s="21">
        <v>6.37</v>
      </c>
      <c r="M10" s="21">
        <v>6.32</v>
      </c>
      <c r="N10" s="21">
        <v>6.32</v>
      </c>
      <c r="O10" s="21">
        <v>6.2</v>
      </c>
      <c r="P10" s="21">
        <v>6.17</v>
      </c>
      <c r="Q10" s="21">
        <v>6.22</v>
      </c>
    </row>
    <row r="11" spans="1:17" x14ac:dyDescent="0.25">
      <c r="A11" s="161" t="s">
        <v>181</v>
      </c>
      <c r="B11" s="1" t="s">
        <v>52</v>
      </c>
      <c r="C11" s="21">
        <v>3.4</v>
      </c>
      <c r="D11" s="21">
        <v>3.47</v>
      </c>
      <c r="E11" s="21">
        <v>3.54</v>
      </c>
      <c r="F11" s="21">
        <v>3.59</v>
      </c>
      <c r="G11" s="21">
        <v>3.56</v>
      </c>
      <c r="H11" s="21">
        <v>3.8</v>
      </c>
      <c r="I11" s="21">
        <v>4.1900000000000004</v>
      </c>
      <c r="J11" s="21">
        <v>4.1399999999999997</v>
      </c>
      <c r="K11" s="21">
        <v>4.5</v>
      </c>
      <c r="L11" s="21">
        <v>5</v>
      </c>
      <c r="M11" s="21">
        <v>5.33</v>
      </c>
      <c r="N11" s="21">
        <v>5.75</v>
      </c>
      <c r="O11" s="21">
        <v>5.95</v>
      </c>
      <c r="P11" s="21">
        <v>6.19</v>
      </c>
      <c r="Q11" s="21">
        <v>6.19</v>
      </c>
    </row>
    <row r="12" spans="1:17" x14ac:dyDescent="0.25">
      <c r="A12" s="161" t="s">
        <v>187</v>
      </c>
      <c r="B12" s="1" t="s">
        <v>55</v>
      </c>
      <c r="C12" s="21">
        <v>6.23</v>
      </c>
      <c r="D12" s="21"/>
      <c r="E12" s="21"/>
      <c r="F12" s="21">
        <v>6.66</v>
      </c>
      <c r="G12" s="21">
        <v>6.78</v>
      </c>
      <c r="H12" s="21">
        <v>7.24</v>
      </c>
      <c r="I12" s="21">
        <v>6.43</v>
      </c>
      <c r="J12" s="21">
        <v>6.6</v>
      </c>
      <c r="K12" s="21">
        <v>6.55</v>
      </c>
      <c r="L12" s="21">
        <v>6.79</v>
      </c>
      <c r="M12" s="21">
        <v>7.27</v>
      </c>
      <c r="N12" s="21">
        <v>7.65</v>
      </c>
      <c r="O12" s="21">
        <v>6.1</v>
      </c>
      <c r="P12" s="21">
        <v>6.49</v>
      </c>
      <c r="Q12" s="21">
        <v>6.44</v>
      </c>
    </row>
    <row r="13" spans="1:17" x14ac:dyDescent="0.25">
      <c r="A13" s="161" t="s">
        <v>192</v>
      </c>
      <c r="B13" s="1" t="s">
        <v>60</v>
      </c>
      <c r="C13" s="21">
        <v>4.92</v>
      </c>
      <c r="D13" s="21">
        <v>4.71</v>
      </c>
      <c r="E13" s="21">
        <v>4.5</v>
      </c>
      <c r="F13" s="21">
        <v>4.67</v>
      </c>
      <c r="G13" s="21">
        <v>5.21</v>
      </c>
      <c r="H13" s="21">
        <v>5.23</v>
      </c>
      <c r="I13" s="21">
        <v>5.52</v>
      </c>
      <c r="J13" s="21">
        <v>5.67</v>
      </c>
      <c r="K13" s="21">
        <v>5.6</v>
      </c>
      <c r="L13" s="21">
        <v>6.03</v>
      </c>
      <c r="M13" s="21">
        <v>7</v>
      </c>
      <c r="N13" s="21">
        <v>6.94</v>
      </c>
      <c r="O13" s="21">
        <v>6.91</v>
      </c>
      <c r="P13" s="21">
        <v>6.72</v>
      </c>
      <c r="Q13" s="21">
        <v>6.63</v>
      </c>
    </row>
    <row r="14" spans="1:17" x14ac:dyDescent="0.25">
      <c r="A14" s="161" t="s">
        <v>174</v>
      </c>
      <c r="B14" s="1" t="s">
        <v>43</v>
      </c>
      <c r="C14" s="21">
        <v>2.85</v>
      </c>
      <c r="D14" s="21">
        <v>3.09</v>
      </c>
      <c r="E14" s="21">
        <v>3.07</v>
      </c>
      <c r="F14" s="21">
        <v>3.27</v>
      </c>
      <c r="G14" s="21">
        <v>3.38</v>
      </c>
      <c r="H14" s="21">
        <v>4.91</v>
      </c>
      <c r="I14" s="21">
        <v>5.27</v>
      </c>
      <c r="J14" s="21">
        <v>5.47</v>
      </c>
      <c r="K14" s="21">
        <v>5.72</v>
      </c>
      <c r="L14" s="21">
        <v>5.63</v>
      </c>
      <c r="M14" s="21">
        <v>5.78</v>
      </c>
      <c r="N14" s="21">
        <v>6.08</v>
      </c>
      <c r="O14" s="21">
        <v>6.56</v>
      </c>
      <c r="P14" s="21">
        <v>6.74</v>
      </c>
      <c r="Q14" s="21">
        <v>7.05</v>
      </c>
    </row>
    <row r="15" spans="1:17" x14ac:dyDescent="0.25">
      <c r="A15" s="167" t="s">
        <v>176</v>
      </c>
      <c r="B15" s="167" t="s">
        <v>411</v>
      </c>
      <c r="C15" s="237">
        <v>4.55</v>
      </c>
      <c r="D15" s="237">
        <v>4.47</v>
      </c>
      <c r="E15" s="237">
        <v>5.2</v>
      </c>
      <c r="F15" s="237">
        <v>5.0199999999999996</v>
      </c>
      <c r="G15" s="237">
        <v>5.63</v>
      </c>
      <c r="H15" s="237">
        <v>5.44</v>
      </c>
      <c r="I15" s="237">
        <v>5.47</v>
      </c>
      <c r="J15" s="237">
        <v>5.74</v>
      </c>
      <c r="K15" s="237">
        <v>6.2</v>
      </c>
      <c r="L15" s="237">
        <v>7.48</v>
      </c>
      <c r="M15" s="237">
        <v>7.44</v>
      </c>
      <c r="N15" s="237">
        <v>7.72</v>
      </c>
      <c r="O15" s="237">
        <v>7.72</v>
      </c>
      <c r="P15" s="237">
        <v>7.33</v>
      </c>
      <c r="Q15" s="237">
        <v>7.14</v>
      </c>
    </row>
    <row r="16" spans="1:17" x14ac:dyDescent="0.25">
      <c r="A16" s="161" t="s">
        <v>201</v>
      </c>
      <c r="B16" s="1" t="s">
        <v>377</v>
      </c>
      <c r="C16" s="21">
        <v>5.24</v>
      </c>
      <c r="D16" s="21">
        <v>5.4</v>
      </c>
      <c r="E16" s="21">
        <v>5.6</v>
      </c>
      <c r="F16" s="21">
        <v>5.78</v>
      </c>
      <c r="G16" s="21">
        <v>5.98</v>
      </c>
      <c r="H16" s="21">
        <v>6.22</v>
      </c>
      <c r="I16" s="21">
        <v>6.33</v>
      </c>
      <c r="J16" s="21">
        <v>6.37</v>
      </c>
      <c r="K16" s="21">
        <v>6.58</v>
      </c>
      <c r="L16" s="21">
        <v>6.84</v>
      </c>
      <c r="M16" s="21">
        <v>7.09</v>
      </c>
      <c r="N16" s="21">
        <v>7.2</v>
      </c>
      <c r="O16" s="21">
        <v>7.47</v>
      </c>
      <c r="P16" s="21">
        <v>7.72</v>
      </c>
      <c r="Q16" s="21">
        <v>7.74</v>
      </c>
    </row>
    <row r="17" spans="1:17" x14ac:dyDescent="0.25">
      <c r="A17" s="161" t="s">
        <v>91</v>
      </c>
      <c r="B17" s="1" t="s">
        <v>91</v>
      </c>
      <c r="C17" s="21">
        <v>6.08</v>
      </c>
      <c r="D17" s="21">
        <v>6.29</v>
      </c>
      <c r="E17" s="21">
        <v>6.4</v>
      </c>
      <c r="F17" s="21">
        <v>6.72</v>
      </c>
      <c r="G17" s="21">
        <v>6.74</v>
      </c>
      <c r="H17" s="21">
        <v>6.91</v>
      </c>
      <c r="I17" s="21">
        <v>7</v>
      </c>
      <c r="J17" s="21">
        <v>6.98</v>
      </c>
      <c r="K17" s="21">
        <v>7.15</v>
      </c>
      <c r="L17" s="21">
        <v>7.49</v>
      </c>
      <c r="M17" s="21">
        <v>7.48</v>
      </c>
      <c r="N17" s="21">
        <v>7.67</v>
      </c>
      <c r="O17" s="21">
        <v>7.78</v>
      </c>
      <c r="P17" s="21">
        <v>7.96</v>
      </c>
      <c r="Q17" s="21"/>
    </row>
    <row r="18" spans="1:17" x14ac:dyDescent="0.25">
      <c r="A18" s="161" t="s">
        <v>179</v>
      </c>
      <c r="B18" s="1" t="s">
        <v>35</v>
      </c>
      <c r="C18" s="21">
        <v>6.46</v>
      </c>
      <c r="D18" s="21">
        <v>6.64</v>
      </c>
      <c r="E18" s="21">
        <v>6.71</v>
      </c>
      <c r="F18" s="21">
        <v>6.86</v>
      </c>
      <c r="G18" s="21">
        <v>6.87</v>
      </c>
      <c r="H18" s="21">
        <v>6.92</v>
      </c>
      <c r="I18" s="21">
        <v>7.06</v>
      </c>
      <c r="J18" s="21">
        <v>7.21</v>
      </c>
      <c r="K18" s="21">
        <v>7.41</v>
      </c>
      <c r="L18" s="21">
        <v>7.76</v>
      </c>
      <c r="M18" s="21">
        <v>8</v>
      </c>
      <c r="N18" s="21">
        <v>8.15</v>
      </c>
      <c r="O18" s="21">
        <v>8.3800000000000008</v>
      </c>
      <c r="P18" s="21">
        <v>8.3699999999999992</v>
      </c>
      <c r="Q18" s="21">
        <v>8.2200000000000006</v>
      </c>
    </row>
    <row r="19" spans="1:17" x14ac:dyDescent="0.25">
      <c r="A19" s="161" t="s">
        <v>54</v>
      </c>
      <c r="B19" s="1" t="s">
        <v>54</v>
      </c>
      <c r="C19" s="21">
        <v>3.32</v>
      </c>
      <c r="D19" s="21">
        <v>3.46</v>
      </c>
      <c r="E19" s="21">
        <v>3.69</v>
      </c>
      <c r="F19" s="21">
        <v>3.97</v>
      </c>
      <c r="G19" s="21">
        <v>4.08</v>
      </c>
      <c r="H19" s="21">
        <v>4.1900000000000004</v>
      </c>
      <c r="I19" s="21">
        <v>4.87</v>
      </c>
      <c r="J19" s="21">
        <v>5.57</v>
      </c>
      <c r="K19" s="21">
        <v>7.95</v>
      </c>
      <c r="L19" s="21">
        <v>8.06</v>
      </c>
      <c r="M19" s="21">
        <v>8.52</v>
      </c>
      <c r="N19" s="21">
        <v>9.2200000000000006</v>
      </c>
      <c r="O19" s="21">
        <v>9.2799999999999994</v>
      </c>
      <c r="P19" s="21">
        <v>8.5</v>
      </c>
      <c r="Q19" s="21">
        <v>8.44</v>
      </c>
    </row>
    <row r="20" spans="1:17" x14ac:dyDescent="0.25">
      <c r="A20" s="161" t="s">
        <v>188</v>
      </c>
      <c r="B20" s="1" t="s">
        <v>44</v>
      </c>
      <c r="C20" s="21">
        <v>5.14</v>
      </c>
      <c r="D20" s="21">
        <v>5.45</v>
      </c>
      <c r="E20" s="21">
        <v>5.21</v>
      </c>
      <c r="F20" s="21">
        <v>5.23</v>
      </c>
      <c r="G20" s="21">
        <v>5.84</v>
      </c>
      <c r="H20" s="21">
        <v>5.74</v>
      </c>
      <c r="I20" s="21">
        <v>6.24</v>
      </c>
      <c r="J20" s="21">
        <v>5.82</v>
      </c>
      <c r="K20" s="21">
        <v>5.69</v>
      </c>
      <c r="L20" s="21">
        <v>5.31</v>
      </c>
      <c r="M20" s="21">
        <v>6.12</v>
      </c>
      <c r="N20" s="21">
        <v>6.93</v>
      </c>
      <c r="O20" s="21">
        <v>8.2899999999999991</v>
      </c>
      <c r="P20" s="21">
        <v>8.76</v>
      </c>
      <c r="Q20" s="21">
        <v>8.7200000000000006</v>
      </c>
    </row>
    <row r="21" spans="1:17" x14ac:dyDescent="0.25">
      <c r="A21" s="161" t="s">
        <v>172</v>
      </c>
      <c r="B21" s="1" t="s">
        <v>49</v>
      </c>
      <c r="C21" s="21">
        <v>7.16</v>
      </c>
      <c r="D21" s="21">
        <v>7.53</v>
      </c>
      <c r="E21" s="21">
        <v>7.44</v>
      </c>
      <c r="F21" s="21">
        <v>7.74</v>
      </c>
      <c r="G21" s="21">
        <v>8.0500000000000007</v>
      </c>
      <c r="H21" s="21">
        <v>8.32</v>
      </c>
      <c r="I21" s="21">
        <v>8.42</v>
      </c>
      <c r="J21" s="21">
        <v>8.86</v>
      </c>
      <c r="K21" s="21">
        <v>9.0500000000000007</v>
      </c>
      <c r="L21" s="21">
        <v>8.8000000000000007</v>
      </c>
      <c r="M21" s="21">
        <v>9.1300000000000008</v>
      </c>
      <c r="N21" s="21">
        <v>9.35</v>
      </c>
      <c r="O21" s="21">
        <v>9.06</v>
      </c>
      <c r="P21" s="21">
        <v>8.82</v>
      </c>
      <c r="Q21" s="21"/>
    </row>
    <row r="22" spans="1:17" x14ac:dyDescent="0.25">
      <c r="A22" s="161" t="s">
        <v>199</v>
      </c>
      <c r="B22" s="1" t="s">
        <v>48</v>
      </c>
      <c r="C22" s="21">
        <v>6.21</v>
      </c>
      <c r="D22" s="21">
        <v>6.57</v>
      </c>
      <c r="E22" s="21">
        <v>7.09</v>
      </c>
      <c r="F22" s="21">
        <v>7.68</v>
      </c>
      <c r="G22" s="21">
        <v>8.02</v>
      </c>
      <c r="H22" s="21">
        <v>8.6199999999999992</v>
      </c>
      <c r="I22" s="21">
        <v>8.7200000000000006</v>
      </c>
      <c r="J22" s="21">
        <v>8.6</v>
      </c>
      <c r="K22" s="21">
        <v>8.5</v>
      </c>
      <c r="L22" s="21">
        <v>8.7899999999999991</v>
      </c>
      <c r="M22" s="21">
        <v>8.7799999999999994</v>
      </c>
      <c r="N22" s="21">
        <v>8.56</v>
      </c>
      <c r="O22" s="21">
        <v>8.6300000000000008</v>
      </c>
      <c r="P22" s="21">
        <v>8.91</v>
      </c>
      <c r="Q22" s="21">
        <v>8.9</v>
      </c>
    </row>
    <row r="23" spans="1:17" x14ac:dyDescent="0.25">
      <c r="A23" s="161" t="s">
        <v>183</v>
      </c>
      <c r="B23" s="1" t="s">
        <v>50</v>
      </c>
      <c r="C23" s="21">
        <v>5.0199999999999996</v>
      </c>
      <c r="D23" s="21">
        <v>5.12</v>
      </c>
      <c r="E23" s="21">
        <v>5.28</v>
      </c>
      <c r="F23" s="21">
        <v>5.55</v>
      </c>
      <c r="G23" s="21">
        <v>5.89</v>
      </c>
      <c r="H23" s="21">
        <v>5.9</v>
      </c>
      <c r="I23" s="21">
        <v>5.93</v>
      </c>
      <c r="J23" s="21">
        <v>5.92</v>
      </c>
      <c r="K23" s="21">
        <v>6.81</v>
      </c>
      <c r="L23" s="21">
        <v>7.23</v>
      </c>
      <c r="M23" s="21">
        <v>7.53</v>
      </c>
      <c r="N23" s="21">
        <v>8.26</v>
      </c>
      <c r="O23" s="21">
        <v>8.69</v>
      </c>
      <c r="P23" s="21">
        <v>8.9499999999999993</v>
      </c>
      <c r="Q23" s="21">
        <v>9.01</v>
      </c>
    </row>
    <row r="24" spans="1:17" x14ac:dyDescent="0.25">
      <c r="A24" s="161" t="s">
        <v>200</v>
      </c>
      <c r="B24" s="1" t="s">
        <v>92</v>
      </c>
      <c r="C24" s="21">
        <v>7.06</v>
      </c>
      <c r="D24" s="21">
        <v>7.28</v>
      </c>
      <c r="E24" s="21">
        <v>7.55</v>
      </c>
      <c r="F24" s="21">
        <v>8.0399999999999991</v>
      </c>
      <c r="G24" s="21">
        <v>7.81</v>
      </c>
      <c r="H24" s="21">
        <v>7.65</v>
      </c>
      <c r="I24" s="21">
        <v>7.71</v>
      </c>
      <c r="J24" s="21">
        <v>7.64</v>
      </c>
      <c r="K24" s="21">
        <v>8.07</v>
      </c>
      <c r="L24" s="21">
        <v>8.8000000000000007</v>
      </c>
      <c r="M24" s="21">
        <v>8.48</v>
      </c>
      <c r="N24" s="21">
        <v>8.81</v>
      </c>
      <c r="O24" s="21">
        <v>8.73</v>
      </c>
      <c r="P24" s="21">
        <v>8.9499999999999993</v>
      </c>
      <c r="Q24" s="21"/>
    </row>
    <row r="25" spans="1:17" x14ac:dyDescent="0.25">
      <c r="A25" s="161" t="s">
        <v>194</v>
      </c>
      <c r="B25" s="1" t="s">
        <v>38</v>
      </c>
      <c r="C25" s="21">
        <v>4.74</v>
      </c>
      <c r="D25" s="21">
        <v>4.8899999999999997</v>
      </c>
      <c r="E25" s="21">
        <v>4.97</v>
      </c>
      <c r="F25" s="21">
        <v>4.05</v>
      </c>
      <c r="G25" s="21">
        <v>4.3099999999999996</v>
      </c>
      <c r="H25" s="21">
        <v>5.65</v>
      </c>
      <c r="I25" s="21">
        <v>6.2</v>
      </c>
      <c r="J25" s="21">
        <v>6.41</v>
      </c>
      <c r="K25" s="21">
        <v>7.03</v>
      </c>
      <c r="L25" s="21">
        <v>7.58</v>
      </c>
      <c r="M25" s="21">
        <v>8.01</v>
      </c>
      <c r="N25" s="21">
        <v>9.27</v>
      </c>
      <c r="O25" s="21">
        <v>9.48</v>
      </c>
      <c r="P25" s="21">
        <v>9.42</v>
      </c>
      <c r="Q25" s="21">
        <v>9.2200000000000006</v>
      </c>
    </row>
    <row r="26" spans="1:17" x14ac:dyDescent="0.25">
      <c r="A26" s="161" t="s">
        <v>178</v>
      </c>
      <c r="B26" s="1" t="s">
        <v>40</v>
      </c>
      <c r="C26" s="21">
        <v>6.7</v>
      </c>
      <c r="D26" s="21">
        <v>6.81</v>
      </c>
      <c r="E26" s="21">
        <v>7.13</v>
      </c>
      <c r="F26" s="21">
        <v>7.37</v>
      </c>
      <c r="G26" s="21">
        <v>7.73</v>
      </c>
      <c r="H26" s="21">
        <v>7.68</v>
      </c>
      <c r="I26" s="21">
        <v>7.9</v>
      </c>
      <c r="J26" s="21">
        <v>8.1999999999999993</v>
      </c>
      <c r="K26" s="21">
        <v>8.3800000000000008</v>
      </c>
      <c r="L26" s="21">
        <v>8.7200000000000006</v>
      </c>
      <c r="M26" s="21">
        <v>9.0500000000000007</v>
      </c>
      <c r="N26" s="21">
        <v>9.19</v>
      </c>
      <c r="O26" s="21">
        <v>9.52</v>
      </c>
      <c r="P26" s="21">
        <v>9.7899999999999991</v>
      </c>
      <c r="Q26" s="21">
        <v>9.8800000000000008</v>
      </c>
    </row>
    <row r="27" spans="1:17" x14ac:dyDescent="0.25">
      <c r="A27" s="161" t="s">
        <v>186</v>
      </c>
      <c r="B27" s="1" t="s">
        <v>28</v>
      </c>
      <c r="C27" s="21">
        <v>9.85</v>
      </c>
      <c r="D27" s="21">
        <v>10.029999999999999</v>
      </c>
      <c r="E27" s="21">
        <v>9.66</v>
      </c>
      <c r="F27" s="21">
        <v>10.08</v>
      </c>
      <c r="G27" s="21">
        <v>10.039999999999999</v>
      </c>
      <c r="H27" s="21">
        <v>10.38</v>
      </c>
      <c r="I27" s="21">
        <v>10.4</v>
      </c>
      <c r="J27" s="21">
        <v>10.35</v>
      </c>
      <c r="K27" s="21">
        <v>10</v>
      </c>
      <c r="L27" s="21">
        <v>10.15</v>
      </c>
      <c r="M27" s="21">
        <v>10.17</v>
      </c>
      <c r="N27" s="21">
        <v>10.210000000000001</v>
      </c>
      <c r="O27" s="21">
        <v>10.029999999999999</v>
      </c>
      <c r="P27" s="21">
        <v>10.18</v>
      </c>
      <c r="Q27" s="21">
        <v>10.47</v>
      </c>
    </row>
    <row r="28" spans="1:17" x14ac:dyDescent="0.25">
      <c r="A28" s="161" t="s">
        <v>171</v>
      </c>
      <c r="B28" s="1" t="s">
        <v>37</v>
      </c>
      <c r="C28" s="21">
        <v>7.43</v>
      </c>
      <c r="D28" s="21">
        <v>7.74</v>
      </c>
      <c r="E28" s="21">
        <v>7.38</v>
      </c>
      <c r="F28" s="21">
        <v>7.44</v>
      </c>
      <c r="G28" s="21">
        <v>7.72</v>
      </c>
      <c r="H28" s="21">
        <v>7.79</v>
      </c>
      <c r="I28" s="21">
        <v>8.11</v>
      </c>
      <c r="J28" s="21">
        <v>8.3000000000000007</v>
      </c>
      <c r="K28" s="21">
        <v>8.26</v>
      </c>
      <c r="L28" s="21">
        <v>8.6</v>
      </c>
      <c r="M28" s="21">
        <v>9.1300000000000008</v>
      </c>
      <c r="N28" s="21">
        <v>9.41</v>
      </c>
      <c r="O28" s="21">
        <v>10.02</v>
      </c>
      <c r="P28" s="21">
        <v>10.220000000000001</v>
      </c>
      <c r="Q28" s="21">
        <v>10.3</v>
      </c>
    </row>
    <row r="29" spans="1:17" x14ac:dyDescent="0.25">
      <c r="A29" s="161" t="s">
        <v>240</v>
      </c>
      <c r="B29" s="1" t="s">
        <v>321</v>
      </c>
      <c r="C29" s="21">
        <v>7.66</v>
      </c>
      <c r="D29" s="21">
        <v>7.71</v>
      </c>
      <c r="E29" s="21">
        <v>8.44</v>
      </c>
      <c r="F29" s="21">
        <v>9.3800000000000008</v>
      </c>
      <c r="G29" s="21">
        <v>9.68</v>
      </c>
      <c r="H29" s="21">
        <v>10.25</v>
      </c>
      <c r="I29" s="21">
        <v>10.029999999999999</v>
      </c>
      <c r="J29" s="21">
        <v>10</v>
      </c>
      <c r="K29" s="21">
        <v>9.43</v>
      </c>
      <c r="L29" s="21">
        <v>10.210000000000001</v>
      </c>
      <c r="M29" s="21">
        <v>10.31</v>
      </c>
      <c r="N29" s="21">
        <v>10.44</v>
      </c>
      <c r="O29" s="21">
        <v>10.17</v>
      </c>
      <c r="P29" s="21">
        <v>10.31</v>
      </c>
      <c r="Q29" s="21">
        <v>10.119999999999999</v>
      </c>
    </row>
    <row r="30" spans="1:17" x14ac:dyDescent="0.25">
      <c r="A30" s="161" t="s">
        <v>189</v>
      </c>
      <c r="B30" s="1" t="s">
        <v>47</v>
      </c>
      <c r="C30" s="21"/>
      <c r="D30" s="21">
        <v>8.4600000000000009</v>
      </c>
      <c r="E30" s="21"/>
      <c r="F30" s="21">
        <v>8.9</v>
      </c>
      <c r="G30" s="21">
        <v>8.89</v>
      </c>
      <c r="H30" s="21">
        <v>9.01</v>
      </c>
      <c r="I30" s="21">
        <v>9.2799999999999994</v>
      </c>
      <c r="J30" s="21">
        <v>9.61</v>
      </c>
      <c r="K30" s="21">
        <v>9.77</v>
      </c>
      <c r="L30" s="21">
        <v>10.09</v>
      </c>
      <c r="M30" s="21">
        <v>10.210000000000001</v>
      </c>
      <c r="N30" s="21">
        <v>10.35</v>
      </c>
      <c r="O30" s="21">
        <v>10.37</v>
      </c>
      <c r="P30" s="21">
        <v>10.44</v>
      </c>
      <c r="Q30" s="21">
        <v>10.64</v>
      </c>
    </row>
    <row r="31" spans="1:17" x14ac:dyDescent="0.25">
      <c r="A31" s="161" t="s">
        <v>26</v>
      </c>
      <c r="B31" s="1" t="s">
        <v>26</v>
      </c>
      <c r="C31" s="21">
        <v>5.13</v>
      </c>
      <c r="D31" s="21">
        <v>6.32</v>
      </c>
      <c r="E31" s="21">
        <v>6.41</v>
      </c>
      <c r="F31" s="21">
        <v>6.84</v>
      </c>
      <c r="G31" s="21">
        <v>6.93</v>
      </c>
      <c r="H31" s="21">
        <v>7.87</v>
      </c>
      <c r="I31" s="21">
        <v>8.64</v>
      </c>
      <c r="J31" s="21">
        <v>9.4700000000000006</v>
      </c>
      <c r="K31" s="21">
        <v>10.02</v>
      </c>
      <c r="L31" s="21">
        <v>10.38</v>
      </c>
      <c r="M31" s="21">
        <v>11.08</v>
      </c>
      <c r="N31" s="21">
        <v>11.92</v>
      </c>
      <c r="O31" s="21">
        <v>12.79</v>
      </c>
      <c r="P31" s="21">
        <v>12.84</v>
      </c>
      <c r="Q31" s="21">
        <v>13.49</v>
      </c>
    </row>
    <row r="32" spans="1:17" x14ac:dyDescent="0.25">
      <c r="A32" s="161" t="s">
        <v>196</v>
      </c>
      <c r="B32" s="1" t="s">
        <v>30</v>
      </c>
      <c r="C32" s="21"/>
      <c r="D32" s="21">
        <v>10.47</v>
      </c>
      <c r="E32" s="21"/>
      <c r="F32" s="21">
        <v>11.03</v>
      </c>
      <c r="G32" s="21">
        <v>11.25</v>
      </c>
      <c r="H32" s="21">
        <v>12.65</v>
      </c>
      <c r="I32" s="21">
        <v>12.6</v>
      </c>
      <c r="J32" s="21">
        <v>10.130000000000001</v>
      </c>
      <c r="K32" s="21">
        <v>11</v>
      </c>
      <c r="L32" s="21">
        <v>10.62</v>
      </c>
      <c r="M32" s="21">
        <v>10.96</v>
      </c>
      <c r="N32" s="21">
        <v>10.6</v>
      </c>
      <c r="O32" s="21">
        <v>10.65</v>
      </c>
      <c r="P32" s="21">
        <v>13.74</v>
      </c>
      <c r="Q32" s="21">
        <v>14.07</v>
      </c>
    </row>
    <row r="33" spans="1:17" x14ac:dyDescent="0.25">
      <c r="A33" s="161" t="s">
        <v>175</v>
      </c>
      <c r="B33" s="1" t="s">
        <v>31</v>
      </c>
      <c r="C33" s="21"/>
      <c r="D33" s="21">
        <v>7.06</v>
      </c>
      <c r="E33" s="21">
        <v>9.26</v>
      </c>
      <c r="F33" s="21">
        <v>9.11</v>
      </c>
      <c r="G33" s="21">
        <v>9.6300000000000008</v>
      </c>
      <c r="H33" s="21">
        <v>10.23</v>
      </c>
      <c r="I33" s="21">
        <v>10.25</v>
      </c>
      <c r="J33" s="21">
        <v>10.49</v>
      </c>
      <c r="K33" s="21">
        <v>12.27</v>
      </c>
      <c r="L33" s="21">
        <v>13.03</v>
      </c>
      <c r="M33" s="21">
        <v>13.57</v>
      </c>
      <c r="N33" s="21">
        <v>14.22</v>
      </c>
      <c r="O33" s="21">
        <v>14.63</v>
      </c>
      <c r="P33" s="21">
        <v>14.7</v>
      </c>
      <c r="Q33" s="21">
        <v>14.7</v>
      </c>
    </row>
    <row r="34" spans="1:17" x14ac:dyDescent="0.25">
      <c r="A34" s="161" t="s">
        <v>177</v>
      </c>
      <c r="B34" s="1" t="s">
        <v>29</v>
      </c>
      <c r="C34" s="21">
        <v>15.16</v>
      </c>
      <c r="D34" s="21">
        <v>15.82</v>
      </c>
      <c r="E34" s="21">
        <v>16.39</v>
      </c>
      <c r="F34" s="21">
        <v>17.68</v>
      </c>
      <c r="G34" s="21">
        <v>17.27</v>
      </c>
      <c r="H34" s="21">
        <v>16.420000000000002</v>
      </c>
      <c r="I34" s="21">
        <v>16.46</v>
      </c>
      <c r="J34" s="21">
        <v>15.56</v>
      </c>
      <c r="K34" s="21">
        <v>15.95</v>
      </c>
      <c r="L34" s="21">
        <v>16.329999999999998</v>
      </c>
      <c r="M34" s="21">
        <v>16.68</v>
      </c>
      <c r="N34" s="21">
        <v>15.9</v>
      </c>
      <c r="O34" s="21">
        <v>15.95</v>
      </c>
      <c r="P34" s="21">
        <v>15.56</v>
      </c>
      <c r="Q34" s="21">
        <v>15.33</v>
      </c>
    </row>
    <row r="35" spans="1:17" x14ac:dyDescent="0.25">
      <c r="A35" t="s">
        <v>511</v>
      </c>
    </row>
    <row r="36" spans="1:17" x14ac:dyDescent="0.25">
      <c r="A36" t="s">
        <v>166</v>
      </c>
      <c r="B36" t="s">
        <v>167</v>
      </c>
    </row>
    <row r="37" spans="1:17" x14ac:dyDescent="0.25">
      <c r="A37" t="s">
        <v>219</v>
      </c>
      <c r="B37" t="s">
        <v>421</v>
      </c>
    </row>
  </sheetData>
  <autoFilter ref="A4:Q4">
    <sortState ref="A8:Q37">
      <sortCondition ref="P7"/>
    </sortState>
  </autoFilter>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Y17" sqref="Y17"/>
    </sheetView>
  </sheetViews>
  <sheetFormatPr defaultRowHeight="15" x14ac:dyDescent="0.25"/>
  <cols>
    <col min="1" max="1" width="13" customWidth="1"/>
    <col min="2" max="16" width="5.7109375" customWidth="1"/>
  </cols>
  <sheetData>
    <row r="1" spans="1:16" x14ac:dyDescent="0.25">
      <c r="A1" s="7" t="s">
        <v>668</v>
      </c>
    </row>
    <row r="2" spans="1:16" x14ac:dyDescent="0.25">
      <c r="A2" s="7" t="s">
        <v>64</v>
      </c>
    </row>
    <row r="4" spans="1:16" x14ac:dyDescent="0.25">
      <c r="A4" s="184" t="s">
        <v>20</v>
      </c>
      <c r="B4" s="184" t="s">
        <v>102</v>
      </c>
      <c r="C4" s="184" t="s">
        <v>103</v>
      </c>
      <c r="D4" s="184" t="s">
        <v>104</v>
      </c>
      <c r="E4" s="184" t="s">
        <v>105</v>
      </c>
      <c r="F4" s="184" t="s">
        <v>106</v>
      </c>
      <c r="G4" s="184" t="s">
        <v>107</v>
      </c>
      <c r="H4" s="184" t="s">
        <v>108</v>
      </c>
      <c r="I4" s="184" t="s">
        <v>66</v>
      </c>
      <c r="J4" s="184" t="s">
        <v>67</v>
      </c>
      <c r="K4" s="184" t="s">
        <v>68</v>
      </c>
      <c r="L4" s="184" t="s">
        <v>69</v>
      </c>
      <c r="M4" s="184" t="s">
        <v>70</v>
      </c>
      <c r="N4" s="184" t="s">
        <v>71</v>
      </c>
      <c r="O4" s="184" t="s">
        <v>72</v>
      </c>
      <c r="P4" s="184" t="s">
        <v>73</v>
      </c>
    </row>
    <row r="5" spans="1:16" x14ac:dyDescent="0.25">
      <c r="A5" s="182" t="s">
        <v>59</v>
      </c>
      <c r="B5" s="176">
        <v>0.87328051502298998</v>
      </c>
      <c r="C5" s="176">
        <v>0.85410355883863998</v>
      </c>
      <c r="D5" s="176">
        <v>0.43313491329907</v>
      </c>
      <c r="E5" s="176">
        <v>0.64437294180922999</v>
      </c>
      <c r="F5" s="176">
        <v>0.76756587490905004</v>
      </c>
      <c r="G5" s="176">
        <v>0.84818145771754005</v>
      </c>
      <c r="H5" s="176">
        <v>0.81601767515784995</v>
      </c>
      <c r="I5" s="176">
        <v>0.81487947968986996</v>
      </c>
      <c r="J5" s="176">
        <v>0.70958620414991003</v>
      </c>
      <c r="K5" s="176">
        <v>0.78609518624091002</v>
      </c>
      <c r="L5" s="176">
        <v>0.97192645194435001</v>
      </c>
      <c r="M5" s="176">
        <v>0.86719134687982002</v>
      </c>
      <c r="N5" s="176">
        <v>1.23864252056414</v>
      </c>
      <c r="O5" s="176">
        <v>1.7041898240042399</v>
      </c>
      <c r="P5" s="176">
        <v>2.0289957567185302</v>
      </c>
    </row>
    <row r="6" spans="1:16" x14ac:dyDescent="0.25">
      <c r="A6" s="229" t="s">
        <v>51</v>
      </c>
      <c r="B6" s="238">
        <v>0.59864540091762997</v>
      </c>
      <c r="C6" s="238">
        <v>0.90468853180718001</v>
      </c>
      <c r="D6" s="238">
        <v>1.0320284697508899</v>
      </c>
      <c r="E6" s="238">
        <v>1.10672802980495</v>
      </c>
      <c r="F6" s="238">
        <v>1.45980565371025</v>
      </c>
      <c r="G6" s="238">
        <v>1.8763280917977101</v>
      </c>
      <c r="H6" s="238">
        <v>1.7682680662091199</v>
      </c>
      <c r="I6" s="238">
        <v>1.9097774244833099</v>
      </c>
      <c r="J6" s="238">
        <v>2.4586241276171501</v>
      </c>
      <c r="K6" s="238">
        <v>3.0260428670200499</v>
      </c>
      <c r="L6" s="238">
        <v>3.1545275590551198</v>
      </c>
      <c r="M6" s="238">
        <v>3.4096576739968301</v>
      </c>
      <c r="N6" s="238">
        <v>3.2026143790849702</v>
      </c>
      <c r="O6" s="238">
        <v>3.06176665928714</v>
      </c>
      <c r="P6" s="238">
        <v>2.797264504743</v>
      </c>
    </row>
    <row r="7" spans="1:16" x14ac:dyDescent="0.25">
      <c r="A7" s="182" t="s">
        <v>43</v>
      </c>
      <c r="B7" s="176">
        <v>1.4118545256533701</v>
      </c>
      <c r="C7" s="176">
        <v>1.4661785011797199</v>
      </c>
      <c r="D7" s="176">
        <v>1.57383273648356</v>
      </c>
      <c r="E7" s="176">
        <v>1.6781696435539999</v>
      </c>
      <c r="F7" s="176">
        <v>1.83013111508774</v>
      </c>
      <c r="G7" s="176">
        <v>2.55937991309899</v>
      </c>
      <c r="H7" s="176">
        <v>2.7541749941631699</v>
      </c>
      <c r="I7" s="176">
        <v>2.98334925788033</v>
      </c>
      <c r="J7" s="176">
        <v>3.1720207995465999</v>
      </c>
      <c r="K7" s="176">
        <v>3.0847134504634299</v>
      </c>
      <c r="L7" s="176">
        <v>3.12777810716375</v>
      </c>
      <c r="M7" s="176">
        <v>3.4418241471272499</v>
      </c>
      <c r="N7" s="176">
        <v>3.7848145277318199</v>
      </c>
      <c r="O7" s="176">
        <v>4.1039717345349196</v>
      </c>
      <c r="P7" s="176">
        <v>4.4532628832640899</v>
      </c>
    </row>
    <row r="8" spans="1:16" x14ac:dyDescent="0.25">
      <c r="A8" s="182" t="s">
        <v>38</v>
      </c>
      <c r="B8" s="176">
        <v>1.79701539182749</v>
      </c>
      <c r="C8" s="176">
        <v>1.9620072243444799</v>
      </c>
      <c r="D8" s="176">
        <v>2.07593833694273</v>
      </c>
      <c r="E8" s="176">
        <v>1.9598210822969699</v>
      </c>
      <c r="F8" s="176">
        <v>2.1451226616609498</v>
      </c>
      <c r="G8" s="176">
        <v>2.5318111080596899</v>
      </c>
      <c r="H8" s="176">
        <v>2.91280889037691</v>
      </c>
      <c r="I8" s="176">
        <v>3.1876511065650002</v>
      </c>
      <c r="J8" s="176">
        <v>3.6932367149758498</v>
      </c>
      <c r="K8" s="176">
        <v>4.0665434380776402</v>
      </c>
      <c r="L8" s="176">
        <v>4.3364768205141297</v>
      </c>
      <c r="M8" s="176">
        <v>5.9036822745539501</v>
      </c>
      <c r="N8" s="176">
        <v>6.1292206413251202</v>
      </c>
      <c r="O8" s="176">
        <v>6.29029212634532</v>
      </c>
      <c r="P8" s="176">
        <v>6.2155677385627897</v>
      </c>
    </row>
    <row r="9" spans="1:16" x14ac:dyDescent="0.25">
      <c r="A9" s="182" t="s">
        <v>35</v>
      </c>
      <c r="B9" s="176">
        <v>5.1740217611678103</v>
      </c>
      <c r="C9" s="176">
        <v>5.3556377455803998</v>
      </c>
      <c r="D9" s="176">
        <v>5.3307726602421202</v>
      </c>
      <c r="E9" s="176">
        <v>5.6444924556573897</v>
      </c>
      <c r="F9" s="176">
        <v>5.63075694998785</v>
      </c>
      <c r="G9" s="176">
        <v>5.8085558146820304</v>
      </c>
      <c r="H9" s="176">
        <v>5.9025913529553904</v>
      </c>
      <c r="I9" s="176">
        <v>5.8989136688212804</v>
      </c>
      <c r="J9" s="176">
        <v>6.0130402881536797</v>
      </c>
      <c r="K9" s="176">
        <v>6.1477082075028502</v>
      </c>
      <c r="L9" s="176">
        <v>6.2247495896284901</v>
      </c>
      <c r="M9" s="176">
        <v>6.2740343488846504</v>
      </c>
      <c r="N9" s="176">
        <v>6.48000389534507</v>
      </c>
      <c r="O9" s="176">
        <v>6.4150730068484298</v>
      </c>
      <c r="P9" s="176">
        <v>6.3498108610630304</v>
      </c>
    </row>
    <row r="10" spans="1:16" x14ac:dyDescent="0.25">
      <c r="A10" s="182" t="s">
        <v>50</v>
      </c>
      <c r="B10" s="176">
        <v>4.12649302321491</v>
      </c>
      <c r="C10" s="176">
        <v>4.2619770405705104</v>
      </c>
      <c r="D10" s="176">
        <v>4.2757639395827098</v>
      </c>
      <c r="E10" s="176">
        <v>4.2492227074729598</v>
      </c>
      <c r="F10" s="176">
        <v>4.2887631002991897</v>
      </c>
      <c r="G10" s="176">
        <v>4.41990393500756</v>
      </c>
      <c r="H10" s="176">
        <v>4.4064845361601801</v>
      </c>
      <c r="I10" s="176">
        <v>4.3748079692027799</v>
      </c>
      <c r="J10" s="176">
        <v>4.7751874127751401</v>
      </c>
      <c r="K10" s="176">
        <v>5.3042573319421003</v>
      </c>
      <c r="L10" s="176">
        <v>5.7476040714382597</v>
      </c>
      <c r="M10" s="176">
        <v>6.69211794076777</v>
      </c>
      <c r="N10" s="176">
        <v>7.3229608901645999</v>
      </c>
      <c r="O10" s="176">
        <v>7.8336846261489601</v>
      </c>
      <c r="P10" s="176">
        <v>8.0108787248698405</v>
      </c>
    </row>
    <row r="11" spans="1:16" x14ac:dyDescent="0.25">
      <c r="A11" s="182" t="s">
        <v>47</v>
      </c>
      <c r="B11" s="176"/>
      <c r="C11" s="176">
        <v>7.2165016501650197</v>
      </c>
      <c r="D11" s="176"/>
      <c r="E11" s="176">
        <v>7.3880856760374902</v>
      </c>
      <c r="F11" s="176">
        <v>7.0556446225784901</v>
      </c>
      <c r="G11" s="176">
        <v>6.7098951507208398</v>
      </c>
      <c r="H11" s="176">
        <v>7.0578282828282903</v>
      </c>
      <c r="I11" s="176">
        <v>7.2020408163265301</v>
      </c>
      <c r="J11" s="176">
        <v>7.4735925710969298</v>
      </c>
      <c r="K11" s="176">
        <v>7.48728562980485</v>
      </c>
      <c r="L11" s="176">
        <v>7.5099099099099096</v>
      </c>
      <c r="M11" s="176">
        <v>7.6498216409036903</v>
      </c>
      <c r="N11" s="176">
        <v>7.7511627906976797</v>
      </c>
      <c r="O11" s="176">
        <v>7.7980437284234796</v>
      </c>
      <c r="P11" s="176">
        <v>8.1329545454545507</v>
      </c>
    </row>
    <row r="12" spans="1:16" x14ac:dyDescent="0.25">
      <c r="A12" s="182" t="s">
        <v>29</v>
      </c>
      <c r="B12" s="176">
        <v>11.542943035233</v>
      </c>
      <c r="C12" s="176">
        <v>12.596777598030499</v>
      </c>
      <c r="D12" s="176">
        <v>12.691640096619199</v>
      </c>
      <c r="E12" s="176">
        <v>14.133097832594901</v>
      </c>
      <c r="F12" s="176">
        <v>13.964858904963</v>
      </c>
      <c r="G12" s="176">
        <v>12.8702723466071</v>
      </c>
      <c r="H12" s="176">
        <v>13.0253112818161</v>
      </c>
      <c r="I12" s="176">
        <v>12.2694903261779</v>
      </c>
      <c r="J12" s="176">
        <v>13.1439794117647</v>
      </c>
      <c r="K12" s="176">
        <v>13.3854231989126</v>
      </c>
      <c r="L12" s="176">
        <v>13.119417802726501</v>
      </c>
      <c r="M12" s="176">
        <v>12.969007629273801</v>
      </c>
      <c r="N12" s="176">
        <v>13.0222172477475</v>
      </c>
      <c r="O12" s="176">
        <v>12.5994224889594</v>
      </c>
      <c r="P12" s="176">
        <v>12.2219743765729</v>
      </c>
    </row>
    <row r="13" spans="1:16" x14ac:dyDescent="0.25">
      <c r="A13" s="182" t="s">
        <v>31</v>
      </c>
      <c r="B13" s="176"/>
      <c r="C13" s="176">
        <v>5.1526962092899096</v>
      </c>
      <c r="D13" s="176">
        <v>8.4524959742351093</v>
      </c>
      <c r="E13" s="176">
        <v>8.0249941888928102</v>
      </c>
      <c r="F13" s="176">
        <v>8.7380868439615895</v>
      </c>
      <c r="G13" s="176">
        <v>9.5574842381532008</v>
      </c>
      <c r="H13" s="176">
        <v>9.3499356728232197</v>
      </c>
      <c r="I13" s="176">
        <v>9.7529291900152906</v>
      </c>
      <c r="J13" s="176">
        <v>11.7352239217653</v>
      </c>
      <c r="K13" s="176">
        <v>12.482190324295599</v>
      </c>
      <c r="L13" s="176">
        <v>12.6030990592142</v>
      </c>
      <c r="M13" s="176">
        <v>13.168409466152999</v>
      </c>
      <c r="N13" s="176">
        <v>13.4637016574586</v>
      </c>
      <c r="O13" s="176">
        <v>13.1266813671444</v>
      </c>
      <c r="P13" s="176">
        <v>13.148260869565201</v>
      </c>
    </row>
    <row r="14" spans="1:16" x14ac:dyDescent="0.25">
      <c r="A14" s="182" t="s">
        <v>26</v>
      </c>
      <c r="B14" s="176">
        <v>3.93134016635869</v>
      </c>
      <c r="C14" s="176">
        <v>5.3805048825928399</v>
      </c>
      <c r="D14" s="176">
        <v>5.4832424658977796</v>
      </c>
      <c r="E14" s="176">
        <v>5.93956964406346</v>
      </c>
      <c r="F14" s="176">
        <v>6.08041830682832</v>
      </c>
      <c r="G14" s="176">
        <v>7.18261023774006</v>
      </c>
      <c r="H14" s="176">
        <v>8.0532290481943392</v>
      </c>
      <c r="I14" s="176">
        <v>8.5383748812610207</v>
      </c>
      <c r="J14" s="176">
        <v>9.4005735901811303</v>
      </c>
      <c r="K14" s="176">
        <v>9.7352474717679804</v>
      </c>
      <c r="L14" s="176">
        <v>10.504410838206599</v>
      </c>
      <c r="M14" s="176">
        <v>11.3780246643234</v>
      </c>
      <c r="N14" s="176">
        <v>12.3982866090517</v>
      </c>
      <c r="O14" s="176">
        <v>12.5873029634816</v>
      </c>
      <c r="P14" s="176">
        <v>13.3938832170184</v>
      </c>
    </row>
    <row r="15" spans="1:16" x14ac:dyDescent="0.25">
      <c r="A15" s="182" t="s">
        <v>30</v>
      </c>
      <c r="B15" s="176"/>
      <c r="C15" s="176">
        <v>9.4941686027862495</v>
      </c>
      <c r="D15" s="176"/>
      <c r="E15" s="176">
        <v>9.9137870855148407</v>
      </c>
      <c r="F15" s="176">
        <v>9.9876456053653406</v>
      </c>
      <c r="G15" s="176">
        <v>12.916930658218901</v>
      </c>
      <c r="H15" s="176">
        <v>13.049498096227101</v>
      </c>
      <c r="I15" s="176">
        <v>9.7165380744716607</v>
      </c>
      <c r="J15" s="176">
        <v>10.9796052631579</v>
      </c>
      <c r="K15" s="176">
        <v>10.0020394289599</v>
      </c>
      <c r="L15" s="176">
        <v>10.204492122024799</v>
      </c>
      <c r="M15" s="176">
        <v>9.5941080196399398</v>
      </c>
      <c r="N15" s="176">
        <v>9.8951979234263501</v>
      </c>
      <c r="O15" s="176">
        <v>13.8806306306306</v>
      </c>
      <c r="P15" s="176">
        <v>14.1326335877863</v>
      </c>
    </row>
    <row r="16" spans="1:16" x14ac:dyDescent="0.25">
      <c r="A16" s="182" t="s">
        <v>27</v>
      </c>
      <c r="B16" s="176"/>
      <c r="C16" s="176"/>
      <c r="D16" s="176"/>
      <c r="E16" s="176"/>
      <c r="F16" s="176"/>
      <c r="G16" s="176"/>
      <c r="H16" s="176"/>
      <c r="I16" s="176"/>
      <c r="J16" s="176"/>
      <c r="K16" s="176"/>
      <c r="L16" s="176">
        <v>18.898039527850401</v>
      </c>
      <c r="M16" s="176">
        <v>20.4473250184089</v>
      </c>
      <c r="N16" s="176">
        <v>22.7793263437256</v>
      </c>
      <c r="O16" s="176">
        <v>21.497651158954099</v>
      </c>
      <c r="P16" s="176"/>
    </row>
    <row r="18" spans="1:1" x14ac:dyDescent="0.25">
      <c r="A18" t="s">
        <v>168</v>
      </c>
    </row>
    <row r="19" spans="1:1" x14ac:dyDescent="0.25">
      <c r="A19" t="s">
        <v>421</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zoomScaleNormal="100" workbookViewId="0">
      <selection activeCell="T23" sqref="T23"/>
    </sheetView>
  </sheetViews>
  <sheetFormatPr defaultRowHeight="15" x14ac:dyDescent="0.25"/>
  <cols>
    <col min="1" max="1" width="27.7109375" customWidth="1"/>
    <col min="2" max="2" width="39.5703125" customWidth="1"/>
    <col min="3" max="18" width="6.42578125" customWidth="1"/>
    <col min="19" max="19" width="5.7109375" customWidth="1"/>
  </cols>
  <sheetData>
    <row r="1" spans="1:21" x14ac:dyDescent="0.25">
      <c r="A1" s="7" t="s">
        <v>568</v>
      </c>
    </row>
    <row r="2" spans="1:21" x14ac:dyDescent="0.25">
      <c r="A2" s="7" t="s">
        <v>436</v>
      </c>
    </row>
    <row r="4" spans="1:21" x14ac:dyDescent="0.25">
      <c r="A4" s="39" t="s">
        <v>687</v>
      </c>
      <c r="B4" s="1" t="s">
        <v>688</v>
      </c>
      <c r="C4" s="184">
        <v>1998</v>
      </c>
      <c r="D4" s="184">
        <v>1999</v>
      </c>
      <c r="E4" s="184">
        <v>2000</v>
      </c>
      <c r="F4" s="184">
        <v>2001</v>
      </c>
      <c r="G4" s="184">
        <v>2002</v>
      </c>
      <c r="H4" s="184">
        <v>2003</v>
      </c>
      <c r="I4" s="184">
        <v>2004</v>
      </c>
      <c r="J4" s="184">
        <v>2005</v>
      </c>
      <c r="K4" s="184">
        <v>2006</v>
      </c>
      <c r="L4" s="184">
        <v>2007</v>
      </c>
      <c r="M4" s="184">
        <v>2008</v>
      </c>
      <c r="N4" s="184">
        <v>2009</v>
      </c>
      <c r="O4" s="184">
        <v>2010</v>
      </c>
      <c r="P4" s="184">
        <v>2011</v>
      </c>
      <c r="Q4" s="184">
        <v>2012</v>
      </c>
      <c r="R4" s="184">
        <v>2013</v>
      </c>
      <c r="S4" s="184">
        <v>2014</v>
      </c>
    </row>
    <row r="5" spans="1:21" x14ac:dyDescent="0.25">
      <c r="A5" s="239" t="s">
        <v>389</v>
      </c>
      <c r="B5" s="164" t="s">
        <v>389</v>
      </c>
      <c r="C5" s="182">
        <v>12</v>
      </c>
      <c r="D5" s="182">
        <v>20</v>
      </c>
      <c r="E5" s="182">
        <v>18</v>
      </c>
      <c r="F5" s="182">
        <v>19</v>
      </c>
      <c r="G5" s="182">
        <v>25</v>
      </c>
      <c r="H5" s="182">
        <v>36</v>
      </c>
      <c r="I5" s="182">
        <v>49</v>
      </c>
      <c r="J5" s="182">
        <v>43</v>
      </c>
      <c r="K5" s="182">
        <v>25</v>
      </c>
      <c r="L5" s="182">
        <v>45</v>
      </c>
      <c r="M5" s="182">
        <v>37</v>
      </c>
      <c r="N5" s="182">
        <v>32</v>
      </c>
      <c r="O5" s="182">
        <v>32</v>
      </c>
      <c r="P5" s="182">
        <v>38</v>
      </c>
      <c r="Q5" s="182">
        <v>26</v>
      </c>
      <c r="R5" s="182">
        <v>22</v>
      </c>
      <c r="S5" s="182">
        <v>18</v>
      </c>
    </row>
    <row r="6" spans="1:21" ht="30" x14ac:dyDescent="0.25">
      <c r="A6" s="239" t="s">
        <v>429</v>
      </c>
      <c r="B6" s="164" t="s">
        <v>390</v>
      </c>
      <c r="C6" s="182">
        <v>0</v>
      </c>
      <c r="D6" s="182">
        <v>0</v>
      </c>
      <c r="E6" s="182">
        <v>0</v>
      </c>
      <c r="F6" s="182"/>
      <c r="G6" s="182">
        <v>0</v>
      </c>
      <c r="H6" s="182">
        <v>1</v>
      </c>
      <c r="I6" s="182">
        <v>1</v>
      </c>
      <c r="J6" s="182">
        <v>1</v>
      </c>
      <c r="K6" s="182">
        <v>3</v>
      </c>
      <c r="L6" s="182">
        <v>4</v>
      </c>
      <c r="M6" s="182">
        <v>2</v>
      </c>
      <c r="N6" s="182">
        <v>3</v>
      </c>
      <c r="O6" s="182">
        <v>5</v>
      </c>
      <c r="P6" s="182">
        <v>4</v>
      </c>
      <c r="Q6" s="182">
        <v>6</v>
      </c>
      <c r="R6" s="182">
        <v>8</v>
      </c>
      <c r="S6" s="182">
        <v>8</v>
      </c>
    </row>
    <row r="7" spans="1:21" ht="30" x14ac:dyDescent="0.25">
      <c r="A7" s="239" t="s">
        <v>430</v>
      </c>
      <c r="B7" s="164" t="s">
        <v>393</v>
      </c>
      <c r="C7" s="182">
        <v>7</v>
      </c>
      <c r="D7" s="182">
        <v>7</v>
      </c>
      <c r="E7" s="182">
        <v>3</v>
      </c>
      <c r="F7" s="182">
        <v>6</v>
      </c>
      <c r="G7" s="182">
        <v>5</v>
      </c>
      <c r="H7" s="182">
        <v>3</v>
      </c>
      <c r="I7" s="182">
        <v>6</v>
      </c>
      <c r="J7" s="182">
        <v>11</v>
      </c>
      <c r="K7" s="182">
        <v>11</v>
      </c>
      <c r="L7" s="182">
        <v>6</v>
      </c>
      <c r="M7" s="182">
        <v>4</v>
      </c>
      <c r="N7" s="182">
        <v>1</v>
      </c>
      <c r="O7" s="182">
        <v>2</v>
      </c>
      <c r="P7" s="182">
        <v>4</v>
      </c>
      <c r="Q7" s="182">
        <v>3</v>
      </c>
      <c r="R7" s="182">
        <v>1</v>
      </c>
      <c r="S7" s="182">
        <v>1</v>
      </c>
    </row>
    <row r="8" spans="1:21" ht="30" x14ac:dyDescent="0.25">
      <c r="A8" s="239" t="s">
        <v>431</v>
      </c>
      <c r="B8" s="164" t="s">
        <v>396</v>
      </c>
      <c r="C8" s="182">
        <v>10</v>
      </c>
      <c r="D8" s="182">
        <v>12</v>
      </c>
      <c r="E8" s="182">
        <v>11</v>
      </c>
      <c r="F8" s="182">
        <v>12</v>
      </c>
      <c r="G8" s="182">
        <v>14</v>
      </c>
      <c r="H8" s="182">
        <v>11</v>
      </c>
      <c r="I8" s="182">
        <v>27</v>
      </c>
      <c r="J8" s="182">
        <v>31</v>
      </c>
      <c r="K8" s="182">
        <v>27</v>
      </c>
      <c r="L8" s="182">
        <v>24</v>
      </c>
      <c r="M8" s="182">
        <v>53</v>
      </c>
      <c r="N8" s="182">
        <v>46</v>
      </c>
      <c r="O8" s="182">
        <v>46</v>
      </c>
      <c r="P8" s="182">
        <v>42</v>
      </c>
      <c r="Q8" s="182">
        <v>32</v>
      </c>
      <c r="R8" s="182">
        <v>33</v>
      </c>
      <c r="S8" s="182">
        <v>35</v>
      </c>
    </row>
    <row r="9" spans="1:21" x14ac:dyDescent="0.25">
      <c r="A9" s="239" t="s">
        <v>432</v>
      </c>
      <c r="B9" s="164" t="s">
        <v>397</v>
      </c>
      <c r="C9" s="182"/>
      <c r="D9" s="182"/>
      <c r="E9" s="182"/>
      <c r="F9" s="182"/>
      <c r="G9" s="182"/>
      <c r="H9" s="182">
        <v>1</v>
      </c>
      <c r="I9" s="182">
        <v>2</v>
      </c>
      <c r="J9" s="182">
        <v>1</v>
      </c>
      <c r="K9" s="182">
        <v>5</v>
      </c>
      <c r="L9" s="182">
        <v>3</v>
      </c>
      <c r="M9" s="182">
        <v>5</v>
      </c>
      <c r="N9" s="182">
        <v>6</v>
      </c>
      <c r="O9" s="182">
        <v>4</v>
      </c>
      <c r="P9" s="182">
        <v>6</v>
      </c>
      <c r="Q9" s="182">
        <v>4</v>
      </c>
      <c r="R9" s="182">
        <v>3</v>
      </c>
      <c r="S9" s="182">
        <v>3</v>
      </c>
    </row>
    <row r="10" spans="1:21" x14ac:dyDescent="0.25">
      <c r="A10" s="239" t="s">
        <v>433</v>
      </c>
      <c r="B10" s="164" t="s">
        <v>399</v>
      </c>
      <c r="C10" s="182">
        <v>33</v>
      </c>
      <c r="D10" s="182">
        <v>30</v>
      </c>
      <c r="E10" s="182">
        <v>22</v>
      </c>
      <c r="F10" s="182">
        <v>10</v>
      </c>
      <c r="G10" s="182">
        <v>9</v>
      </c>
      <c r="H10" s="182">
        <v>20</v>
      </c>
      <c r="I10" s="182">
        <v>21</v>
      </c>
      <c r="J10" s="182">
        <v>55</v>
      </c>
      <c r="K10" s="182">
        <v>53</v>
      </c>
      <c r="L10" s="182">
        <v>71</v>
      </c>
      <c r="M10" s="182">
        <v>130</v>
      </c>
      <c r="N10" s="182">
        <v>178</v>
      </c>
      <c r="O10" s="182">
        <v>196</v>
      </c>
      <c r="P10" s="182">
        <v>180</v>
      </c>
      <c r="Q10" s="182">
        <v>176</v>
      </c>
      <c r="R10" s="182">
        <v>175</v>
      </c>
      <c r="S10" s="182">
        <v>180</v>
      </c>
    </row>
    <row r="11" spans="1:21" ht="120" x14ac:dyDescent="0.25">
      <c r="A11" s="239" t="s">
        <v>434</v>
      </c>
      <c r="B11" s="164" t="s">
        <v>686</v>
      </c>
      <c r="C11" s="182">
        <v>9</v>
      </c>
      <c r="D11" s="182">
        <v>17</v>
      </c>
      <c r="E11" s="182">
        <v>10</v>
      </c>
      <c r="F11" s="182">
        <v>19</v>
      </c>
      <c r="G11" s="182">
        <v>21</v>
      </c>
      <c r="H11" s="182">
        <v>19</v>
      </c>
      <c r="I11" s="182">
        <v>14</v>
      </c>
      <c r="J11" s="182">
        <v>20</v>
      </c>
      <c r="K11" s="182">
        <v>28</v>
      </c>
      <c r="L11" s="182">
        <v>26</v>
      </c>
      <c r="M11" s="182">
        <v>0</v>
      </c>
      <c r="N11" s="182">
        <v>0</v>
      </c>
      <c r="O11" s="182">
        <v>0</v>
      </c>
      <c r="P11" s="182">
        <v>0</v>
      </c>
      <c r="Q11" s="182">
        <v>0</v>
      </c>
      <c r="R11" s="182">
        <v>0</v>
      </c>
      <c r="S11" s="182">
        <v>0</v>
      </c>
    </row>
    <row r="12" spans="1:21" x14ac:dyDescent="0.25">
      <c r="A12" s="239" t="s">
        <v>435</v>
      </c>
      <c r="B12" s="164"/>
      <c r="C12" s="182">
        <v>11</v>
      </c>
      <c r="D12" s="182">
        <v>0</v>
      </c>
      <c r="E12" s="182">
        <v>0</v>
      </c>
      <c r="F12" s="182">
        <v>0</v>
      </c>
      <c r="G12" s="182">
        <v>0</v>
      </c>
      <c r="H12" s="182">
        <v>42</v>
      </c>
      <c r="I12" s="182">
        <v>2</v>
      </c>
      <c r="J12" s="182">
        <v>3</v>
      </c>
      <c r="K12" s="182">
        <v>3</v>
      </c>
      <c r="L12" s="182">
        <v>1</v>
      </c>
      <c r="M12" s="182">
        <v>0</v>
      </c>
      <c r="N12" s="182">
        <v>6</v>
      </c>
      <c r="O12" s="182">
        <v>2</v>
      </c>
      <c r="P12" s="182">
        <v>4</v>
      </c>
      <c r="Q12" s="182">
        <v>5</v>
      </c>
      <c r="R12" s="182">
        <v>6</v>
      </c>
      <c r="S12" s="182">
        <v>7</v>
      </c>
      <c r="U12" s="159"/>
    </row>
    <row r="13" spans="1:21" x14ac:dyDescent="0.25">
      <c r="A13" s="39" t="s">
        <v>93</v>
      </c>
      <c r="B13" s="164"/>
      <c r="C13" s="182">
        <v>82</v>
      </c>
      <c r="D13" s="182">
        <v>86</v>
      </c>
      <c r="E13" s="182">
        <v>64</v>
      </c>
      <c r="F13" s="182">
        <v>66</v>
      </c>
      <c r="G13" s="182">
        <v>74</v>
      </c>
      <c r="H13" s="182">
        <v>133</v>
      </c>
      <c r="I13" s="182">
        <v>122</v>
      </c>
      <c r="J13" s="182">
        <v>165</v>
      </c>
      <c r="K13" s="182">
        <v>155</v>
      </c>
      <c r="L13" s="182">
        <v>180</v>
      </c>
      <c r="M13" s="182">
        <v>231</v>
      </c>
      <c r="N13" s="182">
        <v>272</v>
      </c>
      <c r="O13" s="182">
        <v>287</v>
      </c>
      <c r="P13" s="182">
        <v>278</v>
      </c>
      <c r="Q13" s="182">
        <v>252</v>
      </c>
      <c r="R13" s="182">
        <v>248</v>
      </c>
      <c r="S13" s="182">
        <v>252</v>
      </c>
    </row>
    <row r="19" spans="1:10" x14ac:dyDescent="0.25">
      <c r="A19" t="s">
        <v>612</v>
      </c>
    </row>
    <row r="21" spans="1:10" x14ac:dyDescent="0.25">
      <c r="A21" t="s">
        <v>684</v>
      </c>
    </row>
    <row r="22" spans="1:10" x14ac:dyDescent="0.25">
      <c r="A22" t="s">
        <v>669</v>
      </c>
    </row>
    <row r="23" spans="1:10" x14ac:dyDescent="0.25">
      <c r="A23" s="161"/>
      <c r="B23" s="161">
        <v>2007</v>
      </c>
      <c r="C23" s="161">
        <v>2008</v>
      </c>
      <c r="D23" s="161">
        <v>2009</v>
      </c>
      <c r="E23" s="161">
        <v>2010</v>
      </c>
      <c r="F23" s="161">
        <v>2011</v>
      </c>
      <c r="G23" s="161">
        <v>2012</v>
      </c>
      <c r="H23" s="161">
        <v>2013</v>
      </c>
      <c r="I23" s="161">
        <v>2014</v>
      </c>
      <c r="J23" s="161">
        <v>2015</v>
      </c>
    </row>
    <row r="24" spans="1:10" x14ac:dyDescent="0.25">
      <c r="A24" s="161" t="s">
        <v>386</v>
      </c>
      <c r="B24" s="161">
        <v>180</v>
      </c>
      <c r="C24" s="161">
        <v>234</v>
      </c>
      <c r="D24" s="161">
        <v>274</v>
      </c>
      <c r="E24" s="161">
        <v>292</v>
      </c>
      <c r="F24" s="161">
        <v>280</v>
      </c>
      <c r="G24" s="161">
        <v>255</v>
      </c>
      <c r="H24" s="161">
        <v>248</v>
      </c>
      <c r="I24" s="161">
        <v>254</v>
      </c>
      <c r="J24" s="161">
        <v>236</v>
      </c>
    </row>
    <row r="25" spans="1:10" x14ac:dyDescent="0.25">
      <c r="A25" s="161" t="s">
        <v>387</v>
      </c>
      <c r="B25" s="161">
        <v>0</v>
      </c>
      <c r="C25" s="161">
        <v>0</v>
      </c>
      <c r="D25" s="161" t="s">
        <v>428</v>
      </c>
      <c r="E25" s="161" t="s">
        <v>428</v>
      </c>
      <c r="F25" s="161">
        <v>0</v>
      </c>
      <c r="G25" s="161" t="s">
        <v>428</v>
      </c>
      <c r="H25" s="161" t="s">
        <v>428</v>
      </c>
      <c r="I25" s="161" t="s">
        <v>428</v>
      </c>
      <c r="J25" s="161" t="s">
        <v>428</v>
      </c>
    </row>
    <row r="26" spans="1:10" x14ac:dyDescent="0.25">
      <c r="A26" s="161" t="s">
        <v>388</v>
      </c>
      <c r="B26" s="161" t="s">
        <v>428</v>
      </c>
      <c r="C26" s="161" t="s">
        <v>428</v>
      </c>
      <c r="D26" s="161" t="s">
        <v>428</v>
      </c>
      <c r="E26" s="161" t="s">
        <v>428</v>
      </c>
      <c r="F26" s="161" t="s">
        <v>428</v>
      </c>
      <c r="G26" s="161" t="s">
        <v>428</v>
      </c>
      <c r="H26" s="161" t="s">
        <v>428</v>
      </c>
      <c r="I26" s="161" t="s">
        <v>428</v>
      </c>
      <c r="J26" s="161" t="s">
        <v>428</v>
      </c>
    </row>
    <row r="27" spans="1:10" x14ac:dyDescent="0.25">
      <c r="A27" s="161" t="s">
        <v>389</v>
      </c>
      <c r="B27" s="161">
        <v>42</v>
      </c>
      <c r="C27" s="161">
        <v>37</v>
      </c>
      <c r="D27" s="161">
        <v>32</v>
      </c>
      <c r="E27" s="161">
        <v>32</v>
      </c>
      <c r="F27" s="161">
        <v>38</v>
      </c>
      <c r="G27" s="161">
        <v>26</v>
      </c>
      <c r="H27" s="161">
        <v>22</v>
      </c>
      <c r="I27" s="161">
        <v>18</v>
      </c>
      <c r="J27" s="161">
        <v>20</v>
      </c>
    </row>
    <row r="28" spans="1:10" x14ac:dyDescent="0.25">
      <c r="A28" s="161" t="s">
        <v>390</v>
      </c>
      <c r="B28" s="161">
        <v>4</v>
      </c>
      <c r="C28" s="161">
        <v>2</v>
      </c>
      <c r="D28" s="161">
        <v>3</v>
      </c>
      <c r="E28" s="161">
        <v>5</v>
      </c>
      <c r="F28" s="161">
        <v>4</v>
      </c>
      <c r="G28" s="161">
        <v>6</v>
      </c>
      <c r="H28" s="161">
        <v>8</v>
      </c>
      <c r="I28" s="161">
        <v>8</v>
      </c>
      <c r="J28" s="161">
        <v>8</v>
      </c>
    </row>
    <row r="29" spans="1:10" x14ac:dyDescent="0.25">
      <c r="A29" s="161" t="s">
        <v>391</v>
      </c>
      <c r="B29" s="161">
        <v>0</v>
      </c>
      <c r="C29" s="161" t="s">
        <v>428</v>
      </c>
      <c r="D29" s="161" t="s">
        <v>428</v>
      </c>
      <c r="E29" s="161" t="s">
        <v>428</v>
      </c>
      <c r="F29" s="161" t="s">
        <v>428</v>
      </c>
      <c r="G29" s="161" t="s">
        <v>428</v>
      </c>
      <c r="H29" s="161" t="s">
        <v>428</v>
      </c>
      <c r="I29" s="161" t="s">
        <v>428</v>
      </c>
      <c r="J29" s="161" t="s">
        <v>428</v>
      </c>
    </row>
    <row r="30" spans="1:10" x14ac:dyDescent="0.25">
      <c r="A30" s="161" t="s">
        <v>392</v>
      </c>
      <c r="B30" s="161" t="s">
        <v>428</v>
      </c>
      <c r="C30" s="161" t="s">
        <v>428</v>
      </c>
      <c r="D30" s="161" t="s">
        <v>428</v>
      </c>
      <c r="E30" s="161" t="s">
        <v>428</v>
      </c>
      <c r="F30" s="161">
        <v>0</v>
      </c>
      <c r="G30" s="161">
        <v>0</v>
      </c>
      <c r="H30" s="161" t="s">
        <v>428</v>
      </c>
      <c r="I30" s="161" t="s">
        <v>428</v>
      </c>
      <c r="J30" s="161">
        <v>0</v>
      </c>
    </row>
    <row r="31" spans="1:10" x14ac:dyDescent="0.25">
      <c r="A31" s="161" t="s">
        <v>393</v>
      </c>
      <c r="B31" s="161">
        <v>3</v>
      </c>
      <c r="C31" s="161">
        <v>4</v>
      </c>
      <c r="D31" s="161">
        <v>1</v>
      </c>
      <c r="E31" s="161">
        <v>2</v>
      </c>
      <c r="F31" s="161">
        <v>4</v>
      </c>
      <c r="G31" s="161">
        <v>3</v>
      </c>
      <c r="H31" s="161">
        <v>1</v>
      </c>
      <c r="I31" s="161">
        <v>1</v>
      </c>
      <c r="J31" s="161">
        <v>0</v>
      </c>
    </row>
    <row r="32" spans="1:10" x14ac:dyDescent="0.25">
      <c r="A32" s="161" t="s">
        <v>394</v>
      </c>
      <c r="B32" s="161">
        <v>0</v>
      </c>
      <c r="C32" s="161">
        <v>0</v>
      </c>
      <c r="D32" s="161">
        <v>0</v>
      </c>
      <c r="E32" s="161" t="s">
        <v>428</v>
      </c>
      <c r="F32" s="161" t="s">
        <v>428</v>
      </c>
      <c r="G32" s="161" t="s">
        <v>428</v>
      </c>
      <c r="H32" s="161" t="s">
        <v>428</v>
      </c>
      <c r="I32" s="161" t="s">
        <v>428</v>
      </c>
      <c r="J32" s="161" t="s">
        <v>428</v>
      </c>
    </row>
    <row r="33" spans="1:10" x14ac:dyDescent="0.25">
      <c r="A33" s="161" t="s">
        <v>395</v>
      </c>
      <c r="B33" s="161">
        <v>0</v>
      </c>
      <c r="C33" s="161">
        <v>0</v>
      </c>
      <c r="D33" s="161">
        <v>0</v>
      </c>
      <c r="E33" s="161">
        <v>0</v>
      </c>
      <c r="F33" s="161">
        <v>0</v>
      </c>
      <c r="G33" s="161">
        <v>0</v>
      </c>
      <c r="H33" s="161">
        <v>0</v>
      </c>
      <c r="I33" s="161">
        <v>0</v>
      </c>
      <c r="J33" s="161">
        <v>0</v>
      </c>
    </row>
    <row r="34" spans="1:10" x14ac:dyDescent="0.25">
      <c r="A34" s="161" t="s">
        <v>396</v>
      </c>
      <c r="B34" s="161">
        <v>24</v>
      </c>
      <c r="C34" s="161">
        <v>53</v>
      </c>
      <c r="D34" s="161">
        <v>46</v>
      </c>
      <c r="E34" s="161">
        <v>46</v>
      </c>
      <c r="F34" s="161">
        <v>42</v>
      </c>
      <c r="G34" s="161">
        <v>32</v>
      </c>
      <c r="H34" s="161">
        <v>33</v>
      </c>
      <c r="I34" s="161">
        <v>35</v>
      </c>
      <c r="J34" s="161">
        <v>33</v>
      </c>
    </row>
    <row r="35" spans="1:10" x14ac:dyDescent="0.25">
      <c r="A35" s="161" t="s">
        <v>397</v>
      </c>
      <c r="B35" s="161">
        <v>3</v>
      </c>
      <c r="C35" s="161">
        <v>5</v>
      </c>
      <c r="D35" s="161">
        <v>6</v>
      </c>
      <c r="E35" s="161">
        <v>4</v>
      </c>
      <c r="F35" s="161">
        <v>6</v>
      </c>
      <c r="G35" s="161">
        <v>4</v>
      </c>
      <c r="H35" s="161">
        <v>3</v>
      </c>
      <c r="I35" s="161">
        <v>3</v>
      </c>
      <c r="J35" s="161">
        <v>5</v>
      </c>
    </row>
    <row r="36" spans="1:10" x14ac:dyDescent="0.25">
      <c r="A36" s="12" t="s">
        <v>398</v>
      </c>
      <c r="B36" s="161">
        <v>0</v>
      </c>
      <c r="C36" s="161">
        <v>0</v>
      </c>
      <c r="D36" s="161">
        <v>0</v>
      </c>
      <c r="E36" s="161" t="s">
        <v>428</v>
      </c>
      <c r="F36" s="161">
        <v>0</v>
      </c>
      <c r="G36" s="161">
        <v>0</v>
      </c>
      <c r="H36" s="161">
        <v>0</v>
      </c>
      <c r="I36" s="161">
        <v>0</v>
      </c>
      <c r="J36" s="161">
        <v>0</v>
      </c>
    </row>
    <row r="37" spans="1:10" x14ac:dyDescent="0.25">
      <c r="A37" s="12" t="s">
        <v>399</v>
      </c>
      <c r="B37" s="161">
        <v>100</v>
      </c>
      <c r="C37" s="161">
        <v>130</v>
      </c>
      <c r="D37" s="161">
        <v>178</v>
      </c>
      <c r="E37" s="161">
        <v>196</v>
      </c>
      <c r="F37" s="161">
        <v>180</v>
      </c>
      <c r="G37" s="161">
        <v>176</v>
      </c>
      <c r="H37" s="161">
        <v>175</v>
      </c>
      <c r="I37" s="161">
        <v>180</v>
      </c>
      <c r="J37" s="161">
        <v>162</v>
      </c>
    </row>
    <row r="38" spans="1:10" x14ac:dyDescent="0.25">
      <c r="A38" s="12" t="s">
        <v>400</v>
      </c>
      <c r="B38" s="161" t="s">
        <v>428</v>
      </c>
      <c r="C38" s="161" t="s">
        <v>428</v>
      </c>
      <c r="D38" s="161">
        <v>1</v>
      </c>
      <c r="E38" s="161">
        <v>2</v>
      </c>
      <c r="F38" s="161" t="s">
        <v>428</v>
      </c>
      <c r="G38" s="161" t="s">
        <v>428</v>
      </c>
      <c r="H38" s="161" t="s">
        <v>428</v>
      </c>
      <c r="I38" s="161"/>
      <c r="J38" s="161" t="s">
        <v>428</v>
      </c>
    </row>
    <row r="39" spans="1:10" x14ac:dyDescent="0.25">
      <c r="A39" s="12" t="s">
        <v>401</v>
      </c>
      <c r="B39" s="161">
        <v>0</v>
      </c>
      <c r="C39" s="161">
        <v>0</v>
      </c>
      <c r="D39" s="161">
        <v>0</v>
      </c>
      <c r="E39" s="161">
        <v>0</v>
      </c>
      <c r="F39" s="161">
        <v>0</v>
      </c>
      <c r="G39" s="161">
        <v>0</v>
      </c>
      <c r="H39" s="161">
        <v>0</v>
      </c>
      <c r="I39" s="161">
        <v>0</v>
      </c>
      <c r="J39" s="161">
        <v>0</v>
      </c>
    </row>
    <row r="40" spans="1:10" x14ac:dyDescent="0.25">
      <c r="A40" s="12" t="s">
        <v>402</v>
      </c>
      <c r="B40" s="161" t="s">
        <v>428</v>
      </c>
      <c r="C40" s="161" t="s">
        <v>428</v>
      </c>
      <c r="D40" s="161">
        <v>5</v>
      </c>
      <c r="E40" s="161" t="s">
        <v>428</v>
      </c>
      <c r="F40" s="161">
        <v>4</v>
      </c>
      <c r="G40" s="161">
        <v>5</v>
      </c>
      <c r="H40" s="161">
        <v>6</v>
      </c>
      <c r="I40" s="161">
        <v>7</v>
      </c>
      <c r="J40" s="161">
        <v>5</v>
      </c>
    </row>
    <row r="41" spans="1:10" x14ac:dyDescent="0.25">
      <c r="A41" s="12" t="s">
        <v>403</v>
      </c>
      <c r="B41" s="161">
        <v>0</v>
      </c>
      <c r="C41" s="161">
        <v>0</v>
      </c>
      <c r="D41" s="161">
        <v>0</v>
      </c>
      <c r="E41" s="161">
        <v>0</v>
      </c>
      <c r="F41" s="161">
        <v>0</v>
      </c>
      <c r="G41" s="161">
        <v>0</v>
      </c>
      <c r="H41" s="161">
        <v>0</v>
      </c>
      <c r="I41" s="161">
        <v>0</v>
      </c>
      <c r="J41" s="161">
        <v>0</v>
      </c>
    </row>
    <row r="42" spans="1:10" x14ac:dyDescent="0.25">
      <c r="A42" s="12" t="s">
        <v>404</v>
      </c>
      <c r="B42" s="161">
        <v>0</v>
      </c>
      <c r="C42" s="161">
        <v>0</v>
      </c>
      <c r="D42" s="161">
        <v>0</v>
      </c>
      <c r="E42" s="161">
        <v>0</v>
      </c>
      <c r="F42" s="161">
        <v>0</v>
      </c>
      <c r="G42" s="161">
        <v>0</v>
      </c>
      <c r="H42" s="161">
        <v>0</v>
      </c>
      <c r="I42" s="161">
        <v>0</v>
      </c>
      <c r="J42" s="161">
        <v>0</v>
      </c>
    </row>
    <row r="43" spans="1:10" x14ac:dyDescent="0.25">
      <c r="A43" s="12" t="s">
        <v>405</v>
      </c>
      <c r="B43" s="161" t="s">
        <v>428</v>
      </c>
      <c r="C43" s="161">
        <v>0</v>
      </c>
      <c r="D43" s="161">
        <v>0</v>
      </c>
      <c r="E43" s="161">
        <v>0</v>
      </c>
      <c r="F43" s="161">
        <v>0</v>
      </c>
      <c r="G43" s="161">
        <v>0</v>
      </c>
      <c r="H43" s="161">
        <v>0</v>
      </c>
      <c r="I43" s="161">
        <v>0</v>
      </c>
      <c r="J43" s="161">
        <v>0</v>
      </c>
    </row>
    <row r="44" spans="1:10" x14ac:dyDescent="0.25">
      <c r="A44" t="s">
        <v>492</v>
      </c>
    </row>
    <row r="45" spans="1:10" x14ac:dyDescent="0.25">
      <c r="A45" t="s">
        <v>670</v>
      </c>
    </row>
    <row r="46" spans="1:10" x14ac:dyDescent="0.25">
      <c r="A46" t="s">
        <v>475</v>
      </c>
      <c r="B46" s="160">
        <v>42706</v>
      </c>
    </row>
    <row r="48" spans="1:10" x14ac:dyDescent="0.25">
      <c r="A48" t="s">
        <v>683</v>
      </c>
    </row>
    <row r="49" spans="1:11" x14ac:dyDescent="0.25">
      <c r="A49" t="s">
        <v>671</v>
      </c>
    </row>
    <row r="50" spans="1:11" x14ac:dyDescent="0.25">
      <c r="A50" s="7" t="s">
        <v>672</v>
      </c>
    </row>
    <row r="51" spans="1:11" x14ac:dyDescent="0.25">
      <c r="A51" s="161"/>
      <c r="B51" s="161">
        <v>1998</v>
      </c>
      <c r="C51" s="161">
        <v>1999</v>
      </c>
      <c r="D51" s="161">
        <v>2000</v>
      </c>
      <c r="E51" s="161">
        <v>2001</v>
      </c>
      <c r="F51" s="161">
        <v>2002</v>
      </c>
      <c r="G51" s="161">
        <v>2003</v>
      </c>
      <c r="H51" s="161">
        <v>2004</v>
      </c>
      <c r="I51" s="161">
        <v>2005</v>
      </c>
      <c r="J51" s="161">
        <v>2006</v>
      </c>
      <c r="K51" s="161">
        <v>2007</v>
      </c>
    </row>
    <row r="52" spans="1:11" x14ac:dyDescent="0.25">
      <c r="A52" s="161" t="s">
        <v>386</v>
      </c>
      <c r="B52" s="161">
        <v>83</v>
      </c>
      <c r="C52" s="161">
        <v>89</v>
      </c>
      <c r="D52" s="161">
        <v>65</v>
      </c>
      <c r="E52" s="161">
        <v>68</v>
      </c>
      <c r="F52" s="161">
        <v>74</v>
      </c>
      <c r="G52" s="161">
        <v>133</v>
      </c>
      <c r="H52" s="161">
        <v>122</v>
      </c>
      <c r="I52" s="161">
        <v>165</v>
      </c>
      <c r="J52" s="161">
        <v>155</v>
      </c>
      <c r="K52" s="161">
        <v>180</v>
      </c>
    </row>
    <row r="53" spans="1:11" x14ac:dyDescent="0.25">
      <c r="A53" s="161" t="s">
        <v>673</v>
      </c>
      <c r="B53" s="161" t="s">
        <v>428</v>
      </c>
      <c r="C53" s="161" t="s">
        <v>428</v>
      </c>
      <c r="D53" s="161" t="s">
        <v>81</v>
      </c>
      <c r="E53" s="161" t="s">
        <v>81</v>
      </c>
      <c r="F53" s="161" t="s">
        <v>81</v>
      </c>
      <c r="G53" s="161" t="s">
        <v>81</v>
      </c>
      <c r="H53" s="161">
        <v>0</v>
      </c>
      <c r="I53" s="161">
        <v>0</v>
      </c>
      <c r="J53" s="161" t="s">
        <v>428</v>
      </c>
      <c r="K53" s="161">
        <v>0</v>
      </c>
    </row>
    <row r="54" spans="1:11" x14ac:dyDescent="0.25">
      <c r="A54" s="161" t="s">
        <v>388</v>
      </c>
      <c r="B54" s="161">
        <v>0</v>
      </c>
      <c r="C54" s="161">
        <v>0</v>
      </c>
      <c r="D54" s="161">
        <v>0</v>
      </c>
      <c r="E54" s="161">
        <v>0</v>
      </c>
      <c r="F54" s="161">
        <v>0</v>
      </c>
      <c r="G54" s="161" t="s">
        <v>428</v>
      </c>
      <c r="H54" s="161" t="s">
        <v>428</v>
      </c>
      <c r="I54" s="161" t="s">
        <v>428</v>
      </c>
      <c r="J54" s="161">
        <v>0</v>
      </c>
      <c r="K54" s="161" t="s">
        <v>428</v>
      </c>
    </row>
    <row r="55" spans="1:11" x14ac:dyDescent="0.25">
      <c r="A55" s="161" t="s">
        <v>389</v>
      </c>
      <c r="B55" s="161">
        <v>12</v>
      </c>
      <c r="C55" s="161">
        <v>20</v>
      </c>
      <c r="D55" s="161">
        <v>18</v>
      </c>
      <c r="E55" s="161">
        <v>19</v>
      </c>
      <c r="F55" s="161">
        <v>25</v>
      </c>
      <c r="G55" s="161">
        <v>36</v>
      </c>
      <c r="H55" s="161">
        <v>49</v>
      </c>
      <c r="I55" s="161">
        <v>43</v>
      </c>
      <c r="J55" s="161">
        <v>25</v>
      </c>
      <c r="K55" s="161">
        <v>45</v>
      </c>
    </row>
    <row r="56" spans="1:11" x14ac:dyDescent="0.25">
      <c r="A56" s="161" t="s">
        <v>674</v>
      </c>
      <c r="B56" s="161">
        <v>0</v>
      </c>
      <c r="C56" s="161">
        <v>0</v>
      </c>
      <c r="D56" s="161">
        <v>0</v>
      </c>
      <c r="E56" s="161" t="s">
        <v>428</v>
      </c>
      <c r="F56" s="161">
        <v>0</v>
      </c>
      <c r="G56" s="161">
        <v>1</v>
      </c>
      <c r="H56" s="161">
        <v>1</v>
      </c>
      <c r="I56" s="161">
        <v>1</v>
      </c>
      <c r="J56" s="161">
        <v>3</v>
      </c>
      <c r="K56" s="161">
        <v>4</v>
      </c>
    </row>
    <row r="57" spans="1:11" x14ac:dyDescent="0.25">
      <c r="A57" s="161" t="s">
        <v>392</v>
      </c>
      <c r="B57" s="161">
        <v>0</v>
      </c>
      <c r="C57" s="161">
        <v>0</v>
      </c>
      <c r="D57" s="161">
        <v>0</v>
      </c>
      <c r="E57" s="161">
        <v>0</v>
      </c>
      <c r="F57" s="161">
        <v>0</v>
      </c>
      <c r="G57" s="161" t="s">
        <v>428</v>
      </c>
      <c r="H57" s="161">
        <v>0</v>
      </c>
      <c r="I57" s="161" t="s">
        <v>428</v>
      </c>
      <c r="J57" s="161" t="s">
        <v>428</v>
      </c>
      <c r="K57" s="161" t="s">
        <v>428</v>
      </c>
    </row>
    <row r="58" spans="1:11" x14ac:dyDescent="0.25">
      <c r="A58" s="161" t="s">
        <v>675</v>
      </c>
      <c r="B58" s="161">
        <v>7</v>
      </c>
      <c r="C58" s="161">
        <v>7</v>
      </c>
      <c r="D58" s="161">
        <v>3</v>
      </c>
      <c r="E58" s="161">
        <v>6</v>
      </c>
      <c r="F58" s="161">
        <v>5</v>
      </c>
      <c r="G58" s="161">
        <v>3</v>
      </c>
      <c r="H58" s="161">
        <v>6</v>
      </c>
      <c r="I58" s="161">
        <v>11</v>
      </c>
      <c r="J58" s="161">
        <v>11</v>
      </c>
      <c r="K58" s="161">
        <v>6</v>
      </c>
    </row>
    <row r="59" spans="1:11" x14ac:dyDescent="0.25">
      <c r="A59" s="161" t="s">
        <v>676</v>
      </c>
      <c r="B59" s="161">
        <v>0</v>
      </c>
      <c r="C59" s="161">
        <v>0</v>
      </c>
      <c r="D59" s="161">
        <v>0</v>
      </c>
      <c r="E59" s="161">
        <v>0</v>
      </c>
      <c r="F59" s="161">
        <v>0</v>
      </c>
      <c r="G59" s="161">
        <v>0</v>
      </c>
      <c r="H59" s="161">
        <v>0</v>
      </c>
      <c r="I59" s="161">
        <v>0</v>
      </c>
      <c r="J59" s="161">
        <v>0</v>
      </c>
      <c r="K59" s="161">
        <v>0</v>
      </c>
    </row>
    <row r="60" spans="1:11" x14ac:dyDescent="0.25">
      <c r="A60" s="161" t="s">
        <v>677</v>
      </c>
      <c r="B60" s="161">
        <v>0</v>
      </c>
      <c r="C60" s="161" t="s">
        <v>428</v>
      </c>
      <c r="D60" s="161" t="s">
        <v>428</v>
      </c>
      <c r="E60" s="161">
        <v>0</v>
      </c>
      <c r="F60" s="161">
        <v>0</v>
      </c>
      <c r="G60" s="161">
        <v>0</v>
      </c>
      <c r="H60" s="161">
        <v>0</v>
      </c>
      <c r="I60" s="161">
        <v>0</v>
      </c>
      <c r="J60" s="161" t="s">
        <v>428</v>
      </c>
      <c r="K60" s="161">
        <v>0</v>
      </c>
    </row>
    <row r="61" spans="1:11" x14ac:dyDescent="0.25">
      <c r="A61" s="161" t="s">
        <v>678</v>
      </c>
      <c r="B61" s="161" t="s">
        <v>81</v>
      </c>
      <c r="C61" s="161" t="s">
        <v>81</v>
      </c>
      <c r="D61" s="161" t="s">
        <v>81</v>
      </c>
      <c r="E61" s="161" t="s">
        <v>81</v>
      </c>
      <c r="F61" s="161" t="s">
        <v>81</v>
      </c>
      <c r="G61" s="161">
        <v>1</v>
      </c>
      <c r="H61" s="161">
        <v>2</v>
      </c>
      <c r="I61" s="161">
        <v>1</v>
      </c>
      <c r="J61" s="161">
        <v>5</v>
      </c>
      <c r="K61" s="161">
        <v>3</v>
      </c>
    </row>
    <row r="62" spans="1:11" x14ac:dyDescent="0.25">
      <c r="A62" s="161" t="s">
        <v>679</v>
      </c>
      <c r="B62" s="161">
        <v>10</v>
      </c>
      <c r="C62" s="161">
        <v>12</v>
      </c>
      <c r="D62" s="161">
        <v>11</v>
      </c>
      <c r="E62" s="161">
        <v>12</v>
      </c>
      <c r="F62" s="161">
        <v>14</v>
      </c>
      <c r="G62" s="161">
        <v>11</v>
      </c>
      <c r="H62" s="161">
        <v>27</v>
      </c>
      <c r="I62" s="161">
        <v>31</v>
      </c>
      <c r="J62" s="161">
        <v>27</v>
      </c>
      <c r="K62" s="161">
        <v>24</v>
      </c>
    </row>
    <row r="63" spans="1:11" x14ac:dyDescent="0.25">
      <c r="A63" s="161" t="s">
        <v>433</v>
      </c>
      <c r="B63" s="161">
        <v>33</v>
      </c>
      <c r="C63" s="161">
        <v>30</v>
      </c>
      <c r="D63" s="161">
        <v>22</v>
      </c>
      <c r="E63" s="161">
        <v>10</v>
      </c>
      <c r="F63" s="161">
        <v>9</v>
      </c>
      <c r="G63" s="161">
        <v>20</v>
      </c>
      <c r="H63" s="161">
        <v>21</v>
      </c>
      <c r="I63" s="161">
        <v>55</v>
      </c>
      <c r="J63" s="161">
        <v>53</v>
      </c>
      <c r="K63" s="161">
        <v>71</v>
      </c>
    </row>
    <row r="64" spans="1:11" x14ac:dyDescent="0.25">
      <c r="A64" s="161" t="s">
        <v>680</v>
      </c>
      <c r="B64" s="161">
        <v>9</v>
      </c>
      <c r="C64" s="161">
        <v>17</v>
      </c>
      <c r="D64" s="161">
        <v>10</v>
      </c>
      <c r="E64" s="161">
        <v>19</v>
      </c>
      <c r="F64" s="161">
        <v>21</v>
      </c>
      <c r="G64" s="161">
        <v>19</v>
      </c>
      <c r="H64" s="161">
        <v>14</v>
      </c>
      <c r="I64" s="161">
        <v>20</v>
      </c>
      <c r="J64" s="161">
        <v>28</v>
      </c>
      <c r="K64" s="161">
        <v>26</v>
      </c>
    </row>
    <row r="65" spans="1:11" x14ac:dyDescent="0.25">
      <c r="A65" s="161" t="s">
        <v>681</v>
      </c>
      <c r="B65" s="161">
        <v>11</v>
      </c>
      <c r="C65" s="161" t="s">
        <v>428</v>
      </c>
      <c r="D65" s="161" t="s">
        <v>428</v>
      </c>
      <c r="E65" s="161" t="s">
        <v>428</v>
      </c>
      <c r="F65" s="161">
        <v>0</v>
      </c>
      <c r="G65" s="161">
        <v>42</v>
      </c>
      <c r="H65" s="161">
        <v>2</v>
      </c>
      <c r="I65" s="161">
        <v>3</v>
      </c>
      <c r="J65" s="161">
        <v>3</v>
      </c>
      <c r="K65" s="161">
        <v>1</v>
      </c>
    </row>
    <row r="66" spans="1:11" x14ac:dyDescent="0.25">
      <c r="A66" t="s">
        <v>492</v>
      </c>
    </row>
    <row r="67" spans="1:11" x14ac:dyDescent="0.25">
      <c r="A67" t="s">
        <v>682</v>
      </c>
    </row>
    <row r="68" spans="1:11" x14ac:dyDescent="0.25">
      <c r="A68" t="s">
        <v>685</v>
      </c>
    </row>
    <row r="69" spans="1:11" x14ac:dyDescent="0.25">
      <c r="A69" t="s">
        <v>475</v>
      </c>
      <c r="B69" s="240">
        <v>39785.375</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L18" sqref="L18"/>
    </sheetView>
  </sheetViews>
  <sheetFormatPr defaultRowHeight="15" x14ac:dyDescent="0.25"/>
  <cols>
    <col min="1" max="1" width="32.7109375" customWidth="1"/>
    <col min="2" max="2" width="16.42578125" customWidth="1"/>
    <col min="3" max="3" width="15.5703125" customWidth="1"/>
    <col min="4" max="4" width="10.85546875" bestFit="1" customWidth="1"/>
    <col min="5" max="5" width="13.7109375" customWidth="1"/>
  </cols>
  <sheetData>
    <row r="1" spans="1:5" x14ac:dyDescent="0.25">
      <c r="A1" s="7" t="s">
        <v>567</v>
      </c>
    </row>
    <row r="2" spans="1:5" x14ac:dyDescent="0.25">
      <c r="A2" s="7" t="s">
        <v>14</v>
      </c>
    </row>
    <row r="4" spans="1:5" ht="45" x14ac:dyDescent="0.25">
      <c r="A4" s="55"/>
      <c r="B4" s="137" t="s">
        <v>575</v>
      </c>
      <c r="C4" s="137" t="s">
        <v>576</v>
      </c>
      <c r="D4" s="137" t="s">
        <v>577</v>
      </c>
      <c r="E4" s="184" t="s">
        <v>690</v>
      </c>
    </row>
    <row r="5" spans="1:5" x14ac:dyDescent="0.25">
      <c r="A5" s="38" t="s">
        <v>386</v>
      </c>
      <c r="B5" s="45">
        <v>124828.8</v>
      </c>
      <c r="C5" s="45">
        <v>20642.7</v>
      </c>
      <c r="D5" s="45">
        <f>B5+C5</f>
        <v>145471.5</v>
      </c>
      <c r="E5" s="54"/>
    </row>
    <row r="6" spans="1:5" ht="30" x14ac:dyDescent="0.25">
      <c r="A6" s="38" t="s">
        <v>387</v>
      </c>
      <c r="B6" s="45"/>
      <c r="C6" s="45"/>
      <c r="D6" s="45">
        <f t="shared" ref="D6:D24" si="0">B6+C6</f>
        <v>0</v>
      </c>
      <c r="E6" s="241">
        <f t="shared" ref="E6:E25" si="1">D6/(SUM($D$6:$D$24))</f>
        <v>0</v>
      </c>
    </row>
    <row r="7" spans="1:5" x14ac:dyDescent="0.25">
      <c r="A7" s="38" t="s">
        <v>388</v>
      </c>
      <c r="B7" s="45"/>
      <c r="C7" s="45"/>
      <c r="D7" s="45">
        <f t="shared" si="0"/>
        <v>0</v>
      </c>
      <c r="E7" s="241">
        <f t="shared" si="1"/>
        <v>0</v>
      </c>
    </row>
    <row r="8" spans="1:5" x14ac:dyDescent="0.25">
      <c r="A8" s="38" t="s">
        <v>389</v>
      </c>
      <c r="B8" s="45">
        <v>26888.799999999999</v>
      </c>
      <c r="C8" s="45">
        <v>5632.5</v>
      </c>
      <c r="D8" s="45">
        <f t="shared" si="0"/>
        <v>32521.3</v>
      </c>
      <c r="E8" s="241">
        <f t="shared" si="1"/>
        <v>0.22987913449583061</v>
      </c>
    </row>
    <row r="9" spans="1:5" ht="30" x14ac:dyDescent="0.25">
      <c r="A9" s="38" t="s">
        <v>390</v>
      </c>
      <c r="B9" s="45">
        <v>13060.5</v>
      </c>
      <c r="C9" s="45">
        <v>3697.2</v>
      </c>
      <c r="D9" s="45">
        <f t="shared" si="0"/>
        <v>16757.7</v>
      </c>
      <c r="E9" s="241">
        <f t="shared" si="1"/>
        <v>0.11845300071463259</v>
      </c>
    </row>
    <row r="10" spans="1:5" ht="30" x14ac:dyDescent="0.25">
      <c r="A10" s="38" t="s">
        <v>391</v>
      </c>
      <c r="B10" s="45"/>
      <c r="C10" s="45"/>
      <c r="D10" s="45">
        <f t="shared" si="0"/>
        <v>0</v>
      </c>
      <c r="E10" s="241">
        <f t="shared" si="1"/>
        <v>0</v>
      </c>
    </row>
    <row r="11" spans="1:5" x14ac:dyDescent="0.25">
      <c r="A11" s="38" t="s">
        <v>392</v>
      </c>
      <c r="B11" s="45"/>
      <c r="C11" s="45"/>
      <c r="D11" s="45">
        <f t="shared" si="0"/>
        <v>0</v>
      </c>
      <c r="E11" s="241">
        <f t="shared" si="1"/>
        <v>0</v>
      </c>
    </row>
    <row r="12" spans="1:5" ht="45" x14ac:dyDescent="0.25">
      <c r="A12" s="38" t="s">
        <v>393</v>
      </c>
      <c r="B12" s="45">
        <v>1434.6</v>
      </c>
      <c r="C12" s="45">
        <v>2207.5</v>
      </c>
      <c r="D12" s="45">
        <f t="shared" si="0"/>
        <v>3642.1</v>
      </c>
      <c r="E12" s="241">
        <f t="shared" si="1"/>
        <v>2.574444427951111E-2</v>
      </c>
    </row>
    <row r="13" spans="1:5" x14ac:dyDescent="0.25">
      <c r="A13" s="38" t="s">
        <v>394</v>
      </c>
      <c r="B13" s="45"/>
      <c r="C13" s="45"/>
      <c r="D13" s="45">
        <f t="shared" si="0"/>
        <v>0</v>
      </c>
      <c r="E13" s="241">
        <f t="shared" si="1"/>
        <v>0</v>
      </c>
    </row>
    <row r="14" spans="1:5" x14ac:dyDescent="0.25">
      <c r="A14" s="38" t="s">
        <v>395</v>
      </c>
      <c r="B14" s="45">
        <v>0</v>
      </c>
      <c r="C14" s="45">
        <v>0</v>
      </c>
      <c r="D14" s="45">
        <f t="shared" si="0"/>
        <v>0</v>
      </c>
      <c r="E14" s="241">
        <f t="shared" si="1"/>
        <v>0</v>
      </c>
    </row>
    <row r="15" spans="1:5" x14ac:dyDescent="0.25">
      <c r="A15" s="38" t="s">
        <v>396</v>
      </c>
      <c r="B15" s="45">
        <v>38169.599999999999</v>
      </c>
      <c r="C15" s="45">
        <v>6686.6</v>
      </c>
      <c r="D15" s="45">
        <f t="shared" si="0"/>
        <v>44856.2</v>
      </c>
      <c r="E15" s="241">
        <f t="shared" si="1"/>
        <v>0.31706925715675194</v>
      </c>
    </row>
    <row r="16" spans="1:5" x14ac:dyDescent="0.25">
      <c r="A16" s="38" t="s">
        <v>397</v>
      </c>
      <c r="B16" s="45">
        <v>13216.4</v>
      </c>
      <c r="C16" s="45">
        <v>784.6</v>
      </c>
      <c r="D16" s="45">
        <f t="shared" si="0"/>
        <v>14001</v>
      </c>
      <c r="E16" s="241">
        <f t="shared" si="1"/>
        <v>9.8967069645928191E-2</v>
      </c>
    </row>
    <row r="17" spans="1:5" x14ac:dyDescent="0.25">
      <c r="A17" s="38" t="s">
        <v>398</v>
      </c>
      <c r="B17" s="45">
        <v>0</v>
      </c>
      <c r="C17" s="45">
        <v>0</v>
      </c>
      <c r="D17" s="45">
        <f t="shared" si="0"/>
        <v>0</v>
      </c>
      <c r="E17" s="241">
        <f t="shared" si="1"/>
        <v>0</v>
      </c>
    </row>
    <row r="18" spans="1:5" ht="30" x14ac:dyDescent="0.25">
      <c r="A18" s="38" t="s">
        <v>399</v>
      </c>
      <c r="B18" s="45">
        <v>26245.200000000001</v>
      </c>
      <c r="C18" s="45">
        <v>1376.5</v>
      </c>
      <c r="D18" s="45">
        <f t="shared" si="0"/>
        <v>27621.7</v>
      </c>
      <c r="E18" s="241">
        <f t="shared" si="1"/>
        <v>0.19524596154838475</v>
      </c>
    </row>
    <row r="19" spans="1:5" x14ac:dyDescent="0.25">
      <c r="A19" s="38" t="s">
        <v>400</v>
      </c>
      <c r="B19" s="45"/>
      <c r="C19" s="45"/>
      <c r="D19" s="45">
        <f t="shared" si="0"/>
        <v>0</v>
      </c>
      <c r="E19" s="241">
        <f t="shared" si="1"/>
        <v>0</v>
      </c>
    </row>
    <row r="20" spans="1:5" ht="45" x14ac:dyDescent="0.25">
      <c r="A20" s="38" t="s">
        <v>401</v>
      </c>
      <c r="B20" s="45">
        <v>0</v>
      </c>
      <c r="C20" s="45">
        <v>0</v>
      </c>
      <c r="D20" s="45">
        <f t="shared" si="0"/>
        <v>0</v>
      </c>
      <c r="E20" s="241">
        <f t="shared" si="1"/>
        <v>0</v>
      </c>
    </row>
    <row r="21" spans="1:5" x14ac:dyDescent="0.25">
      <c r="A21" s="38" t="s">
        <v>402</v>
      </c>
      <c r="B21" s="45">
        <v>2071.3000000000002</v>
      </c>
      <c r="C21" s="45">
        <v>0</v>
      </c>
      <c r="D21" s="45">
        <f t="shared" si="0"/>
        <v>2071.3000000000002</v>
      </c>
      <c r="E21" s="241">
        <f t="shared" si="1"/>
        <v>1.4641132158960866E-2</v>
      </c>
    </row>
    <row r="22" spans="1:5" ht="30" x14ac:dyDescent="0.25">
      <c r="A22" s="38" t="s">
        <v>403</v>
      </c>
      <c r="B22" s="45">
        <v>0</v>
      </c>
      <c r="C22" s="45">
        <v>0</v>
      </c>
      <c r="D22" s="45">
        <f t="shared" si="0"/>
        <v>0</v>
      </c>
      <c r="E22" s="241">
        <f t="shared" si="1"/>
        <v>0</v>
      </c>
    </row>
    <row r="23" spans="1:5" x14ac:dyDescent="0.25">
      <c r="A23" s="38" t="s">
        <v>404</v>
      </c>
      <c r="B23" s="45">
        <v>0</v>
      </c>
      <c r="C23" s="45">
        <v>0</v>
      </c>
      <c r="D23" s="45">
        <f t="shared" si="0"/>
        <v>0</v>
      </c>
      <c r="E23" s="241">
        <f t="shared" si="1"/>
        <v>0</v>
      </c>
    </row>
    <row r="24" spans="1:5" ht="45" x14ac:dyDescent="0.25">
      <c r="A24" s="38" t="s">
        <v>405</v>
      </c>
      <c r="B24" s="45">
        <v>0</v>
      </c>
      <c r="C24" s="45">
        <v>0</v>
      </c>
      <c r="D24" s="45">
        <f t="shared" si="0"/>
        <v>0</v>
      </c>
      <c r="E24" s="241">
        <f t="shared" si="1"/>
        <v>0</v>
      </c>
    </row>
    <row r="25" spans="1:5" x14ac:dyDescent="0.25">
      <c r="A25" s="54" t="s">
        <v>133</v>
      </c>
      <c r="B25" s="174">
        <f t="shared" ref="B25:C25" si="2">SUM(B6:B24)</f>
        <v>121086.39999999999</v>
      </c>
      <c r="C25" s="174">
        <f t="shared" si="2"/>
        <v>20384.900000000001</v>
      </c>
      <c r="D25" s="174">
        <f>SUM(D6:D24)</f>
        <v>141471.29999999999</v>
      </c>
      <c r="E25" s="98">
        <f t="shared" si="1"/>
        <v>1</v>
      </c>
    </row>
    <row r="27" spans="1:5" x14ac:dyDescent="0.25">
      <c r="A27" t="s">
        <v>689</v>
      </c>
      <c r="D27" s="95"/>
    </row>
    <row r="28" spans="1:5" x14ac:dyDescent="0.25">
      <c r="A28" s="52" t="s">
        <v>691</v>
      </c>
      <c r="B28" s="52"/>
    </row>
    <row r="40" spans="1:1" x14ac:dyDescent="0.25">
      <c r="A40" s="97"/>
    </row>
    <row r="54" spans="1:1" x14ac:dyDescent="0.25">
      <c r="A54" t="s">
        <v>406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E22" sqref="E22"/>
    </sheetView>
  </sheetViews>
  <sheetFormatPr defaultRowHeight="15" x14ac:dyDescent="0.25"/>
  <cols>
    <col min="1" max="1" width="13" customWidth="1"/>
    <col min="2" max="2" width="18.7109375" customWidth="1"/>
    <col min="16" max="16" width="10" customWidth="1"/>
  </cols>
  <sheetData>
    <row r="1" spans="1:17" x14ac:dyDescent="0.25">
      <c r="A1" s="7" t="s">
        <v>569</v>
      </c>
    </row>
    <row r="2" spans="1:17" x14ac:dyDescent="0.25">
      <c r="A2" s="7" t="s">
        <v>521</v>
      </c>
    </row>
    <row r="4" spans="1:17" x14ac:dyDescent="0.25">
      <c r="A4" s="1" t="s">
        <v>169</v>
      </c>
      <c r="B4" s="1" t="s">
        <v>20</v>
      </c>
      <c r="C4" s="242">
        <v>2000</v>
      </c>
      <c r="D4" s="242">
        <v>2001</v>
      </c>
      <c r="E4" s="242">
        <v>2002</v>
      </c>
      <c r="F4" s="242">
        <v>2003</v>
      </c>
      <c r="G4" s="242">
        <v>2004</v>
      </c>
      <c r="H4" s="242">
        <v>2005</v>
      </c>
      <c r="I4" s="242">
        <v>2006</v>
      </c>
      <c r="J4" s="242">
        <v>2007</v>
      </c>
      <c r="K4" s="242">
        <v>2008</v>
      </c>
      <c r="L4" s="242">
        <v>2009</v>
      </c>
      <c r="M4" s="242">
        <v>2010</v>
      </c>
      <c r="N4" s="242">
        <v>2011</v>
      </c>
      <c r="O4" s="242">
        <v>2012</v>
      </c>
      <c r="P4" s="243">
        <v>2013</v>
      </c>
      <c r="Q4" s="242">
        <v>2014</v>
      </c>
    </row>
    <row r="5" spans="1:17" x14ac:dyDescent="0.25">
      <c r="A5" s="1" t="s">
        <v>204</v>
      </c>
      <c r="B5" s="1" t="s">
        <v>88</v>
      </c>
      <c r="C5" s="21">
        <v>32.36</v>
      </c>
      <c r="D5" s="21" t="s">
        <v>81</v>
      </c>
      <c r="E5" s="21" t="s">
        <v>81</v>
      </c>
      <c r="F5" s="21">
        <v>35.89</v>
      </c>
      <c r="G5" s="21">
        <v>37.1</v>
      </c>
      <c r="H5" s="21">
        <v>36.700000000000003</v>
      </c>
      <c r="I5" s="21">
        <v>36.57</v>
      </c>
      <c r="J5" s="21">
        <v>35.049999999999997</v>
      </c>
      <c r="K5" s="21">
        <v>34.57</v>
      </c>
      <c r="L5" s="21">
        <v>36.67</v>
      </c>
      <c r="M5" s="21">
        <v>33.229999999999997</v>
      </c>
      <c r="N5" s="21">
        <v>35.26</v>
      </c>
      <c r="O5" s="21">
        <v>33.369999999999997</v>
      </c>
      <c r="P5" s="25">
        <v>33.770000000000003</v>
      </c>
      <c r="Q5" s="21">
        <v>33.700000000000003</v>
      </c>
    </row>
    <row r="6" spans="1:17" x14ac:dyDescent="0.25">
      <c r="A6" s="1" t="s">
        <v>206</v>
      </c>
      <c r="B6" s="1" t="s">
        <v>57</v>
      </c>
      <c r="C6" s="21">
        <v>27.28</v>
      </c>
      <c r="D6" s="21">
        <v>26.5</v>
      </c>
      <c r="E6" s="21">
        <v>27.16</v>
      </c>
      <c r="F6" s="21">
        <v>27.87</v>
      </c>
      <c r="G6" s="21">
        <v>32.61</v>
      </c>
      <c r="H6" s="21">
        <v>29.32</v>
      </c>
      <c r="I6" s="21">
        <v>29.31</v>
      </c>
      <c r="J6" s="21">
        <v>30.96</v>
      </c>
      <c r="K6" s="21">
        <v>28.56</v>
      </c>
      <c r="L6" s="21">
        <v>22.43</v>
      </c>
      <c r="M6" s="21">
        <v>24.53</v>
      </c>
      <c r="N6" s="21">
        <v>23.99</v>
      </c>
      <c r="O6" s="21">
        <v>27.22</v>
      </c>
      <c r="P6" s="25">
        <v>27.63</v>
      </c>
      <c r="Q6" s="21">
        <v>27.26</v>
      </c>
    </row>
    <row r="7" spans="1:17" x14ac:dyDescent="0.25">
      <c r="A7" s="1" t="s">
        <v>179</v>
      </c>
      <c r="B7" s="1" t="s">
        <v>35</v>
      </c>
      <c r="C7" s="21">
        <v>11.63</v>
      </c>
      <c r="D7" s="21">
        <v>12.19</v>
      </c>
      <c r="E7" s="21">
        <v>11.83</v>
      </c>
      <c r="F7" s="21">
        <v>12.59</v>
      </c>
      <c r="G7" s="21">
        <v>13.18</v>
      </c>
      <c r="H7" s="21">
        <v>14.14</v>
      </c>
      <c r="I7" s="21">
        <v>15.07</v>
      </c>
      <c r="J7" s="21">
        <v>15.46</v>
      </c>
      <c r="K7" s="21">
        <v>15.14</v>
      </c>
      <c r="L7" s="21">
        <v>14.23</v>
      </c>
      <c r="M7" s="21">
        <v>13.85</v>
      </c>
      <c r="N7" s="21">
        <v>13.94</v>
      </c>
      <c r="O7" s="21">
        <v>14.03</v>
      </c>
      <c r="P7" s="25">
        <v>13.96</v>
      </c>
      <c r="Q7" s="21">
        <v>14.14</v>
      </c>
    </row>
    <row r="8" spans="1:17" x14ac:dyDescent="0.25">
      <c r="A8" s="1" t="s">
        <v>198</v>
      </c>
      <c r="B8" s="1" t="s">
        <v>58</v>
      </c>
      <c r="C8" s="21">
        <v>19.350000000000001</v>
      </c>
      <c r="D8" s="21">
        <v>21.12</v>
      </c>
      <c r="E8" s="21">
        <v>21.96</v>
      </c>
      <c r="F8" s="21">
        <v>20.75</v>
      </c>
      <c r="G8" s="21">
        <v>21.56</v>
      </c>
      <c r="H8" s="21">
        <v>22.73</v>
      </c>
      <c r="I8" s="21">
        <v>23.84</v>
      </c>
      <c r="J8" s="21">
        <v>23.32</v>
      </c>
      <c r="K8" s="21">
        <v>17.440000000000001</v>
      </c>
      <c r="L8" s="21">
        <v>15.99</v>
      </c>
      <c r="M8" s="21">
        <v>16.22</v>
      </c>
      <c r="N8" s="21">
        <v>14.57</v>
      </c>
      <c r="O8" s="21">
        <v>13.93</v>
      </c>
      <c r="P8" s="25">
        <v>13.86</v>
      </c>
      <c r="Q8" s="21">
        <v>14.88</v>
      </c>
    </row>
    <row r="9" spans="1:17" x14ac:dyDescent="0.25">
      <c r="A9" s="1" t="s">
        <v>26</v>
      </c>
      <c r="B9" s="1" t="s">
        <v>26</v>
      </c>
      <c r="C9" s="21">
        <v>15.89</v>
      </c>
      <c r="D9" s="21">
        <v>14.26</v>
      </c>
      <c r="E9" s="21">
        <v>13.86</v>
      </c>
      <c r="F9" s="21">
        <v>13.57</v>
      </c>
      <c r="G9" s="21">
        <v>16.13</v>
      </c>
      <c r="H9" s="21">
        <v>15.19</v>
      </c>
      <c r="I9" s="21">
        <v>13.72</v>
      </c>
      <c r="J9" s="21">
        <v>14.15</v>
      </c>
      <c r="K9" s="21">
        <v>12.02</v>
      </c>
      <c r="L9" s="21">
        <v>11.28</v>
      </c>
      <c r="M9" s="21">
        <v>11.28</v>
      </c>
      <c r="N9" s="21">
        <v>11</v>
      </c>
      <c r="O9" s="21">
        <v>10.96</v>
      </c>
      <c r="P9" s="25">
        <v>12.31</v>
      </c>
      <c r="Q9" s="21">
        <v>11.22</v>
      </c>
    </row>
    <row r="10" spans="1:17" x14ac:dyDescent="0.25">
      <c r="A10" s="1" t="s">
        <v>171</v>
      </c>
      <c r="B10" s="1" t="s">
        <v>37</v>
      </c>
      <c r="C10" s="21">
        <v>11.83</v>
      </c>
      <c r="D10" s="21">
        <v>12.67</v>
      </c>
      <c r="E10" s="21">
        <v>11.37</v>
      </c>
      <c r="F10" s="21">
        <v>11.56</v>
      </c>
      <c r="G10" s="21">
        <v>9.99</v>
      </c>
      <c r="H10" s="21">
        <v>10.86</v>
      </c>
      <c r="I10" s="21">
        <v>11.3</v>
      </c>
      <c r="J10" s="21">
        <v>11.14</v>
      </c>
      <c r="K10" s="21">
        <v>10.6</v>
      </c>
      <c r="L10" s="21">
        <v>10.99</v>
      </c>
      <c r="M10" s="21">
        <v>10.14</v>
      </c>
      <c r="N10" s="21">
        <v>10.71</v>
      </c>
      <c r="O10" s="21">
        <v>11.34</v>
      </c>
      <c r="P10" s="25">
        <v>12.14</v>
      </c>
      <c r="Q10" s="21" t="s">
        <v>81</v>
      </c>
    </row>
    <row r="11" spans="1:17" x14ac:dyDescent="0.25">
      <c r="A11" s="1" t="s">
        <v>194</v>
      </c>
      <c r="B11" s="1" t="s">
        <v>38</v>
      </c>
      <c r="C11" s="21">
        <v>7.6</v>
      </c>
      <c r="D11" s="21">
        <v>6.72</v>
      </c>
      <c r="E11" s="21">
        <v>8.98</v>
      </c>
      <c r="F11" s="21">
        <v>10.09</v>
      </c>
      <c r="G11" s="21">
        <v>9.58</v>
      </c>
      <c r="H11" s="21">
        <v>9.02</v>
      </c>
      <c r="I11" s="21">
        <v>9.4700000000000006</v>
      </c>
      <c r="J11" s="21">
        <v>10.56</v>
      </c>
      <c r="K11" s="21">
        <v>10.08</v>
      </c>
      <c r="L11" s="21">
        <v>9.18</v>
      </c>
      <c r="M11" s="21">
        <v>12.03</v>
      </c>
      <c r="N11" s="21">
        <v>12.53</v>
      </c>
      <c r="O11" s="21">
        <v>11.19</v>
      </c>
      <c r="P11" s="25">
        <v>11.36</v>
      </c>
      <c r="Q11" s="21">
        <v>12.64</v>
      </c>
    </row>
    <row r="12" spans="1:17" x14ac:dyDescent="0.25">
      <c r="A12" s="1" t="s">
        <v>181</v>
      </c>
      <c r="B12" s="1" t="s">
        <v>52</v>
      </c>
      <c r="C12" s="21">
        <v>5.47</v>
      </c>
      <c r="D12" s="21">
        <v>4.3499999999999996</v>
      </c>
      <c r="E12" s="21">
        <v>11.77</v>
      </c>
      <c r="F12" s="21">
        <v>10.62</v>
      </c>
      <c r="G12" s="21">
        <v>12.88</v>
      </c>
      <c r="H12" s="21">
        <v>11.79</v>
      </c>
      <c r="I12" s="21">
        <v>12.98</v>
      </c>
      <c r="J12" s="21">
        <v>13.7</v>
      </c>
      <c r="K12" s="21">
        <v>14.65</v>
      </c>
      <c r="L12" s="21">
        <v>15.52</v>
      </c>
      <c r="M12" s="21">
        <v>13.56</v>
      </c>
      <c r="N12" s="21">
        <v>11.29</v>
      </c>
      <c r="O12" s="21">
        <v>9.4700000000000006</v>
      </c>
      <c r="P12" s="25">
        <v>8.61</v>
      </c>
      <c r="Q12" s="21">
        <v>9.0500000000000007</v>
      </c>
    </row>
    <row r="13" spans="1:17" x14ac:dyDescent="0.25">
      <c r="A13" s="1" t="s">
        <v>207</v>
      </c>
      <c r="B13" s="1" t="s">
        <v>473</v>
      </c>
      <c r="C13" s="21">
        <v>4.13</v>
      </c>
      <c r="D13" s="21">
        <v>3.23</v>
      </c>
      <c r="E13" s="21">
        <v>3.25</v>
      </c>
      <c r="F13" s="21">
        <v>4.21</v>
      </c>
      <c r="G13" s="21">
        <v>5.16</v>
      </c>
      <c r="H13" s="21">
        <v>5.78</v>
      </c>
      <c r="I13" s="21">
        <v>5.56</v>
      </c>
      <c r="J13" s="21">
        <v>5.31</v>
      </c>
      <c r="K13" s="21">
        <v>6</v>
      </c>
      <c r="L13" s="21">
        <v>6.26</v>
      </c>
      <c r="M13" s="21">
        <v>6.67</v>
      </c>
      <c r="N13" s="21">
        <v>7.45</v>
      </c>
      <c r="O13" s="21">
        <v>7.99</v>
      </c>
      <c r="P13" s="25">
        <v>7.82</v>
      </c>
      <c r="Q13" s="21">
        <v>8.66</v>
      </c>
    </row>
    <row r="14" spans="1:17" x14ac:dyDescent="0.25">
      <c r="A14" s="1" t="s">
        <v>188</v>
      </c>
      <c r="B14" s="1" t="s">
        <v>44</v>
      </c>
      <c r="C14" s="21" t="s">
        <v>81</v>
      </c>
      <c r="D14" s="21">
        <v>5.25</v>
      </c>
      <c r="E14" s="21" t="s">
        <v>81</v>
      </c>
      <c r="F14" s="21">
        <v>5.73</v>
      </c>
      <c r="G14" s="21" t="s">
        <v>81</v>
      </c>
      <c r="H14" s="21">
        <v>7.76</v>
      </c>
      <c r="I14" s="21" t="s">
        <v>81</v>
      </c>
      <c r="J14" s="21">
        <v>7.47</v>
      </c>
      <c r="K14" s="21" t="s">
        <v>81</v>
      </c>
      <c r="L14" s="21">
        <v>8.23</v>
      </c>
      <c r="M14" s="21" t="s">
        <v>81</v>
      </c>
      <c r="N14" s="21">
        <v>8.17</v>
      </c>
      <c r="O14" s="21">
        <v>8.33</v>
      </c>
      <c r="P14" s="25">
        <v>7.61</v>
      </c>
      <c r="Q14" s="21">
        <v>7.71</v>
      </c>
    </row>
    <row r="15" spans="1:17" x14ac:dyDescent="0.25">
      <c r="A15" s="1" t="s">
        <v>172</v>
      </c>
      <c r="B15" s="1" t="s">
        <v>49</v>
      </c>
      <c r="C15" s="21">
        <v>9.5500000000000007</v>
      </c>
      <c r="D15" s="21">
        <v>9.39</v>
      </c>
      <c r="E15" s="21">
        <v>8.6300000000000008</v>
      </c>
      <c r="F15" s="21">
        <v>8.34</v>
      </c>
      <c r="G15" s="21">
        <v>8.33</v>
      </c>
      <c r="H15" s="21">
        <v>8.44</v>
      </c>
      <c r="I15" s="21">
        <v>8.39</v>
      </c>
      <c r="J15" s="21">
        <v>8.5399999999999991</v>
      </c>
      <c r="K15" s="21">
        <v>8.16</v>
      </c>
      <c r="L15" s="21">
        <v>8.2799999999999994</v>
      </c>
      <c r="M15" s="21">
        <v>7.49</v>
      </c>
      <c r="N15" s="21">
        <v>8.16</v>
      </c>
      <c r="O15" s="21">
        <v>7.67</v>
      </c>
      <c r="P15" s="25">
        <v>7.16</v>
      </c>
      <c r="Q15" s="21">
        <v>7.16</v>
      </c>
    </row>
    <row r="16" spans="1:17" x14ac:dyDescent="0.25">
      <c r="A16" s="1" t="s">
        <v>184</v>
      </c>
      <c r="B16" s="1" t="s">
        <v>27</v>
      </c>
      <c r="C16" s="21">
        <v>3.69</v>
      </c>
      <c r="D16" s="21">
        <v>4.88</v>
      </c>
      <c r="E16" s="21">
        <v>7.34</v>
      </c>
      <c r="F16" s="21">
        <v>7.57</v>
      </c>
      <c r="G16" s="21">
        <v>7.6</v>
      </c>
      <c r="H16" s="21">
        <v>7.28</v>
      </c>
      <c r="I16" s="21">
        <v>7.25</v>
      </c>
      <c r="J16" s="21">
        <v>9.36</v>
      </c>
      <c r="K16" s="21">
        <v>9.66</v>
      </c>
      <c r="L16" s="21">
        <v>10.37</v>
      </c>
      <c r="M16" s="21">
        <v>6.81</v>
      </c>
      <c r="N16" s="21">
        <v>6.8</v>
      </c>
      <c r="O16" s="21">
        <v>6.79</v>
      </c>
      <c r="P16" s="25">
        <v>6.79</v>
      </c>
      <c r="Q16" s="21" t="s">
        <v>81</v>
      </c>
    </row>
    <row r="17" spans="1:17" x14ac:dyDescent="0.25">
      <c r="A17" s="1" t="s">
        <v>195</v>
      </c>
      <c r="B17" s="1" t="s">
        <v>56</v>
      </c>
      <c r="C17" s="21">
        <v>6.91</v>
      </c>
      <c r="D17" s="21">
        <v>8.7200000000000006</v>
      </c>
      <c r="E17" s="21">
        <v>7.64</v>
      </c>
      <c r="F17" s="21">
        <v>6.43</v>
      </c>
      <c r="G17" s="21">
        <v>7.47</v>
      </c>
      <c r="H17" s="21">
        <v>6.91</v>
      </c>
      <c r="I17" s="21">
        <v>7.89</v>
      </c>
      <c r="J17" s="21">
        <v>9.01</v>
      </c>
      <c r="K17" s="21">
        <v>8.82</v>
      </c>
      <c r="L17" s="21">
        <v>7.99</v>
      </c>
      <c r="M17" s="21">
        <v>7.88</v>
      </c>
      <c r="N17" s="21">
        <v>8.01</v>
      </c>
      <c r="O17" s="21">
        <v>7.35</v>
      </c>
      <c r="P17" s="25">
        <v>6.59</v>
      </c>
      <c r="Q17" s="21">
        <v>5.95</v>
      </c>
    </row>
    <row r="18" spans="1:17" x14ac:dyDescent="0.25">
      <c r="A18" s="1" t="s">
        <v>202</v>
      </c>
      <c r="B18" s="1" t="s">
        <v>518</v>
      </c>
      <c r="C18" s="21">
        <v>6.26</v>
      </c>
      <c r="D18" s="21">
        <v>6.45</v>
      </c>
      <c r="E18" s="21">
        <v>6.21</v>
      </c>
      <c r="F18" s="21">
        <v>6.19</v>
      </c>
      <c r="G18" s="21">
        <v>6.23</v>
      </c>
      <c r="H18" s="21">
        <v>6.48</v>
      </c>
      <c r="I18" s="21">
        <v>6.67</v>
      </c>
      <c r="J18" s="21">
        <v>6.72</v>
      </c>
      <c r="K18" s="21">
        <v>6.83</v>
      </c>
      <c r="L18" s="21">
        <v>6.4</v>
      </c>
      <c r="M18" s="21">
        <v>6.47</v>
      </c>
      <c r="N18" s="21">
        <v>6.73</v>
      </c>
      <c r="O18" s="21">
        <v>6.69</v>
      </c>
      <c r="P18" s="25">
        <v>6.54</v>
      </c>
      <c r="Q18" s="21">
        <v>6.65</v>
      </c>
    </row>
    <row r="19" spans="1:17" x14ac:dyDescent="0.25">
      <c r="A19" s="1" t="s">
        <v>201</v>
      </c>
      <c r="B19" s="1" t="s">
        <v>90</v>
      </c>
      <c r="C19" s="21">
        <v>6.29</v>
      </c>
      <c r="D19" s="21">
        <v>6.4</v>
      </c>
      <c r="E19" s="21">
        <v>6.27</v>
      </c>
      <c r="F19" s="21">
        <v>6.24</v>
      </c>
      <c r="G19" s="21">
        <v>6.24</v>
      </c>
      <c r="H19" s="21">
        <v>6.45</v>
      </c>
      <c r="I19" s="21">
        <v>6.64</v>
      </c>
      <c r="J19" s="21">
        <v>6.86</v>
      </c>
      <c r="K19" s="21">
        <v>6.77</v>
      </c>
      <c r="L19" s="21">
        <v>6.38</v>
      </c>
      <c r="M19" s="21">
        <v>6.39</v>
      </c>
      <c r="N19" s="21">
        <v>6.57</v>
      </c>
      <c r="O19" s="21">
        <v>6.47</v>
      </c>
      <c r="P19" s="25">
        <v>6.4</v>
      </c>
      <c r="Q19" s="21">
        <v>6.48</v>
      </c>
    </row>
    <row r="20" spans="1:17" x14ac:dyDescent="0.25">
      <c r="A20" s="1" t="s">
        <v>515</v>
      </c>
      <c r="B20" s="1" t="s">
        <v>321</v>
      </c>
      <c r="C20" s="21">
        <v>6.02</v>
      </c>
      <c r="D20" s="21">
        <v>4.28</v>
      </c>
      <c r="E20" s="21">
        <v>2.48</v>
      </c>
      <c r="F20" s="21">
        <v>3.99</v>
      </c>
      <c r="G20" s="21">
        <v>2.65</v>
      </c>
      <c r="H20" s="21">
        <v>1.71</v>
      </c>
      <c r="I20" s="21">
        <v>1.91</v>
      </c>
      <c r="J20" s="21">
        <v>1.91</v>
      </c>
      <c r="K20" s="21">
        <v>1.29</v>
      </c>
      <c r="L20" s="21">
        <v>3.09</v>
      </c>
      <c r="M20" s="21">
        <v>2.5</v>
      </c>
      <c r="N20" s="21">
        <v>3.73</v>
      </c>
      <c r="O20" s="21">
        <v>4.3</v>
      </c>
      <c r="P20" s="25">
        <v>6.07</v>
      </c>
      <c r="Q20" s="21">
        <v>7.34</v>
      </c>
    </row>
    <row r="21" spans="1:17" x14ac:dyDescent="0.25">
      <c r="A21" s="1" t="s">
        <v>203</v>
      </c>
      <c r="B21" s="1" t="s">
        <v>91</v>
      </c>
      <c r="C21" s="21">
        <v>6.44</v>
      </c>
      <c r="D21" s="21">
        <v>6.3</v>
      </c>
      <c r="E21" s="21">
        <v>6.1</v>
      </c>
      <c r="F21" s="21">
        <v>5.87</v>
      </c>
      <c r="G21" s="21">
        <v>5.97</v>
      </c>
      <c r="H21" s="21">
        <v>6.09</v>
      </c>
      <c r="I21" s="21">
        <v>6.27</v>
      </c>
      <c r="J21" s="21">
        <v>6.52</v>
      </c>
      <c r="K21" s="21">
        <v>6.51</v>
      </c>
      <c r="L21" s="21">
        <v>6.26</v>
      </c>
      <c r="M21" s="21">
        <v>5.8</v>
      </c>
      <c r="N21" s="21">
        <v>5.85</v>
      </c>
      <c r="O21" s="21">
        <v>5.84</v>
      </c>
      <c r="P21" s="25">
        <v>5.83</v>
      </c>
      <c r="Q21" s="21" t="s">
        <v>81</v>
      </c>
    </row>
    <row r="22" spans="1:17" x14ac:dyDescent="0.25">
      <c r="A22" s="1" t="s">
        <v>180</v>
      </c>
      <c r="B22" s="1" t="s">
        <v>61</v>
      </c>
      <c r="C22" s="21" t="s">
        <v>81</v>
      </c>
      <c r="D22" s="21">
        <v>6.85</v>
      </c>
      <c r="E22" s="21" t="s">
        <v>81</v>
      </c>
      <c r="F22" s="21">
        <v>7.52</v>
      </c>
      <c r="G22" s="21" t="s">
        <v>81</v>
      </c>
      <c r="H22" s="21">
        <v>8.91</v>
      </c>
      <c r="I22" s="21" t="s">
        <v>81</v>
      </c>
      <c r="J22" s="21" t="s">
        <v>81</v>
      </c>
      <c r="K22" s="21" t="s">
        <v>81</v>
      </c>
      <c r="L22" s="21" t="s">
        <v>81</v>
      </c>
      <c r="M22" s="21" t="s">
        <v>81</v>
      </c>
      <c r="N22" s="21">
        <v>8.9600000000000009</v>
      </c>
      <c r="O22" s="21">
        <v>7.88</v>
      </c>
      <c r="P22" s="25">
        <v>5.47</v>
      </c>
      <c r="Q22" s="21">
        <v>5.97</v>
      </c>
    </row>
    <row r="23" spans="1:17" x14ac:dyDescent="0.25">
      <c r="A23" s="1" t="s">
        <v>33</v>
      </c>
      <c r="B23" s="1" t="s">
        <v>33</v>
      </c>
      <c r="C23" s="21" t="s">
        <v>81</v>
      </c>
      <c r="D23" s="21" t="s">
        <v>81</v>
      </c>
      <c r="E23" s="21">
        <v>4.05</v>
      </c>
      <c r="F23" s="21" t="s">
        <v>81</v>
      </c>
      <c r="G23" s="21">
        <v>4.47</v>
      </c>
      <c r="H23" s="21" t="s">
        <v>81</v>
      </c>
      <c r="I23" s="21">
        <v>5.04</v>
      </c>
      <c r="J23" s="21">
        <v>5.74</v>
      </c>
      <c r="K23" s="21" t="s">
        <v>81</v>
      </c>
      <c r="L23" s="21">
        <v>5.2</v>
      </c>
      <c r="M23" s="21" t="s">
        <v>81</v>
      </c>
      <c r="N23" s="21">
        <v>5.15</v>
      </c>
      <c r="O23" s="21" t="s">
        <v>81</v>
      </c>
      <c r="P23" s="25">
        <v>5.09</v>
      </c>
      <c r="Q23" s="21" t="s">
        <v>81</v>
      </c>
    </row>
    <row r="24" spans="1:17" x14ac:dyDescent="0.25">
      <c r="A24" s="1" t="s">
        <v>177</v>
      </c>
      <c r="B24" s="1" t="s">
        <v>29</v>
      </c>
      <c r="C24" s="21">
        <v>5.57</v>
      </c>
      <c r="D24" s="21">
        <v>6.7</v>
      </c>
      <c r="E24" s="21">
        <v>6.16</v>
      </c>
      <c r="F24" s="21">
        <v>5.82</v>
      </c>
      <c r="G24" s="21">
        <v>5.83</v>
      </c>
      <c r="H24" s="21">
        <v>6.51</v>
      </c>
      <c r="I24" s="21">
        <v>6.56</v>
      </c>
      <c r="J24" s="21">
        <v>7</v>
      </c>
      <c r="K24" s="21">
        <v>7.21</v>
      </c>
      <c r="L24" s="21">
        <v>6.39</v>
      </c>
      <c r="M24" s="21">
        <v>5.71</v>
      </c>
      <c r="N24" s="21">
        <v>5.47</v>
      </c>
      <c r="O24" s="21">
        <v>5.12</v>
      </c>
      <c r="P24" s="25">
        <v>5.01</v>
      </c>
      <c r="Q24" s="21">
        <v>3.97</v>
      </c>
    </row>
    <row r="25" spans="1:17" x14ac:dyDescent="0.25">
      <c r="A25" s="1" t="s">
        <v>200</v>
      </c>
      <c r="B25" s="1" t="s">
        <v>92</v>
      </c>
      <c r="C25" s="21">
        <v>7.08</v>
      </c>
      <c r="D25" s="21">
        <v>6.49</v>
      </c>
      <c r="E25" s="21">
        <v>5.75</v>
      </c>
      <c r="F25" s="21">
        <v>5.16</v>
      </c>
      <c r="G25" s="21">
        <v>4.9800000000000004</v>
      </c>
      <c r="H25" s="21">
        <v>5.04</v>
      </c>
      <c r="I25" s="21">
        <v>5.24</v>
      </c>
      <c r="J25" s="21">
        <v>5.48</v>
      </c>
      <c r="K25" s="21">
        <v>5.69</v>
      </c>
      <c r="L25" s="21">
        <v>5.6</v>
      </c>
      <c r="M25" s="21">
        <v>4.67</v>
      </c>
      <c r="N25" s="21">
        <v>4.5199999999999996</v>
      </c>
      <c r="O25" s="21">
        <v>4.66</v>
      </c>
      <c r="P25" s="25">
        <v>4.8</v>
      </c>
      <c r="Q25" s="21" t="s">
        <v>81</v>
      </c>
    </row>
    <row r="26" spans="1:17" x14ac:dyDescent="0.25">
      <c r="A26" s="1" t="s">
        <v>205</v>
      </c>
      <c r="B26" s="1" t="s">
        <v>63</v>
      </c>
      <c r="C26" s="21">
        <v>6.49</v>
      </c>
      <c r="D26" s="21">
        <v>6.04</v>
      </c>
      <c r="E26" s="21">
        <v>5.57</v>
      </c>
      <c r="F26" s="21">
        <v>8.49</v>
      </c>
      <c r="G26" s="21">
        <v>6.59</v>
      </c>
      <c r="H26" s="21">
        <v>7.46</v>
      </c>
      <c r="I26" s="21">
        <v>5.61</v>
      </c>
      <c r="J26" s="21">
        <v>5.56</v>
      </c>
      <c r="K26" s="21">
        <v>2.4900000000000002</v>
      </c>
      <c r="L26" s="21">
        <v>3.82</v>
      </c>
      <c r="M26" s="21">
        <v>4.34</v>
      </c>
      <c r="N26" s="21">
        <v>5.68</v>
      </c>
      <c r="O26" s="21">
        <v>7.46</v>
      </c>
      <c r="P26" s="25">
        <v>4.76</v>
      </c>
      <c r="Q26" s="21">
        <v>6.93</v>
      </c>
    </row>
    <row r="27" spans="1:17" x14ac:dyDescent="0.25">
      <c r="A27" s="1" t="s">
        <v>182</v>
      </c>
      <c r="B27" s="1" t="s">
        <v>46</v>
      </c>
      <c r="C27" s="21" t="s">
        <v>81</v>
      </c>
      <c r="D27" s="21">
        <v>10.93</v>
      </c>
      <c r="E27" s="21" t="s">
        <v>81</v>
      </c>
      <c r="F27" s="21">
        <v>9.4600000000000009</v>
      </c>
      <c r="G27" s="21" t="s">
        <v>81</v>
      </c>
      <c r="H27" s="21">
        <v>11.31</v>
      </c>
      <c r="I27" s="21">
        <v>12.73</v>
      </c>
      <c r="J27" s="21">
        <v>13.74</v>
      </c>
      <c r="K27" s="21">
        <v>13.74</v>
      </c>
      <c r="L27" s="21">
        <v>8.91</v>
      </c>
      <c r="M27" s="21" t="s">
        <v>81</v>
      </c>
      <c r="N27" s="21">
        <v>1.95</v>
      </c>
      <c r="O27" s="21" t="s">
        <v>81</v>
      </c>
      <c r="P27" s="25">
        <v>4.71</v>
      </c>
      <c r="Q27" s="21" t="s">
        <v>81</v>
      </c>
    </row>
    <row r="28" spans="1:17" x14ac:dyDescent="0.25">
      <c r="A28" s="224" t="s">
        <v>176</v>
      </c>
      <c r="B28" s="224" t="s">
        <v>51</v>
      </c>
      <c r="C28" s="230">
        <v>7.38</v>
      </c>
      <c r="D28" s="230">
        <v>5.1100000000000003</v>
      </c>
      <c r="E28" s="230">
        <v>7.19</v>
      </c>
      <c r="F28" s="230">
        <v>6.27</v>
      </c>
      <c r="G28" s="230">
        <v>6.47</v>
      </c>
      <c r="H28" s="230">
        <v>5.22</v>
      </c>
      <c r="I28" s="230">
        <v>4.9800000000000004</v>
      </c>
      <c r="J28" s="230">
        <v>5.58</v>
      </c>
      <c r="K28" s="230">
        <v>4.43</v>
      </c>
      <c r="L28" s="230">
        <v>4.26</v>
      </c>
      <c r="M28" s="230">
        <v>4.16</v>
      </c>
      <c r="N28" s="230">
        <v>3.48</v>
      </c>
      <c r="O28" s="230">
        <v>3.48</v>
      </c>
      <c r="P28" s="246">
        <v>4.3600000000000003</v>
      </c>
      <c r="Q28" s="230">
        <v>4.38</v>
      </c>
    </row>
    <row r="29" spans="1:17" x14ac:dyDescent="0.25">
      <c r="A29" s="1" t="s">
        <v>173</v>
      </c>
      <c r="B29" s="1" t="s">
        <v>62</v>
      </c>
      <c r="C29" s="21" t="s">
        <v>81</v>
      </c>
      <c r="D29" s="21" t="s">
        <v>81</v>
      </c>
      <c r="E29" s="21" t="s">
        <v>81</v>
      </c>
      <c r="F29" s="21" t="s">
        <v>81</v>
      </c>
      <c r="G29" s="21" t="s">
        <v>81</v>
      </c>
      <c r="H29" s="21" t="s">
        <v>81</v>
      </c>
      <c r="I29" s="21" t="s">
        <v>81</v>
      </c>
      <c r="J29" s="21">
        <v>7.34</v>
      </c>
      <c r="K29" s="21">
        <v>7.33</v>
      </c>
      <c r="L29" s="21">
        <v>5.94</v>
      </c>
      <c r="M29" s="21">
        <v>6.39</v>
      </c>
      <c r="N29" s="21">
        <v>5.47</v>
      </c>
      <c r="O29" s="21">
        <v>5.37</v>
      </c>
      <c r="P29" s="25">
        <v>4.34</v>
      </c>
      <c r="Q29" s="21">
        <v>3.28</v>
      </c>
    </row>
    <row r="30" spans="1:17" x14ac:dyDescent="0.25">
      <c r="A30" s="1" t="s">
        <v>189</v>
      </c>
      <c r="B30" s="1" t="s">
        <v>47</v>
      </c>
      <c r="C30" s="21" t="s">
        <v>81</v>
      </c>
      <c r="D30" s="21">
        <v>5.82</v>
      </c>
      <c r="E30" s="21" t="s">
        <v>81</v>
      </c>
      <c r="F30" s="21">
        <v>4.9800000000000004</v>
      </c>
      <c r="G30" s="21" t="s">
        <v>81</v>
      </c>
      <c r="H30" s="21">
        <v>4.74</v>
      </c>
      <c r="I30" s="21" t="s">
        <v>81</v>
      </c>
      <c r="J30" s="21">
        <v>4.03</v>
      </c>
      <c r="K30" s="21" t="s">
        <v>81</v>
      </c>
      <c r="L30" s="21">
        <v>3.81</v>
      </c>
      <c r="M30" s="21" t="s">
        <v>81</v>
      </c>
      <c r="N30" s="21">
        <v>4.01</v>
      </c>
      <c r="O30" s="21" t="s">
        <v>81</v>
      </c>
      <c r="P30" s="25">
        <v>4.12</v>
      </c>
      <c r="Q30" s="21" t="s">
        <v>81</v>
      </c>
    </row>
    <row r="31" spans="1:17" x14ac:dyDescent="0.25">
      <c r="A31" s="1" t="s">
        <v>199</v>
      </c>
      <c r="B31" s="1" t="s">
        <v>48</v>
      </c>
      <c r="C31" s="21">
        <v>7.1</v>
      </c>
      <c r="D31" s="21">
        <v>6.03</v>
      </c>
      <c r="E31" s="21">
        <v>5.58</v>
      </c>
      <c r="F31" s="21">
        <v>5.17</v>
      </c>
      <c r="G31" s="21">
        <v>4.8600000000000003</v>
      </c>
      <c r="H31" s="21">
        <v>4.59</v>
      </c>
      <c r="I31" s="21">
        <v>4.78</v>
      </c>
      <c r="J31" s="21">
        <v>4.54</v>
      </c>
      <c r="K31" s="21">
        <v>4.5999999999999996</v>
      </c>
      <c r="L31" s="21">
        <v>3.86</v>
      </c>
      <c r="M31" s="21">
        <v>4.1100000000000003</v>
      </c>
      <c r="N31" s="21">
        <v>3.99</v>
      </c>
      <c r="O31" s="21">
        <v>4.05</v>
      </c>
      <c r="P31" s="25">
        <v>4.0999999999999996</v>
      </c>
      <c r="Q31" s="21">
        <v>4.1500000000000004</v>
      </c>
    </row>
    <row r="32" spans="1:17" x14ac:dyDescent="0.25">
      <c r="A32" s="1" t="s">
        <v>234</v>
      </c>
      <c r="B32" s="1" t="s">
        <v>89</v>
      </c>
      <c r="C32" s="21" t="s">
        <v>81</v>
      </c>
      <c r="D32" s="21">
        <v>5.32</v>
      </c>
      <c r="E32" s="21" t="s">
        <v>81</v>
      </c>
      <c r="F32" s="21">
        <v>7.32</v>
      </c>
      <c r="G32" s="21" t="s">
        <v>81</v>
      </c>
      <c r="H32" s="21">
        <v>8.01</v>
      </c>
      <c r="I32" s="21" t="s">
        <v>81</v>
      </c>
      <c r="J32" s="21">
        <v>4.59</v>
      </c>
      <c r="K32" s="21" t="s">
        <v>81</v>
      </c>
      <c r="L32" s="21">
        <v>5.24</v>
      </c>
      <c r="M32" s="21" t="s">
        <v>81</v>
      </c>
      <c r="N32" s="21">
        <v>4.07</v>
      </c>
      <c r="O32" s="21" t="s">
        <v>81</v>
      </c>
      <c r="P32" s="25">
        <v>4.04</v>
      </c>
      <c r="Q32" s="21" t="s">
        <v>81</v>
      </c>
    </row>
    <row r="33" spans="1:17" x14ac:dyDescent="0.25">
      <c r="A33" s="1" t="s">
        <v>196</v>
      </c>
      <c r="B33" s="1" t="s">
        <v>30</v>
      </c>
      <c r="C33" s="21" t="s">
        <v>81</v>
      </c>
      <c r="D33" s="21">
        <v>5.44</v>
      </c>
      <c r="E33" s="21" t="s">
        <v>81</v>
      </c>
      <c r="F33" s="21">
        <v>5.28</v>
      </c>
      <c r="G33" s="21" t="s">
        <v>81</v>
      </c>
      <c r="H33" s="21">
        <v>5.08</v>
      </c>
      <c r="I33" s="21">
        <v>5.05</v>
      </c>
      <c r="J33" s="21">
        <v>4.92</v>
      </c>
      <c r="K33" s="21" t="s">
        <v>81</v>
      </c>
      <c r="L33" s="21">
        <v>4.51</v>
      </c>
      <c r="M33" s="21" t="s">
        <v>81</v>
      </c>
      <c r="N33" s="21">
        <v>4.0199999999999996</v>
      </c>
      <c r="O33" s="21" t="s">
        <v>81</v>
      </c>
      <c r="P33" s="25">
        <v>3.75</v>
      </c>
      <c r="Q33" s="21" t="s">
        <v>81</v>
      </c>
    </row>
    <row r="34" spans="1:17" x14ac:dyDescent="0.25">
      <c r="A34" s="1" t="s">
        <v>190</v>
      </c>
      <c r="B34" s="1" t="s">
        <v>59</v>
      </c>
      <c r="C34" s="21">
        <v>7.85</v>
      </c>
      <c r="D34" s="21">
        <v>6.3</v>
      </c>
      <c r="E34" s="21">
        <v>5.82</v>
      </c>
      <c r="F34" s="21">
        <v>5.98</v>
      </c>
      <c r="G34" s="21">
        <v>5.56</v>
      </c>
      <c r="H34" s="21">
        <v>5.4</v>
      </c>
      <c r="I34" s="21">
        <v>5.4</v>
      </c>
      <c r="J34" s="21">
        <v>11.34</v>
      </c>
      <c r="K34" s="21">
        <v>3.85</v>
      </c>
      <c r="L34" s="21">
        <v>3.32</v>
      </c>
      <c r="M34" s="21">
        <v>2.92</v>
      </c>
      <c r="N34" s="21">
        <v>2.57</v>
      </c>
      <c r="O34" s="21">
        <v>2.14</v>
      </c>
      <c r="P34" s="25">
        <v>3.16</v>
      </c>
      <c r="Q34" s="21">
        <v>2.82</v>
      </c>
    </row>
    <row r="35" spans="1:17" x14ac:dyDescent="0.25">
      <c r="A35" s="1" t="s">
        <v>178</v>
      </c>
      <c r="B35" s="1" t="s">
        <v>40</v>
      </c>
      <c r="C35" s="21">
        <v>2.7</v>
      </c>
      <c r="D35" s="21">
        <v>3.07</v>
      </c>
      <c r="E35" s="21">
        <v>2.86</v>
      </c>
      <c r="F35" s="21">
        <v>2.66</v>
      </c>
      <c r="G35" s="21">
        <v>1.76</v>
      </c>
      <c r="H35" s="21">
        <v>1.64</v>
      </c>
      <c r="I35" s="21">
        <v>1.74</v>
      </c>
      <c r="J35" s="21">
        <v>1.63</v>
      </c>
      <c r="K35" s="21">
        <v>2.15</v>
      </c>
      <c r="L35" s="21">
        <v>1.82</v>
      </c>
      <c r="M35" s="21">
        <v>1.97</v>
      </c>
      <c r="N35" s="21">
        <v>2.57</v>
      </c>
      <c r="O35" s="21">
        <v>2.6</v>
      </c>
      <c r="P35" s="25">
        <v>2.78</v>
      </c>
      <c r="Q35" s="21" t="s">
        <v>81</v>
      </c>
    </row>
    <row r="36" spans="1:17" x14ac:dyDescent="0.25">
      <c r="A36" s="1" t="s">
        <v>186</v>
      </c>
      <c r="B36" s="1" t="s">
        <v>28</v>
      </c>
      <c r="C36" s="21">
        <v>2.5</v>
      </c>
      <c r="D36" s="21">
        <v>2.34</v>
      </c>
      <c r="E36" s="21">
        <v>2.81</v>
      </c>
      <c r="F36" s="21">
        <v>2.88</v>
      </c>
      <c r="G36" s="21">
        <v>2.77</v>
      </c>
      <c r="H36" s="21">
        <v>2.82</v>
      </c>
      <c r="I36" s="21">
        <v>2.94</v>
      </c>
      <c r="J36" s="21">
        <v>3.03</v>
      </c>
      <c r="K36" s="21">
        <v>2.99</v>
      </c>
      <c r="L36" s="21">
        <v>2.54</v>
      </c>
      <c r="M36" s="21">
        <v>2.63</v>
      </c>
      <c r="N36" s="21">
        <v>2.66</v>
      </c>
      <c r="O36" s="21">
        <v>2.66</v>
      </c>
      <c r="P36" s="25">
        <v>2.61</v>
      </c>
      <c r="Q36" s="21">
        <v>2.56</v>
      </c>
    </row>
    <row r="37" spans="1:17" x14ac:dyDescent="0.25">
      <c r="A37" s="1" t="s">
        <v>192</v>
      </c>
      <c r="B37" s="1" t="s">
        <v>60</v>
      </c>
      <c r="C37" s="21">
        <v>0.35</v>
      </c>
      <c r="D37" s="21">
        <v>0.34</v>
      </c>
      <c r="E37" s="21">
        <v>0</v>
      </c>
      <c r="F37" s="21">
        <v>0</v>
      </c>
      <c r="G37" s="21">
        <v>0.56999999999999995</v>
      </c>
      <c r="H37" s="21">
        <v>0.72</v>
      </c>
      <c r="I37" s="21">
        <v>4.7</v>
      </c>
      <c r="J37" s="21">
        <v>6.81</v>
      </c>
      <c r="K37" s="21">
        <v>2.4500000000000002</v>
      </c>
      <c r="L37" s="21">
        <v>2.12</v>
      </c>
      <c r="M37" s="21">
        <v>2.33</v>
      </c>
      <c r="N37" s="21">
        <v>3.49</v>
      </c>
      <c r="O37" s="21">
        <v>3.27</v>
      </c>
      <c r="P37" s="25">
        <v>2.59</v>
      </c>
      <c r="Q37" s="21">
        <v>2.44</v>
      </c>
    </row>
    <row r="38" spans="1:17" x14ac:dyDescent="0.25">
      <c r="A38" s="1" t="s">
        <v>175</v>
      </c>
      <c r="B38" s="1" t="s">
        <v>31</v>
      </c>
      <c r="C38" s="21">
        <v>2.0299999999999998</v>
      </c>
      <c r="D38" s="21">
        <v>3.01</v>
      </c>
      <c r="E38" s="21">
        <v>4.2300000000000004</v>
      </c>
      <c r="F38" s="21">
        <v>2.7</v>
      </c>
      <c r="G38" s="21">
        <v>3.02</v>
      </c>
      <c r="H38" s="21">
        <v>2.36</v>
      </c>
      <c r="I38" s="21">
        <v>2.4900000000000002</v>
      </c>
      <c r="J38" s="21">
        <v>2.13</v>
      </c>
      <c r="K38" s="21" t="s">
        <v>81</v>
      </c>
      <c r="L38" s="21">
        <v>3.56</v>
      </c>
      <c r="M38" s="21">
        <v>3.11</v>
      </c>
      <c r="N38" s="21">
        <v>3.41</v>
      </c>
      <c r="O38" s="21">
        <v>2.7</v>
      </c>
      <c r="P38" s="25">
        <v>2.52</v>
      </c>
      <c r="Q38" s="21">
        <v>2.52</v>
      </c>
    </row>
    <row r="39" spans="1:17" x14ac:dyDescent="0.25">
      <c r="A39" s="1" t="s">
        <v>174</v>
      </c>
      <c r="B39" s="1" t="s">
        <v>43</v>
      </c>
      <c r="C39" s="21">
        <v>1.06</v>
      </c>
      <c r="D39" s="21">
        <v>0.7</v>
      </c>
      <c r="E39" s="21">
        <v>0.92</v>
      </c>
      <c r="F39" s="21">
        <v>0.98</v>
      </c>
      <c r="G39" s="21">
        <v>0.59</v>
      </c>
      <c r="H39" s="21">
        <v>0.84</v>
      </c>
      <c r="I39" s="21">
        <v>0.69</v>
      </c>
      <c r="J39" s="21">
        <v>0.73</v>
      </c>
      <c r="K39" s="21">
        <v>0.62</v>
      </c>
      <c r="L39" s="21">
        <v>1.05</v>
      </c>
      <c r="M39" s="21">
        <v>1.07</v>
      </c>
      <c r="N39" s="21">
        <v>1.02</v>
      </c>
      <c r="O39" s="21">
        <v>0.8</v>
      </c>
      <c r="P39" s="25">
        <v>1.97</v>
      </c>
      <c r="Q39" s="21">
        <v>2.4</v>
      </c>
    </row>
    <row r="40" spans="1:17" x14ac:dyDescent="0.25">
      <c r="A40" s="1" t="s">
        <v>183</v>
      </c>
      <c r="B40" s="1" t="s">
        <v>50</v>
      </c>
      <c r="C40" s="21">
        <v>5.33</v>
      </c>
      <c r="D40" s="21">
        <v>4.3899999999999997</v>
      </c>
      <c r="E40" s="21">
        <v>3.72</v>
      </c>
      <c r="F40" s="21">
        <v>3.02</v>
      </c>
      <c r="G40" s="21">
        <v>2.58</v>
      </c>
      <c r="H40" s="21">
        <v>2.73</v>
      </c>
      <c r="I40" s="21">
        <v>1.83</v>
      </c>
      <c r="J40" s="21">
        <v>2.27</v>
      </c>
      <c r="K40" s="21">
        <v>3.04</v>
      </c>
      <c r="L40" s="21">
        <v>2.74</v>
      </c>
      <c r="M40" s="21">
        <v>2.2999999999999998</v>
      </c>
      <c r="N40" s="21">
        <v>2.15</v>
      </c>
      <c r="O40" s="21">
        <v>1.97</v>
      </c>
      <c r="P40" s="25">
        <v>1.79</v>
      </c>
      <c r="Q40" s="21">
        <v>1.59</v>
      </c>
    </row>
    <row r="41" spans="1:17" x14ac:dyDescent="0.25">
      <c r="A41" s="1" t="s">
        <v>54</v>
      </c>
      <c r="B41" s="1" t="s">
        <v>54</v>
      </c>
      <c r="C41" s="21">
        <v>0.99</v>
      </c>
      <c r="D41" s="21">
        <v>0.78</v>
      </c>
      <c r="E41" s="21">
        <v>1.1599999999999999</v>
      </c>
      <c r="F41" s="21">
        <v>1.53</v>
      </c>
      <c r="G41" s="21">
        <v>1.35</v>
      </c>
      <c r="H41" s="21">
        <v>1.18</v>
      </c>
      <c r="I41" s="21">
        <v>1.3</v>
      </c>
      <c r="J41" s="21">
        <v>1.39</v>
      </c>
      <c r="K41" s="21">
        <v>0.93</v>
      </c>
      <c r="L41" s="21">
        <v>0.92</v>
      </c>
      <c r="M41" s="21">
        <v>0.64</v>
      </c>
      <c r="N41" s="21">
        <v>1.9</v>
      </c>
      <c r="O41" s="21">
        <v>1.26</v>
      </c>
      <c r="P41" s="25">
        <v>1.65</v>
      </c>
      <c r="Q41" s="21" t="s">
        <v>81</v>
      </c>
    </row>
    <row r="42" spans="1:17" x14ac:dyDescent="0.25">
      <c r="A42" s="1" t="s">
        <v>185</v>
      </c>
      <c r="B42" s="1" t="s">
        <v>53</v>
      </c>
      <c r="C42" s="21" t="s">
        <v>81</v>
      </c>
      <c r="D42" s="21" t="s">
        <v>81</v>
      </c>
      <c r="E42" s="21" t="s">
        <v>81</v>
      </c>
      <c r="F42" s="21" t="s">
        <v>81</v>
      </c>
      <c r="G42" s="21" t="s">
        <v>81</v>
      </c>
      <c r="H42" s="21">
        <v>1.42</v>
      </c>
      <c r="I42" s="21">
        <v>1.23</v>
      </c>
      <c r="J42" s="21">
        <v>1.35</v>
      </c>
      <c r="K42" s="21">
        <v>1.19</v>
      </c>
      <c r="L42" s="21">
        <v>1.0900000000000001</v>
      </c>
      <c r="M42" s="21">
        <v>1.07</v>
      </c>
      <c r="N42" s="21">
        <v>1.26</v>
      </c>
      <c r="O42" s="21">
        <v>1.1499999999999999</v>
      </c>
      <c r="P42" s="25">
        <v>1.3</v>
      </c>
      <c r="Q42" s="21" t="s">
        <v>81</v>
      </c>
    </row>
    <row r="43" spans="1:17" x14ac:dyDescent="0.25">
      <c r="A43" s="1" t="s">
        <v>187</v>
      </c>
      <c r="B43" s="1" t="s">
        <v>55</v>
      </c>
      <c r="C43" s="21" t="s">
        <v>81</v>
      </c>
      <c r="D43" s="21" t="s">
        <v>81</v>
      </c>
      <c r="E43" s="21" t="s">
        <v>81</v>
      </c>
      <c r="F43" s="21" t="s">
        <v>81</v>
      </c>
      <c r="G43" s="21" t="s">
        <v>81</v>
      </c>
      <c r="H43" s="21">
        <v>1.41</v>
      </c>
      <c r="I43" s="21" t="s">
        <v>81</v>
      </c>
      <c r="J43" s="21">
        <v>1.1399999999999999</v>
      </c>
      <c r="K43" s="21" t="s">
        <v>81</v>
      </c>
      <c r="L43" s="21">
        <v>0.2</v>
      </c>
      <c r="M43" s="21">
        <v>0.4</v>
      </c>
      <c r="N43" s="21">
        <v>0.69</v>
      </c>
      <c r="O43" s="21">
        <v>0.78</v>
      </c>
      <c r="P43" s="25">
        <v>0.98</v>
      </c>
      <c r="Q43" s="21">
        <v>0.97</v>
      </c>
    </row>
    <row r="44" spans="1:17" x14ac:dyDescent="0.25">
      <c r="A44" s="1" t="s">
        <v>514</v>
      </c>
      <c r="B44" s="1" t="s">
        <v>519</v>
      </c>
      <c r="C44" s="21">
        <v>0.17</v>
      </c>
      <c r="D44" s="21">
        <v>0.28000000000000003</v>
      </c>
      <c r="E44" s="21">
        <v>0.41</v>
      </c>
      <c r="F44" s="21">
        <v>0.21</v>
      </c>
      <c r="G44" s="21">
        <v>0.14000000000000001</v>
      </c>
      <c r="H44" s="21">
        <v>0.55000000000000004</v>
      </c>
      <c r="I44" s="21">
        <v>0.79</v>
      </c>
      <c r="J44" s="21">
        <v>0.66</v>
      </c>
      <c r="K44" s="21">
        <v>0.51</v>
      </c>
      <c r="L44" s="21">
        <v>0.49</v>
      </c>
      <c r="M44" s="21">
        <v>0.32</v>
      </c>
      <c r="N44" s="21">
        <v>0.16</v>
      </c>
      <c r="O44" s="21">
        <v>0.22</v>
      </c>
      <c r="P44" s="25">
        <v>0.27</v>
      </c>
      <c r="Q44" s="21">
        <v>0.23</v>
      </c>
    </row>
    <row r="45" spans="1:17" x14ac:dyDescent="0.25">
      <c r="A45" s="1" t="s">
        <v>232</v>
      </c>
      <c r="B45" s="1" t="s">
        <v>281</v>
      </c>
      <c r="C45" s="21">
        <v>5.32</v>
      </c>
      <c r="D45" s="21" t="s">
        <v>81</v>
      </c>
      <c r="E45" s="21">
        <v>5.44</v>
      </c>
      <c r="F45" s="21" t="s">
        <v>81</v>
      </c>
      <c r="G45" s="21">
        <v>6.2</v>
      </c>
      <c r="H45" s="21" t="s">
        <v>81</v>
      </c>
      <c r="I45" s="21">
        <v>6.76</v>
      </c>
      <c r="J45" s="21" t="s">
        <v>81</v>
      </c>
      <c r="K45" s="21">
        <v>5.85</v>
      </c>
      <c r="L45" s="21" t="s">
        <v>81</v>
      </c>
      <c r="M45" s="21">
        <v>4.91</v>
      </c>
      <c r="N45" s="21" t="s">
        <v>81</v>
      </c>
      <c r="O45" s="21">
        <v>4.7300000000000004</v>
      </c>
      <c r="P45" s="25"/>
      <c r="Q45" s="21" t="s">
        <v>81</v>
      </c>
    </row>
    <row r="46" spans="1:17" x14ac:dyDescent="0.25">
      <c r="A46" s="1" t="s">
        <v>233</v>
      </c>
      <c r="B46" s="1" t="s">
        <v>284</v>
      </c>
      <c r="C46" s="21">
        <v>2.0299999999999998</v>
      </c>
      <c r="D46" s="21">
        <v>1.08</v>
      </c>
      <c r="E46" s="21">
        <v>2.64</v>
      </c>
      <c r="F46" s="21">
        <v>2.0299999999999998</v>
      </c>
      <c r="G46" s="21">
        <v>0.93</v>
      </c>
      <c r="H46" s="21">
        <v>1.1599999999999999</v>
      </c>
      <c r="I46" s="21">
        <v>1.61</v>
      </c>
      <c r="J46" s="21">
        <v>1.35</v>
      </c>
      <c r="K46" s="21">
        <v>12.7</v>
      </c>
      <c r="L46" s="21">
        <v>13.97</v>
      </c>
      <c r="M46" s="21">
        <v>0.43</v>
      </c>
      <c r="N46" s="21">
        <v>1.64</v>
      </c>
      <c r="O46" s="21" t="s">
        <v>81</v>
      </c>
      <c r="P46" s="25"/>
      <c r="Q46" s="21" t="s">
        <v>81</v>
      </c>
    </row>
    <row r="47" spans="1:17" x14ac:dyDescent="0.25">
      <c r="A47" s="1" t="s">
        <v>197</v>
      </c>
      <c r="B47" s="1" t="s">
        <v>193</v>
      </c>
      <c r="C47" s="21">
        <v>5.12</v>
      </c>
      <c r="D47" s="21" t="s">
        <v>81</v>
      </c>
      <c r="E47" s="21">
        <v>5.98</v>
      </c>
      <c r="F47" s="21" t="s">
        <v>81</v>
      </c>
      <c r="G47" s="21">
        <v>8.67</v>
      </c>
      <c r="H47" s="21" t="s">
        <v>81</v>
      </c>
      <c r="I47" s="21">
        <v>8.67</v>
      </c>
      <c r="J47" s="21" t="s">
        <v>81</v>
      </c>
      <c r="K47" s="21">
        <v>6.85</v>
      </c>
      <c r="L47" s="21" t="s">
        <v>81</v>
      </c>
      <c r="M47" s="21">
        <v>9.14</v>
      </c>
      <c r="N47" s="21" t="s">
        <v>81</v>
      </c>
      <c r="O47" s="21">
        <v>10.94</v>
      </c>
      <c r="P47" s="25"/>
      <c r="Q47" s="21">
        <v>9.99</v>
      </c>
    </row>
    <row r="48" spans="1:17" x14ac:dyDescent="0.25">
      <c r="A48" s="1" t="s">
        <v>516</v>
      </c>
      <c r="B48" s="1" t="s">
        <v>520</v>
      </c>
      <c r="C48" s="21" t="s">
        <v>81</v>
      </c>
      <c r="D48" s="21">
        <v>21.11</v>
      </c>
      <c r="E48" s="21" t="s">
        <v>81</v>
      </c>
      <c r="F48" s="21">
        <v>25.51</v>
      </c>
      <c r="G48" s="21">
        <v>18.05</v>
      </c>
      <c r="H48" s="21">
        <v>11.59</v>
      </c>
      <c r="I48" s="21">
        <v>20.69</v>
      </c>
      <c r="J48" s="21">
        <v>14.35</v>
      </c>
      <c r="K48" s="21">
        <v>10.84</v>
      </c>
      <c r="L48" s="21">
        <v>11.94</v>
      </c>
      <c r="M48" s="21">
        <v>6.77</v>
      </c>
      <c r="N48" s="21">
        <v>7.65</v>
      </c>
      <c r="O48" s="21">
        <v>7.88</v>
      </c>
      <c r="P48" s="25"/>
      <c r="Q48" s="21" t="s">
        <v>81</v>
      </c>
    </row>
    <row r="49" spans="1:2" s="121" customFormat="1" x14ac:dyDescent="0.25">
      <c r="A49" t="s">
        <v>517</v>
      </c>
    </row>
    <row r="50" spans="1:2" x14ac:dyDescent="0.25">
      <c r="A50" t="s">
        <v>166</v>
      </c>
      <c r="B50" t="s">
        <v>512</v>
      </c>
    </row>
    <row r="51" spans="1:2" x14ac:dyDescent="0.25">
      <c r="A51" t="s">
        <v>219</v>
      </c>
      <c r="B51" t="s">
        <v>513</v>
      </c>
    </row>
  </sheetData>
  <autoFilter ref="A4:Q4">
    <sortState ref="A8:Q51">
      <sortCondition descending="1" ref="P7"/>
    </sortState>
  </autoFilter>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J11" sqref="J11"/>
    </sheetView>
  </sheetViews>
  <sheetFormatPr defaultRowHeight="15" x14ac:dyDescent="0.25"/>
  <cols>
    <col min="2" max="2" width="12.85546875" customWidth="1"/>
    <col min="3" max="3" width="11.5703125" customWidth="1"/>
    <col min="5" max="5" width="10.7109375" customWidth="1"/>
    <col min="6" max="7" width="12.5703125" customWidth="1"/>
  </cols>
  <sheetData>
    <row r="1" spans="1:13" x14ac:dyDescent="0.25">
      <c r="A1" s="140" t="s">
        <v>570</v>
      </c>
      <c r="B1" s="52"/>
      <c r="C1" s="52"/>
      <c r="D1" s="52"/>
      <c r="E1" s="52"/>
      <c r="F1" s="52"/>
      <c r="G1" s="52"/>
      <c r="H1" s="52"/>
      <c r="I1" s="52"/>
      <c r="J1" s="52"/>
    </row>
    <row r="2" spans="1:13" x14ac:dyDescent="0.25">
      <c r="A2" s="7" t="s">
        <v>14</v>
      </c>
    </row>
    <row r="4" spans="1:13" x14ac:dyDescent="0.25">
      <c r="A4" t="s">
        <v>427</v>
      </c>
    </row>
    <row r="5" spans="1:13" ht="45" x14ac:dyDescent="0.25">
      <c r="A5" s="184"/>
      <c r="B5" s="137" t="s">
        <v>486</v>
      </c>
      <c r="C5" s="2" t="s">
        <v>11</v>
      </c>
      <c r="D5" s="2" t="s">
        <v>12</v>
      </c>
      <c r="E5" s="137" t="s">
        <v>153</v>
      </c>
    </row>
    <row r="6" spans="1:13" x14ac:dyDescent="0.25">
      <c r="A6" s="184">
        <v>1996</v>
      </c>
      <c r="B6" s="244">
        <v>1.8264</v>
      </c>
      <c r="C6" s="141">
        <v>0.77210000000000001</v>
      </c>
      <c r="D6" s="141">
        <v>1.0312000000000001</v>
      </c>
      <c r="E6" s="245">
        <v>2.3100000000000002E-2</v>
      </c>
      <c r="J6" s="159"/>
      <c r="K6" s="159"/>
      <c r="L6" s="159"/>
      <c r="M6" s="159"/>
    </row>
    <row r="7" spans="1:13" x14ac:dyDescent="0.25">
      <c r="A7" s="184">
        <v>1997</v>
      </c>
      <c r="B7" s="244">
        <v>1.8106</v>
      </c>
      <c r="C7" s="141">
        <v>1.2815999999999999</v>
      </c>
      <c r="D7" s="141">
        <v>0.50270000000000004</v>
      </c>
      <c r="E7" s="245">
        <v>2.63E-2</v>
      </c>
      <c r="I7" s="159"/>
      <c r="J7" s="159"/>
      <c r="K7" s="159"/>
      <c r="L7" s="159"/>
      <c r="M7" s="159"/>
    </row>
    <row r="8" spans="1:13" x14ac:dyDescent="0.25">
      <c r="A8" s="184">
        <v>1998</v>
      </c>
      <c r="B8" s="244">
        <v>1.9677</v>
      </c>
      <c r="C8" s="141">
        <v>1.1710999999999998</v>
      </c>
      <c r="D8" s="141">
        <v>0.76900000000000002</v>
      </c>
      <c r="E8" s="245">
        <v>2.7600000000000003E-2</v>
      </c>
      <c r="I8" s="159"/>
      <c r="J8" s="159"/>
      <c r="K8" s="159"/>
      <c r="L8" s="159"/>
      <c r="M8" s="159"/>
    </row>
    <row r="9" spans="1:13" x14ac:dyDescent="0.25">
      <c r="A9" s="184">
        <v>1999</v>
      </c>
      <c r="B9" s="244">
        <v>2.6369000000000002</v>
      </c>
      <c r="C9" s="141">
        <v>1.8414000000000001</v>
      </c>
      <c r="D9" s="141">
        <v>0.75220000000000009</v>
      </c>
      <c r="E9" s="245">
        <v>4.3299999999999998E-2</v>
      </c>
      <c r="I9" s="159"/>
      <c r="J9" s="159"/>
      <c r="K9" s="159"/>
      <c r="L9" s="159"/>
      <c r="M9" s="159"/>
    </row>
    <row r="10" spans="1:13" x14ac:dyDescent="0.25">
      <c r="A10" s="184">
        <v>2000</v>
      </c>
      <c r="B10" s="244">
        <v>2.6755999999999998</v>
      </c>
      <c r="C10" s="141">
        <v>1.4350999999999998</v>
      </c>
      <c r="D10" s="141">
        <v>1.1154999999999999</v>
      </c>
      <c r="E10" s="245">
        <v>0.125</v>
      </c>
      <c r="I10" s="159"/>
      <c r="J10" s="159"/>
      <c r="K10" s="159"/>
      <c r="L10" s="159"/>
      <c r="M10" s="159"/>
    </row>
    <row r="11" spans="1:13" x14ac:dyDescent="0.25">
      <c r="A11" s="184">
        <v>2001</v>
      </c>
      <c r="B11" s="244">
        <v>1.6559000000000001</v>
      </c>
      <c r="C11" s="141">
        <v>1.2585</v>
      </c>
      <c r="D11" s="141">
        <v>0.29919999999999997</v>
      </c>
      <c r="E11" s="245">
        <v>9.820000000000001E-2</v>
      </c>
      <c r="I11" s="159"/>
      <c r="J11" s="159"/>
      <c r="K11" s="159"/>
      <c r="L11" s="159"/>
      <c r="M11" s="159"/>
    </row>
    <row r="12" spans="1:13" x14ac:dyDescent="0.25">
      <c r="A12" s="184">
        <v>2002</v>
      </c>
      <c r="B12" s="244">
        <v>2.4977</v>
      </c>
      <c r="C12" s="141">
        <v>1.9193</v>
      </c>
      <c r="D12" s="141">
        <v>0.48110000000000003</v>
      </c>
      <c r="E12" s="245">
        <v>9.7299999999999998E-2</v>
      </c>
      <c r="I12" s="159"/>
      <c r="J12" s="159"/>
      <c r="K12" s="159"/>
      <c r="L12" s="159"/>
      <c r="M12" s="159"/>
    </row>
    <row r="13" spans="1:13" x14ac:dyDescent="0.25">
      <c r="A13" s="184">
        <v>2003</v>
      </c>
      <c r="B13" s="244">
        <v>2.3290000000000002</v>
      </c>
      <c r="C13" s="141">
        <v>1.9827999999999999</v>
      </c>
      <c r="D13" s="141">
        <v>0.2432</v>
      </c>
      <c r="E13" s="245">
        <v>0.10299999999999999</v>
      </c>
      <c r="I13" s="159"/>
      <c r="J13" s="159"/>
      <c r="K13" s="159"/>
      <c r="L13" s="159"/>
      <c r="M13" s="159"/>
    </row>
    <row r="14" spans="1:13" x14ac:dyDescent="0.25">
      <c r="A14" s="184">
        <v>2004</v>
      </c>
      <c r="B14" s="244">
        <v>2.6893000000000002</v>
      </c>
      <c r="C14" s="141">
        <v>2.4359000000000002</v>
      </c>
      <c r="D14" s="141">
        <v>0.1338</v>
      </c>
      <c r="E14" s="245">
        <v>0.1196</v>
      </c>
      <c r="I14" s="159"/>
      <c r="J14" s="159"/>
      <c r="K14" s="159"/>
      <c r="L14" s="159"/>
      <c r="M14" s="159"/>
    </row>
    <row r="15" spans="1:13" x14ac:dyDescent="0.25">
      <c r="A15" s="184">
        <v>2005</v>
      </c>
      <c r="B15" s="244">
        <v>2.3641999999999999</v>
      </c>
      <c r="C15" s="141">
        <v>2.2473000000000001</v>
      </c>
      <c r="D15" s="141">
        <v>1.6999999999999999E-3</v>
      </c>
      <c r="E15" s="245">
        <v>0.1152</v>
      </c>
      <c r="I15" s="159"/>
      <c r="J15" s="159"/>
      <c r="K15" s="159"/>
      <c r="L15" s="159"/>
      <c r="M15" s="159"/>
    </row>
    <row r="16" spans="1:13" x14ac:dyDescent="0.25">
      <c r="A16" s="184">
        <v>2006</v>
      </c>
      <c r="B16" s="244">
        <v>3.1883000000000004</v>
      </c>
      <c r="C16" s="141">
        <v>3.0526</v>
      </c>
      <c r="D16" s="141">
        <v>7.0999999999999995E-3</v>
      </c>
      <c r="E16" s="245">
        <v>0.12859999999999999</v>
      </c>
      <c r="I16" s="159"/>
      <c r="J16" s="159"/>
      <c r="K16" s="159"/>
      <c r="L16" s="159"/>
      <c r="M16" s="159"/>
    </row>
    <row r="17" spans="1:13" x14ac:dyDescent="0.25">
      <c r="A17" s="184">
        <v>2007</v>
      </c>
      <c r="B17" s="244">
        <v>4.6916000000000002</v>
      </c>
      <c r="C17" s="141">
        <v>4.0533000000000001</v>
      </c>
      <c r="D17" s="141">
        <v>6.6E-3</v>
      </c>
      <c r="E17" s="245">
        <v>0.63170000000000004</v>
      </c>
      <c r="I17" s="159"/>
      <c r="J17" s="159"/>
      <c r="K17" s="159"/>
      <c r="L17" s="159"/>
      <c r="M17" s="159"/>
    </row>
    <row r="18" spans="1:13" x14ac:dyDescent="0.25">
      <c r="A18" s="184">
        <v>2008</v>
      </c>
      <c r="B18" s="244">
        <v>5.0501000000000005</v>
      </c>
      <c r="C18" s="141">
        <v>3.9575999999999998</v>
      </c>
      <c r="D18" s="141">
        <v>0.32700000000000001</v>
      </c>
      <c r="E18" s="245">
        <v>0.76549999999999996</v>
      </c>
      <c r="I18" s="159"/>
      <c r="J18" s="159"/>
      <c r="K18" s="159"/>
      <c r="L18" s="159"/>
      <c r="M18" s="159"/>
    </row>
    <row r="19" spans="1:13" x14ac:dyDescent="0.25">
      <c r="A19" s="184">
        <v>2009</v>
      </c>
      <c r="B19" s="244">
        <v>4.5036000000000005</v>
      </c>
      <c r="C19" s="141">
        <v>3.5455999999999999</v>
      </c>
      <c r="D19" s="141">
        <v>0.3997</v>
      </c>
      <c r="E19" s="245">
        <v>0.55829999999999991</v>
      </c>
      <c r="I19" s="159"/>
      <c r="J19" s="159"/>
      <c r="K19" s="159"/>
      <c r="L19" s="159"/>
      <c r="M19" s="159"/>
    </row>
    <row r="20" spans="1:13" x14ac:dyDescent="0.25">
      <c r="A20" s="184">
        <v>2010</v>
      </c>
      <c r="B20" s="244">
        <v>4.5324</v>
      </c>
      <c r="C20" s="141">
        <v>3.6821999999999999</v>
      </c>
      <c r="D20" s="141">
        <v>0.57810000000000006</v>
      </c>
      <c r="E20" s="245">
        <v>0.27210000000000001</v>
      </c>
      <c r="I20" s="159"/>
      <c r="J20" s="159"/>
      <c r="K20" s="159"/>
      <c r="L20" s="159"/>
      <c r="M20" s="159"/>
    </row>
    <row r="21" spans="1:13" x14ac:dyDescent="0.25">
      <c r="A21" s="184">
        <v>2011</v>
      </c>
      <c r="B21" s="244">
        <v>4.4306999999999999</v>
      </c>
      <c r="C21" s="141">
        <v>3.7189000000000001</v>
      </c>
      <c r="D21" s="141">
        <v>0.46400000000000002</v>
      </c>
      <c r="E21" s="245">
        <v>0.24780000000000002</v>
      </c>
      <c r="I21" s="159"/>
      <c r="J21" s="159"/>
      <c r="K21" s="159"/>
      <c r="L21" s="159"/>
      <c r="M21" s="159"/>
    </row>
    <row r="22" spans="1:13" x14ac:dyDescent="0.25">
      <c r="A22" s="184">
        <v>2012</v>
      </c>
      <c r="B22" s="244">
        <v>4.8161000000000005</v>
      </c>
      <c r="C22" s="141">
        <v>4.2587999999999999</v>
      </c>
      <c r="D22" s="141">
        <v>0.42099999999999999</v>
      </c>
      <c r="E22" s="245">
        <v>0.13639999999999999</v>
      </c>
      <c r="I22" s="159"/>
      <c r="J22" s="159"/>
      <c r="K22" s="159"/>
      <c r="L22" s="159"/>
      <c r="M22" s="159"/>
    </row>
    <row r="23" spans="1:13" x14ac:dyDescent="0.25">
      <c r="A23" s="184">
        <v>2013</v>
      </c>
      <c r="B23" s="244">
        <v>6.4836999999999998</v>
      </c>
      <c r="C23" s="141">
        <v>6.016</v>
      </c>
      <c r="D23" s="141">
        <v>0.3881</v>
      </c>
      <c r="E23" s="245">
        <v>7.959999999999999E-2</v>
      </c>
      <c r="I23" s="159"/>
      <c r="J23" s="159"/>
      <c r="K23" s="159"/>
      <c r="L23" s="159"/>
      <c r="M23" s="159"/>
    </row>
    <row r="24" spans="1:13" x14ac:dyDescent="0.25">
      <c r="A24" s="184">
        <v>2014</v>
      </c>
      <c r="B24" s="244">
        <v>6.2046999999999999</v>
      </c>
      <c r="C24" s="141">
        <v>5.5632999999999999</v>
      </c>
      <c r="D24" s="141">
        <v>0.40739999999999998</v>
      </c>
      <c r="E24" s="245">
        <v>0.23400000000000001</v>
      </c>
      <c r="I24" s="159"/>
      <c r="J24" s="159"/>
      <c r="K24" s="159"/>
      <c r="L24" s="159"/>
      <c r="M24" s="159"/>
    </row>
    <row r="25" spans="1:13" x14ac:dyDescent="0.25">
      <c r="A25" s="184">
        <v>2015</v>
      </c>
      <c r="B25" s="244">
        <v>7.7138999999999998</v>
      </c>
      <c r="C25" s="141">
        <v>6.7575000000000003</v>
      </c>
      <c r="D25" s="141">
        <v>0.53110000000000002</v>
      </c>
      <c r="E25" s="245">
        <v>0.42530000000000001</v>
      </c>
      <c r="I25" s="159"/>
      <c r="J25" s="159"/>
      <c r="K25" s="159"/>
      <c r="L25" s="159"/>
      <c r="M25" s="159"/>
    </row>
    <row r="26" spans="1:13" x14ac:dyDescent="0.25">
      <c r="A26" t="s">
        <v>692</v>
      </c>
    </row>
    <row r="27" spans="1:13" x14ac:dyDescent="0.25">
      <c r="A27" t="s">
        <v>475</v>
      </c>
      <c r="B27" s="160">
        <v>42550</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zoomScaleNormal="100" workbookViewId="0">
      <selection activeCell="T15" sqref="T15"/>
    </sheetView>
  </sheetViews>
  <sheetFormatPr defaultRowHeight="15" x14ac:dyDescent="0.25"/>
  <cols>
    <col min="1" max="1" width="14.7109375" customWidth="1"/>
    <col min="2" max="2" width="17.5703125" customWidth="1"/>
  </cols>
  <sheetData>
    <row r="1" spans="1:17" x14ac:dyDescent="0.25">
      <c r="A1" s="7" t="s">
        <v>693</v>
      </c>
    </row>
    <row r="2" spans="1:17" x14ac:dyDescent="0.25">
      <c r="A2" s="7" t="s">
        <v>521</v>
      </c>
    </row>
    <row r="3" spans="1:17" s="121" customFormat="1" x14ac:dyDescent="0.25">
      <c r="A3" s="7"/>
    </row>
    <row r="4" spans="1:17" x14ac:dyDescent="0.25">
      <c r="A4" s="12"/>
      <c r="B4" s="12"/>
      <c r="C4" s="247">
        <v>2000</v>
      </c>
      <c r="D4" s="247">
        <v>2001</v>
      </c>
      <c r="E4" s="247">
        <v>2002</v>
      </c>
      <c r="F4" s="247">
        <v>2003</v>
      </c>
      <c r="G4" s="247">
        <v>2004</v>
      </c>
      <c r="H4" s="247">
        <v>2005</v>
      </c>
      <c r="I4" s="247">
        <v>2006</v>
      </c>
      <c r="J4" s="247">
        <v>2007</v>
      </c>
      <c r="K4" s="247">
        <v>2008</v>
      </c>
      <c r="L4" s="247">
        <v>2009</v>
      </c>
      <c r="M4" s="247">
        <v>2010</v>
      </c>
      <c r="N4" s="247">
        <v>2011</v>
      </c>
      <c r="O4" s="247">
        <v>2012</v>
      </c>
      <c r="P4" s="248">
        <v>2013</v>
      </c>
      <c r="Q4" s="247">
        <v>2014</v>
      </c>
    </row>
    <row r="5" spans="1:17" x14ac:dyDescent="0.25">
      <c r="A5" s="1" t="s">
        <v>206</v>
      </c>
      <c r="B5" s="1" t="s">
        <v>57</v>
      </c>
      <c r="C5" s="1">
        <v>45.45</v>
      </c>
      <c r="D5" s="1">
        <v>49.04</v>
      </c>
      <c r="E5" s="1">
        <v>50.57</v>
      </c>
      <c r="F5" s="1">
        <v>51.53</v>
      </c>
      <c r="G5" s="1">
        <v>52.96</v>
      </c>
      <c r="H5" s="1">
        <v>53.56</v>
      </c>
      <c r="I5" s="1">
        <v>52.02</v>
      </c>
      <c r="J5" s="1">
        <v>55.28</v>
      </c>
      <c r="K5" s="1">
        <v>56.04</v>
      </c>
      <c r="L5" s="1">
        <v>57.37</v>
      </c>
      <c r="M5" s="1">
        <v>64.180000000000007</v>
      </c>
      <c r="N5" s="1">
        <v>58.67</v>
      </c>
      <c r="O5" s="1">
        <v>60.44</v>
      </c>
      <c r="P5" s="25">
        <v>61.48</v>
      </c>
      <c r="Q5" s="21">
        <v>62.67</v>
      </c>
    </row>
    <row r="6" spans="1:17" x14ac:dyDescent="0.25">
      <c r="A6" s="1" t="s">
        <v>181</v>
      </c>
      <c r="B6" s="1" t="s">
        <v>52</v>
      </c>
      <c r="C6" s="1">
        <v>6.08</v>
      </c>
      <c r="D6" s="1">
        <v>6.08</v>
      </c>
      <c r="E6" s="1">
        <v>7.2</v>
      </c>
      <c r="F6" s="1">
        <v>6.36</v>
      </c>
      <c r="G6" s="1">
        <v>4.1500000000000004</v>
      </c>
      <c r="H6" s="1">
        <v>3.92</v>
      </c>
      <c r="I6" s="1">
        <v>8.41</v>
      </c>
      <c r="J6" s="1">
        <v>9.6199999999999992</v>
      </c>
      <c r="K6" s="1">
        <v>8.59</v>
      </c>
      <c r="L6" s="1">
        <v>15.47</v>
      </c>
      <c r="M6" s="1">
        <v>13.97</v>
      </c>
      <c r="N6" s="1">
        <v>14.53</v>
      </c>
      <c r="O6" s="1">
        <v>15.67</v>
      </c>
      <c r="P6" s="25">
        <v>19.04</v>
      </c>
      <c r="Q6" s="21">
        <v>16.489999999999998</v>
      </c>
    </row>
    <row r="7" spans="1:17" x14ac:dyDescent="0.25">
      <c r="A7" s="1" t="s">
        <v>205</v>
      </c>
      <c r="B7" s="1" t="s">
        <v>63</v>
      </c>
      <c r="C7" s="1">
        <v>33.979999999999997</v>
      </c>
      <c r="D7" s="1">
        <v>31.01</v>
      </c>
      <c r="E7" s="1">
        <v>32.96</v>
      </c>
      <c r="F7" s="1">
        <v>28.23</v>
      </c>
      <c r="G7" s="1">
        <v>26.77</v>
      </c>
      <c r="H7" s="1">
        <v>36.81</v>
      </c>
      <c r="I7" s="1">
        <v>47</v>
      </c>
      <c r="J7" s="1">
        <v>42.55</v>
      </c>
      <c r="K7" s="1">
        <v>39.15</v>
      </c>
      <c r="L7" s="1">
        <v>20.66</v>
      </c>
      <c r="M7" s="1">
        <v>30.06</v>
      </c>
      <c r="N7" s="1">
        <v>18.14</v>
      </c>
      <c r="O7" s="1">
        <v>19.57</v>
      </c>
      <c r="P7" s="25">
        <v>14.03</v>
      </c>
      <c r="Q7" s="21">
        <v>19.010000000000002</v>
      </c>
    </row>
    <row r="8" spans="1:17" x14ac:dyDescent="0.25">
      <c r="A8" s="1" t="s">
        <v>194</v>
      </c>
      <c r="B8" s="1" t="s">
        <v>38</v>
      </c>
      <c r="C8" s="1">
        <v>6.99</v>
      </c>
      <c r="D8" s="1">
        <v>4.97</v>
      </c>
      <c r="E8" s="1">
        <v>5.05</v>
      </c>
      <c r="F8" s="1">
        <v>12.82</v>
      </c>
      <c r="G8" s="1">
        <v>4.4800000000000004</v>
      </c>
      <c r="H8" s="1">
        <v>6.98</v>
      </c>
      <c r="I8" s="1">
        <v>5.65</v>
      </c>
      <c r="J8" s="1">
        <v>7.96</v>
      </c>
      <c r="K8" s="1">
        <v>5.65</v>
      </c>
      <c r="L8" s="1">
        <v>11.77</v>
      </c>
      <c r="M8" s="1">
        <v>15.65</v>
      </c>
      <c r="N8" s="1">
        <v>15.08</v>
      </c>
      <c r="O8" s="1">
        <v>13.84</v>
      </c>
      <c r="P8" s="25">
        <v>12.62</v>
      </c>
      <c r="Q8" s="21">
        <v>7.74</v>
      </c>
    </row>
    <row r="9" spans="1:17" x14ac:dyDescent="0.25">
      <c r="A9" s="1" t="s">
        <v>33</v>
      </c>
      <c r="B9" s="1" t="s">
        <v>33</v>
      </c>
      <c r="C9" s="1" t="s">
        <v>81</v>
      </c>
      <c r="D9" s="1" t="s">
        <v>81</v>
      </c>
      <c r="E9" s="1">
        <v>5.61</v>
      </c>
      <c r="F9" s="1" t="s">
        <v>81</v>
      </c>
      <c r="G9" s="1">
        <v>6.44</v>
      </c>
      <c r="H9" s="1" t="s">
        <v>81</v>
      </c>
      <c r="I9" s="1">
        <v>9.6</v>
      </c>
      <c r="J9" s="1">
        <v>10.28</v>
      </c>
      <c r="K9" s="1" t="s">
        <v>81</v>
      </c>
      <c r="L9" s="1">
        <v>10.97</v>
      </c>
      <c r="M9" s="1" t="s">
        <v>81</v>
      </c>
      <c r="N9" s="1">
        <v>13.27</v>
      </c>
      <c r="O9" s="1" t="s">
        <v>81</v>
      </c>
      <c r="P9" s="25">
        <v>12.48</v>
      </c>
      <c r="Q9" s="21" t="s">
        <v>81</v>
      </c>
    </row>
    <row r="10" spans="1:17" x14ac:dyDescent="0.25">
      <c r="A10" s="1" t="s">
        <v>171</v>
      </c>
      <c r="B10" s="1" t="s">
        <v>37</v>
      </c>
      <c r="C10" s="1">
        <v>5.8</v>
      </c>
      <c r="D10" s="1">
        <v>5.92</v>
      </c>
      <c r="E10" s="1">
        <v>5.37</v>
      </c>
      <c r="F10" s="1">
        <v>5.38</v>
      </c>
      <c r="G10" s="1">
        <v>5.97</v>
      </c>
      <c r="H10" s="1">
        <v>6.2</v>
      </c>
      <c r="I10" s="1">
        <v>5.7</v>
      </c>
      <c r="J10" s="1">
        <v>5.66</v>
      </c>
      <c r="K10" s="1">
        <v>5.82</v>
      </c>
      <c r="L10" s="1">
        <v>6.58</v>
      </c>
      <c r="M10" s="1">
        <v>7.75</v>
      </c>
      <c r="N10" s="1">
        <v>6.24</v>
      </c>
      <c r="O10" s="1">
        <v>12.12</v>
      </c>
      <c r="P10" s="25">
        <v>12.26</v>
      </c>
      <c r="Q10" s="21" t="s">
        <v>81</v>
      </c>
    </row>
    <row r="11" spans="1:17" x14ac:dyDescent="0.25">
      <c r="A11" s="1" t="s">
        <v>174</v>
      </c>
      <c r="B11" s="1" t="s">
        <v>43</v>
      </c>
      <c r="C11" s="1">
        <v>14.74</v>
      </c>
      <c r="D11" s="1">
        <v>12.21</v>
      </c>
      <c r="E11" s="1">
        <v>12.09</v>
      </c>
      <c r="F11" s="1">
        <v>11.99</v>
      </c>
      <c r="G11" s="1">
        <v>14.91</v>
      </c>
      <c r="H11" s="1">
        <v>16.989999999999998</v>
      </c>
      <c r="I11" s="1">
        <v>16.350000000000001</v>
      </c>
      <c r="J11" s="1">
        <v>15.34</v>
      </c>
      <c r="K11" s="1">
        <v>15.08</v>
      </c>
      <c r="L11" s="1">
        <v>17.09</v>
      </c>
      <c r="M11" s="1">
        <v>15.42</v>
      </c>
      <c r="N11" s="1">
        <v>15.7</v>
      </c>
      <c r="O11" s="1">
        <v>13.73</v>
      </c>
      <c r="P11" s="25">
        <v>11.58</v>
      </c>
      <c r="Q11" s="21">
        <v>10.02</v>
      </c>
    </row>
    <row r="12" spans="1:17" x14ac:dyDescent="0.25">
      <c r="A12" s="1" t="s">
        <v>234</v>
      </c>
      <c r="B12" s="1" t="s">
        <v>89</v>
      </c>
      <c r="C12" s="1" t="s">
        <v>81</v>
      </c>
      <c r="D12" s="1">
        <v>8.99</v>
      </c>
      <c r="E12" s="1" t="s">
        <v>81</v>
      </c>
      <c r="F12" s="1">
        <v>9.98</v>
      </c>
      <c r="G12" s="1" t="s">
        <v>81</v>
      </c>
      <c r="H12" s="1">
        <v>11.45</v>
      </c>
      <c r="I12" s="1" t="s">
        <v>81</v>
      </c>
      <c r="J12" s="1">
        <v>8.67</v>
      </c>
      <c r="K12" s="1" t="s">
        <v>81</v>
      </c>
      <c r="L12" s="1">
        <v>8.3699999999999992</v>
      </c>
      <c r="M12" s="1" t="s">
        <v>81</v>
      </c>
      <c r="N12" s="1">
        <v>12.24</v>
      </c>
      <c r="O12" s="1" t="s">
        <v>81</v>
      </c>
      <c r="P12" s="25">
        <v>11.16</v>
      </c>
      <c r="Q12" s="21" t="s">
        <v>81</v>
      </c>
    </row>
    <row r="13" spans="1:17" x14ac:dyDescent="0.25">
      <c r="A13" s="1" t="s">
        <v>195</v>
      </c>
      <c r="B13" s="1" t="s">
        <v>56</v>
      </c>
      <c r="C13" s="1">
        <v>7.23</v>
      </c>
      <c r="D13" s="1">
        <v>9.51</v>
      </c>
      <c r="E13" s="1">
        <v>9.5500000000000007</v>
      </c>
      <c r="F13" s="1">
        <v>11.13</v>
      </c>
      <c r="G13" s="1">
        <v>12.46</v>
      </c>
      <c r="H13" s="1">
        <v>13.61</v>
      </c>
      <c r="I13" s="1">
        <v>14.44</v>
      </c>
      <c r="J13" s="1">
        <v>16.34</v>
      </c>
      <c r="K13" s="1">
        <v>17.899999999999999</v>
      </c>
      <c r="L13" s="1">
        <v>17.14</v>
      </c>
      <c r="M13" s="1">
        <v>16.59</v>
      </c>
      <c r="N13" s="1">
        <v>14.38</v>
      </c>
      <c r="O13" s="1">
        <v>12.64</v>
      </c>
      <c r="P13" s="25">
        <v>10.72</v>
      </c>
      <c r="Q13" s="21">
        <v>9.7100000000000009</v>
      </c>
    </row>
    <row r="14" spans="1:17" x14ac:dyDescent="0.25">
      <c r="A14" s="224" t="s">
        <v>176</v>
      </c>
      <c r="B14" s="224" t="s">
        <v>51</v>
      </c>
      <c r="C14" s="224">
        <v>9.0500000000000007</v>
      </c>
      <c r="D14" s="224">
        <v>5.22</v>
      </c>
      <c r="E14" s="224">
        <v>9.81</v>
      </c>
      <c r="F14" s="224">
        <v>5.59</v>
      </c>
      <c r="G14" s="224">
        <v>4.13</v>
      </c>
      <c r="H14" s="224">
        <v>6.94</v>
      </c>
      <c r="I14" s="224">
        <v>7.62</v>
      </c>
      <c r="J14" s="224">
        <v>9.32</v>
      </c>
      <c r="K14" s="224">
        <v>7.14</v>
      </c>
      <c r="L14" s="224">
        <v>11.01</v>
      </c>
      <c r="M14" s="224">
        <v>11.14</v>
      </c>
      <c r="N14" s="224">
        <v>6.8</v>
      </c>
      <c r="O14" s="224">
        <v>9.23</v>
      </c>
      <c r="P14" s="246">
        <v>10.18</v>
      </c>
      <c r="Q14" s="230">
        <v>10.33</v>
      </c>
    </row>
    <row r="15" spans="1:17" x14ac:dyDescent="0.25">
      <c r="A15" s="1" t="s">
        <v>190</v>
      </c>
      <c r="B15" s="1" t="s">
        <v>59</v>
      </c>
      <c r="C15" s="1">
        <v>31.95</v>
      </c>
      <c r="D15" s="1">
        <v>30.44</v>
      </c>
      <c r="E15" s="1">
        <v>12.56</v>
      </c>
      <c r="F15" s="1">
        <v>15.2</v>
      </c>
      <c r="G15" s="1">
        <v>16.93</v>
      </c>
      <c r="H15" s="1">
        <v>13.73</v>
      </c>
      <c r="I15" s="1">
        <v>12.33</v>
      </c>
      <c r="J15" s="1">
        <v>11.68</v>
      </c>
      <c r="K15" s="1" t="s">
        <v>81</v>
      </c>
      <c r="L15" s="1">
        <v>12.3</v>
      </c>
      <c r="M15" s="1">
        <v>13.81</v>
      </c>
      <c r="N15" s="1">
        <v>12.67</v>
      </c>
      <c r="O15" s="1">
        <v>11.18</v>
      </c>
      <c r="P15" s="25">
        <v>9.9600000000000009</v>
      </c>
      <c r="Q15" s="21">
        <v>11.49</v>
      </c>
    </row>
    <row r="16" spans="1:17" x14ac:dyDescent="0.25">
      <c r="A16" s="1" t="s">
        <v>189</v>
      </c>
      <c r="B16" s="1" t="s">
        <v>47</v>
      </c>
      <c r="C16" s="1" t="s">
        <v>81</v>
      </c>
      <c r="D16" s="1">
        <v>8.23</v>
      </c>
      <c r="E16" s="1" t="s">
        <v>81</v>
      </c>
      <c r="F16" s="1">
        <v>7.96</v>
      </c>
      <c r="G16" s="1" t="s">
        <v>81</v>
      </c>
      <c r="H16" s="1">
        <v>7.86</v>
      </c>
      <c r="I16" s="1">
        <v>8.02</v>
      </c>
      <c r="J16" s="1">
        <v>7.63</v>
      </c>
      <c r="K16" s="1">
        <v>8.94</v>
      </c>
      <c r="L16" s="1">
        <v>9.5500000000000007</v>
      </c>
      <c r="M16" s="1">
        <v>9.9</v>
      </c>
      <c r="N16" s="1">
        <v>9.74</v>
      </c>
      <c r="O16" s="1">
        <v>10.14</v>
      </c>
      <c r="P16" s="25">
        <v>9.27</v>
      </c>
      <c r="Q16" s="21">
        <v>8.51</v>
      </c>
    </row>
    <row r="17" spans="1:17" x14ac:dyDescent="0.25">
      <c r="A17" s="1" t="s">
        <v>200</v>
      </c>
      <c r="B17" s="1" t="s">
        <v>92</v>
      </c>
      <c r="C17" s="1">
        <v>8.56</v>
      </c>
      <c r="D17" s="1">
        <v>8.3699999999999992</v>
      </c>
      <c r="E17" s="1">
        <v>8.4600000000000009</v>
      </c>
      <c r="F17" s="1">
        <v>8.8699999999999992</v>
      </c>
      <c r="G17" s="1">
        <v>9.73</v>
      </c>
      <c r="H17" s="1">
        <v>9.69</v>
      </c>
      <c r="I17" s="1">
        <v>9.81</v>
      </c>
      <c r="J17" s="1">
        <v>9.8699999999999992</v>
      </c>
      <c r="K17" s="1">
        <v>12.51</v>
      </c>
      <c r="L17" s="1">
        <v>14.08</v>
      </c>
      <c r="M17" s="1">
        <v>12.31</v>
      </c>
      <c r="N17" s="1">
        <v>10.76</v>
      </c>
      <c r="O17" s="1">
        <v>10.18</v>
      </c>
      <c r="P17" s="25">
        <v>9.16</v>
      </c>
      <c r="Q17" s="21" t="s">
        <v>81</v>
      </c>
    </row>
    <row r="18" spans="1:17" x14ac:dyDescent="0.25">
      <c r="A18" s="1" t="s">
        <v>54</v>
      </c>
      <c r="B18" s="1" t="s">
        <v>54</v>
      </c>
      <c r="C18" s="1">
        <v>4.2300000000000004</v>
      </c>
      <c r="D18" s="1">
        <v>2.09</v>
      </c>
      <c r="E18" s="1">
        <v>3.7</v>
      </c>
      <c r="F18" s="1">
        <v>5.28</v>
      </c>
      <c r="G18" s="1">
        <v>4.6500000000000004</v>
      </c>
      <c r="H18" s="1">
        <v>4.18</v>
      </c>
      <c r="I18" s="1">
        <v>3.68</v>
      </c>
      <c r="J18" s="1">
        <v>3.46</v>
      </c>
      <c r="K18" s="1">
        <v>3.26</v>
      </c>
      <c r="L18" s="1">
        <v>5.55</v>
      </c>
      <c r="M18" s="1">
        <v>4.33</v>
      </c>
      <c r="N18" s="1">
        <v>4.03</v>
      </c>
      <c r="O18" s="1">
        <v>6.87</v>
      </c>
      <c r="P18" s="25">
        <v>9.08</v>
      </c>
      <c r="Q18" s="21" t="s">
        <v>81</v>
      </c>
    </row>
    <row r="19" spans="1:17" x14ac:dyDescent="0.25">
      <c r="A19" s="1" t="s">
        <v>199</v>
      </c>
      <c r="B19" s="1" t="s">
        <v>48</v>
      </c>
      <c r="C19" s="1">
        <v>8.81</v>
      </c>
      <c r="D19" s="1">
        <v>7.84</v>
      </c>
      <c r="E19" s="1">
        <v>7.07</v>
      </c>
      <c r="F19" s="1">
        <v>9.6199999999999992</v>
      </c>
      <c r="G19" s="1">
        <v>10.18</v>
      </c>
      <c r="H19" s="1">
        <v>8.34</v>
      </c>
      <c r="I19" s="1">
        <v>7.56</v>
      </c>
      <c r="J19" s="1">
        <v>6.81</v>
      </c>
      <c r="K19" s="1">
        <v>6.58</v>
      </c>
      <c r="L19" s="1">
        <v>7.89</v>
      </c>
      <c r="M19" s="1">
        <v>8.67</v>
      </c>
      <c r="N19" s="1">
        <v>9.26</v>
      </c>
      <c r="O19" s="1">
        <v>7.88</v>
      </c>
      <c r="P19" s="25">
        <v>8.94</v>
      </c>
      <c r="Q19" s="21">
        <v>8.94</v>
      </c>
    </row>
    <row r="20" spans="1:17" x14ac:dyDescent="0.25">
      <c r="A20" s="1" t="s">
        <v>198</v>
      </c>
      <c r="B20" s="1" t="s">
        <v>58</v>
      </c>
      <c r="C20" s="1">
        <v>4.25</v>
      </c>
      <c r="D20" s="1">
        <v>3.26</v>
      </c>
      <c r="E20" s="1">
        <v>2.9</v>
      </c>
      <c r="F20" s="1">
        <v>4.38</v>
      </c>
      <c r="G20" s="1">
        <v>4.24</v>
      </c>
      <c r="H20" s="1">
        <v>6.89</v>
      </c>
      <c r="I20" s="1">
        <v>8.7200000000000006</v>
      </c>
      <c r="J20" s="1">
        <v>9.68</v>
      </c>
      <c r="K20" s="1">
        <v>9.5399999999999991</v>
      </c>
      <c r="L20" s="1">
        <v>15.16</v>
      </c>
      <c r="M20" s="1">
        <v>10.42</v>
      </c>
      <c r="N20" s="1">
        <v>8.91</v>
      </c>
      <c r="O20" s="1">
        <v>9.41</v>
      </c>
      <c r="P20" s="25">
        <v>8.57</v>
      </c>
      <c r="Q20" s="21">
        <v>8.92</v>
      </c>
    </row>
    <row r="21" spans="1:17" x14ac:dyDescent="0.25">
      <c r="A21" s="1" t="s">
        <v>173</v>
      </c>
      <c r="B21" s="1" t="s">
        <v>62</v>
      </c>
      <c r="C21" s="1" t="s">
        <v>81</v>
      </c>
      <c r="D21" s="1" t="s">
        <v>81</v>
      </c>
      <c r="E21" s="1" t="s">
        <v>81</v>
      </c>
      <c r="F21" s="1" t="s">
        <v>81</v>
      </c>
      <c r="G21" s="1" t="s">
        <v>81</v>
      </c>
      <c r="H21" s="1" t="s">
        <v>81</v>
      </c>
      <c r="I21" s="1" t="s">
        <v>81</v>
      </c>
      <c r="J21" s="1">
        <v>2.04</v>
      </c>
      <c r="K21" s="1">
        <v>2.27</v>
      </c>
      <c r="L21" s="1">
        <v>18.27</v>
      </c>
      <c r="M21" s="1">
        <v>24.66</v>
      </c>
      <c r="N21" s="1">
        <v>5.99</v>
      </c>
      <c r="O21" s="1">
        <v>6.94</v>
      </c>
      <c r="P21" s="25">
        <v>8.32</v>
      </c>
      <c r="Q21" s="21">
        <v>9.26</v>
      </c>
    </row>
    <row r="22" spans="1:17" x14ac:dyDescent="0.25">
      <c r="A22" s="1" t="s">
        <v>182</v>
      </c>
      <c r="B22" s="1" t="s">
        <v>46</v>
      </c>
      <c r="C22" s="1" t="s">
        <v>81</v>
      </c>
      <c r="D22" s="1">
        <v>1.39</v>
      </c>
      <c r="E22" s="1" t="s">
        <v>81</v>
      </c>
      <c r="F22" s="1">
        <v>3.88</v>
      </c>
      <c r="G22" s="1" t="s">
        <v>81</v>
      </c>
      <c r="H22" s="1">
        <v>2.83</v>
      </c>
      <c r="I22" s="1">
        <v>4.29</v>
      </c>
      <c r="J22" s="1">
        <v>5.41</v>
      </c>
      <c r="K22" s="1">
        <v>5.41</v>
      </c>
      <c r="L22" s="1">
        <v>0.47</v>
      </c>
      <c r="M22" s="1" t="s">
        <v>81</v>
      </c>
      <c r="N22" s="1">
        <v>7.47</v>
      </c>
      <c r="O22" s="1" t="s">
        <v>81</v>
      </c>
      <c r="P22" s="25">
        <v>8.1999999999999993</v>
      </c>
      <c r="Q22" s="21" t="s">
        <v>81</v>
      </c>
    </row>
    <row r="23" spans="1:17" x14ac:dyDescent="0.25">
      <c r="A23" s="1" t="s">
        <v>178</v>
      </c>
      <c r="B23" s="1" t="s">
        <v>40</v>
      </c>
      <c r="C23" s="1">
        <v>9.92</v>
      </c>
      <c r="D23" s="1">
        <v>8.42</v>
      </c>
      <c r="E23" s="1">
        <v>10.33</v>
      </c>
      <c r="F23" s="1">
        <v>11.12</v>
      </c>
      <c r="G23" s="1">
        <v>11.45</v>
      </c>
      <c r="H23" s="1">
        <v>10.11</v>
      </c>
      <c r="I23" s="1">
        <v>11.28</v>
      </c>
      <c r="J23" s="1">
        <v>9.7799999999999994</v>
      </c>
      <c r="K23" s="1">
        <v>11.3</v>
      </c>
      <c r="L23" s="1">
        <v>8.9600000000000009</v>
      </c>
      <c r="M23" s="1">
        <v>8.73</v>
      </c>
      <c r="N23" s="1">
        <v>7.53</v>
      </c>
      <c r="O23" s="1">
        <v>7.91</v>
      </c>
      <c r="P23" s="25">
        <v>8.09</v>
      </c>
      <c r="Q23" s="21" t="s">
        <v>81</v>
      </c>
    </row>
    <row r="24" spans="1:17" x14ac:dyDescent="0.25">
      <c r="A24" s="1" t="s">
        <v>180</v>
      </c>
      <c r="B24" s="1" t="s">
        <v>61</v>
      </c>
      <c r="C24" s="1" t="s">
        <v>81</v>
      </c>
      <c r="D24" s="1">
        <v>1.24</v>
      </c>
      <c r="E24" s="1" t="s">
        <v>81</v>
      </c>
      <c r="F24" s="1">
        <v>4.4000000000000004</v>
      </c>
      <c r="G24" s="1" t="s">
        <v>81</v>
      </c>
      <c r="H24" s="1">
        <v>5.64</v>
      </c>
      <c r="I24" s="1" t="s">
        <v>81</v>
      </c>
      <c r="J24" s="1">
        <v>4.7300000000000004</v>
      </c>
      <c r="K24" s="1" t="s">
        <v>81</v>
      </c>
      <c r="L24" s="1" t="s">
        <v>81</v>
      </c>
      <c r="M24" s="1" t="s">
        <v>81</v>
      </c>
      <c r="N24" s="1">
        <v>8.0399999999999991</v>
      </c>
      <c r="O24" s="1">
        <v>8.1999999999999993</v>
      </c>
      <c r="P24" s="25">
        <v>6.96</v>
      </c>
      <c r="Q24" s="21">
        <v>10.49</v>
      </c>
    </row>
    <row r="25" spans="1:17" x14ac:dyDescent="0.25">
      <c r="A25" s="1" t="s">
        <v>201</v>
      </c>
      <c r="B25" s="1" t="s">
        <v>90</v>
      </c>
      <c r="C25" s="1">
        <v>7.99</v>
      </c>
      <c r="D25" s="1">
        <v>7.73</v>
      </c>
      <c r="E25" s="1">
        <v>7.43</v>
      </c>
      <c r="F25" s="1">
        <v>8.11</v>
      </c>
      <c r="G25" s="1">
        <v>8.1999999999999993</v>
      </c>
      <c r="H25" s="1">
        <v>7.46</v>
      </c>
      <c r="I25" s="1">
        <v>7.3</v>
      </c>
      <c r="J25" s="1">
        <v>6.97</v>
      </c>
      <c r="K25" s="1">
        <v>7.36</v>
      </c>
      <c r="L25" s="1">
        <v>7.15</v>
      </c>
      <c r="M25" s="1">
        <v>7.34</v>
      </c>
      <c r="N25" s="1">
        <v>6.9</v>
      </c>
      <c r="O25" s="1">
        <v>7.09</v>
      </c>
      <c r="P25" s="25">
        <v>6.69</v>
      </c>
      <c r="Q25" s="21" t="s">
        <v>81</v>
      </c>
    </row>
    <row r="26" spans="1:17" x14ac:dyDescent="0.25">
      <c r="A26" s="1" t="s">
        <v>515</v>
      </c>
      <c r="B26" s="1" t="s">
        <v>321</v>
      </c>
      <c r="C26" s="1">
        <v>7.77</v>
      </c>
      <c r="D26" s="1">
        <v>6.53</v>
      </c>
      <c r="E26" s="1">
        <v>8.7200000000000006</v>
      </c>
      <c r="F26" s="1">
        <v>7.42</v>
      </c>
      <c r="G26" s="1">
        <v>6.32</v>
      </c>
      <c r="H26" s="1">
        <v>6.24</v>
      </c>
      <c r="I26" s="1">
        <v>6.12</v>
      </c>
      <c r="J26" s="1">
        <v>5.38</v>
      </c>
      <c r="K26" s="1">
        <v>5.37</v>
      </c>
      <c r="L26" s="1">
        <v>8.33</v>
      </c>
      <c r="M26" s="1">
        <v>7.07</v>
      </c>
      <c r="N26" s="1">
        <v>5.76</v>
      </c>
      <c r="O26" s="1">
        <v>6.24</v>
      </c>
      <c r="P26" s="25">
        <v>6.62</v>
      </c>
      <c r="Q26" s="21">
        <v>5.31</v>
      </c>
    </row>
    <row r="27" spans="1:17" x14ac:dyDescent="0.25">
      <c r="A27" s="1" t="s">
        <v>203</v>
      </c>
      <c r="B27" s="1" t="s">
        <v>91</v>
      </c>
      <c r="C27" s="1">
        <v>6.96</v>
      </c>
      <c r="D27" s="1">
        <v>6.74</v>
      </c>
      <c r="E27" s="1">
        <v>6.52</v>
      </c>
      <c r="F27" s="1">
        <v>6.84</v>
      </c>
      <c r="G27" s="1">
        <v>7.12</v>
      </c>
      <c r="H27" s="1">
        <v>6.84</v>
      </c>
      <c r="I27" s="1">
        <v>6.81</v>
      </c>
      <c r="J27" s="1">
        <v>6.82</v>
      </c>
      <c r="K27" s="1">
        <v>8.11</v>
      </c>
      <c r="L27" s="1">
        <v>8.99</v>
      </c>
      <c r="M27" s="1">
        <v>8.14</v>
      </c>
      <c r="N27" s="1">
        <v>7.26</v>
      </c>
      <c r="O27" s="1">
        <v>7.11</v>
      </c>
      <c r="P27" s="25">
        <v>6.57</v>
      </c>
      <c r="Q27" s="21" t="s">
        <v>81</v>
      </c>
    </row>
    <row r="28" spans="1:17" x14ac:dyDescent="0.25">
      <c r="A28" s="1" t="s">
        <v>185</v>
      </c>
      <c r="B28" s="1" t="s">
        <v>53</v>
      </c>
      <c r="C28" s="1">
        <v>10.99</v>
      </c>
      <c r="D28" s="1">
        <v>14.85</v>
      </c>
      <c r="E28" s="1">
        <v>12.16</v>
      </c>
      <c r="F28" s="1">
        <v>14.11</v>
      </c>
      <c r="G28" s="1">
        <v>13.78</v>
      </c>
      <c r="H28" s="1">
        <v>10.97</v>
      </c>
      <c r="I28" s="1">
        <v>8.08</v>
      </c>
      <c r="J28" s="1">
        <v>6.6</v>
      </c>
      <c r="K28" s="1">
        <v>5.89</v>
      </c>
      <c r="L28" s="1">
        <v>6.47</v>
      </c>
      <c r="M28" s="1">
        <v>5.89</v>
      </c>
      <c r="N28" s="1">
        <v>6.9</v>
      </c>
      <c r="O28" s="1">
        <v>7.05</v>
      </c>
      <c r="P28" s="25">
        <v>6.4</v>
      </c>
      <c r="Q28" s="21" t="s">
        <v>81</v>
      </c>
    </row>
    <row r="29" spans="1:17" x14ac:dyDescent="0.25">
      <c r="A29" s="1" t="s">
        <v>202</v>
      </c>
      <c r="B29" s="1" t="s">
        <v>518</v>
      </c>
      <c r="C29" s="1">
        <v>7.64</v>
      </c>
      <c r="D29" s="1">
        <v>7.43</v>
      </c>
      <c r="E29" s="1">
        <v>7.27</v>
      </c>
      <c r="F29" s="1">
        <v>7.95</v>
      </c>
      <c r="G29" s="1">
        <v>8.0399999999999991</v>
      </c>
      <c r="H29" s="1">
        <v>7.19</v>
      </c>
      <c r="I29" s="1">
        <v>7.01</v>
      </c>
      <c r="J29" s="1">
        <v>6.69</v>
      </c>
      <c r="K29" s="1">
        <v>7.16</v>
      </c>
      <c r="L29" s="1">
        <v>6.87</v>
      </c>
      <c r="M29" s="1">
        <v>7.02</v>
      </c>
      <c r="N29" s="1">
        <v>6.59</v>
      </c>
      <c r="O29" s="1">
        <v>6.79</v>
      </c>
      <c r="P29" s="25">
        <v>6.39</v>
      </c>
      <c r="Q29" s="21" t="s">
        <v>81</v>
      </c>
    </row>
    <row r="30" spans="1:17" x14ac:dyDescent="0.25">
      <c r="A30" s="1" t="s">
        <v>196</v>
      </c>
      <c r="B30" s="1" t="s">
        <v>30</v>
      </c>
      <c r="C30" s="1" t="s">
        <v>81</v>
      </c>
      <c r="D30" s="1">
        <v>5.8</v>
      </c>
      <c r="E30" s="1" t="s">
        <v>81</v>
      </c>
      <c r="F30" s="1">
        <v>5.87</v>
      </c>
      <c r="G30" s="1" t="s">
        <v>81</v>
      </c>
      <c r="H30" s="1">
        <v>4.53</v>
      </c>
      <c r="I30" s="1" t="s">
        <v>81</v>
      </c>
      <c r="J30" s="1">
        <v>4.5999999999999996</v>
      </c>
      <c r="K30" s="1" t="s">
        <v>81</v>
      </c>
      <c r="L30" s="1">
        <v>5.76</v>
      </c>
      <c r="M30" s="1" t="s">
        <v>81</v>
      </c>
      <c r="N30" s="1">
        <v>4.9800000000000004</v>
      </c>
      <c r="O30" s="1" t="s">
        <v>81</v>
      </c>
      <c r="P30" s="25">
        <v>6.13</v>
      </c>
      <c r="Q30" s="21" t="s">
        <v>81</v>
      </c>
    </row>
    <row r="31" spans="1:17" x14ac:dyDescent="0.25">
      <c r="A31" s="1" t="s">
        <v>183</v>
      </c>
      <c r="B31" s="1" t="s">
        <v>50</v>
      </c>
      <c r="C31" s="1">
        <v>3.3</v>
      </c>
      <c r="D31" s="1">
        <v>2.78</v>
      </c>
      <c r="E31" s="1">
        <v>2.85</v>
      </c>
      <c r="F31" s="1">
        <v>2.93</v>
      </c>
      <c r="G31" s="1">
        <v>2.89</v>
      </c>
      <c r="H31" s="1">
        <v>4.1399999999999997</v>
      </c>
      <c r="I31" s="1">
        <v>4.84</v>
      </c>
      <c r="J31" s="1">
        <v>5.48</v>
      </c>
      <c r="K31" s="1">
        <v>5.47</v>
      </c>
      <c r="L31" s="1">
        <v>4.17</v>
      </c>
      <c r="M31" s="1">
        <v>4.17</v>
      </c>
      <c r="N31" s="1">
        <v>5.92</v>
      </c>
      <c r="O31" s="1">
        <v>5.92</v>
      </c>
      <c r="P31" s="25">
        <v>5.97</v>
      </c>
      <c r="Q31" s="21">
        <v>5.97</v>
      </c>
    </row>
    <row r="32" spans="1:17" x14ac:dyDescent="0.25">
      <c r="A32" s="1" t="s">
        <v>26</v>
      </c>
      <c r="B32" s="1" t="s">
        <v>26</v>
      </c>
      <c r="C32" s="1">
        <v>7</v>
      </c>
      <c r="D32" s="1">
        <v>8.06</v>
      </c>
      <c r="E32" s="1">
        <v>6.4</v>
      </c>
      <c r="F32" s="1">
        <v>5.32</v>
      </c>
      <c r="G32" s="1">
        <v>4.74</v>
      </c>
      <c r="H32" s="1">
        <v>4.6399999999999997</v>
      </c>
      <c r="I32" s="1">
        <v>4.74</v>
      </c>
      <c r="J32" s="1">
        <v>6.22</v>
      </c>
      <c r="K32" s="1">
        <v>5.9</v>
      </c>
      <c r="L32" s="1">
        <v>6.82</v>
      </c>
      <c r="M32" s="1">
        <v>6.73</v>
      </c>
      <c r="N32" s="1">
        <v>6.06</v>
      </c>
      <c r="O32" s="1">
        <v>5.99</v>
      </c>
      <c r="P32" s="25">
        <v>5.54</v>
      </c>
      <c r="Q32" s="21">
        <v>5.14</v>
      </c>
    </row>
    <row r="33" spans="1:17" x14ac:dyDescent="0.25">
      <c r="A33" s="1" t="s">
        <v>192</v>
      </c>
      <c r="B33" s="1" t="s">
        <v>60</v>
      </c>
      <c r="C33" s="1">
        <v>20.57</v>
      </c>
      <c r="D33" s="1">
        <v>20.56</v>
      </c>
      <c r="E33" s="1">
        <v>21.06</v>
      </c>
      <c r="F33" s="1">
        <v>22.05</v>
      </c>
      <c r="G33" s="1">
        <v>27</v>
      </c>
      <c r="H33" s="1">
        <v>26.74</v>
      </c>
      <c r="I33" s="1">
        <v>20.84</v>
      </c>
      <c r="J33" s="1">
        <v>10.27</v>
      </c>
      <c r="K33" s="1">
        <v>13</v>
      </c>
      <c r="L33" s="1">
        <v>7.07</v>
      </c>
      <c r="M33" s="1">
        <v>10.74</v>
      </c>
      <c r="N33" s="1">
        <v>10.36</v>
      </c>
      <c r="O33" s="1">
        <v>6.76</v>
      </c>
      <c r="P33" s="25">
        <v>5.1100000000000003</v>
      </c>
      <c r="Q33" s="21">
        <v>3.93</v>
      </c>
    </row>
    <row r="34" spans="1:17" x14ac:dyDescent="0.25">
      <c r="A34" s="1" t="s">
        <v>204</v>
      </c>
      <c r="B34" s="1" t="s">
        <v>88</v>
      </c>
      <c r="C34" s="1">
        <v>6.84</v>
      </c>
      <c r="D34" s="1" t="s">
        <v>81</v>
      </c>
      <c r="E34" s="1" t="s">
        <v>81</v>
      </c>
      <c r="F34" s="1">
        <v>4.93</v>
      </c>
      <c r="G34" s="1">
        <v>4.7699999999999996</v>
      </c>
      <c r="H34" s="1">
        <v>4.57</v>
      </c>
      <c r="I34" s="1">
        <v>4.53</v>
      </c>
      <c r="J34" s="1">
        <v>4.8</v>
      </c>
      <c r="K34" s="1">
        <v>4.3</v>
      </c>
      <c r="L34" s="1">
        <v>4.33</v>
      </c>
      <c r="M34" s="1">
        <v>4.57</v>
      </c>
      <c r="N34" s="1">
        <v>4.38</v>
      </c>
      <c r="O34" s="1">
        <v>4.63</v>
      </c>
      <c r="P34" s="25">
        <v>4.51</v>
      </c>
      <c r="Q34" s="21">
        <v>4.2</v>
      </c>
    </row>
    <row r="35" spans="1:17" x14ac:dyDescent="0.25">
      <c r="A35" s="1" t="s">
        <v>172</v>
      </c>
      <c r="B35" s="1" t="s">
        <v>49</v>
      </c>
      <c r="C35" s="1">
        <v>2.29</v>
      </c>
      <c r="D35" s="1">
        <v>3.56</v>
      </c>
      <c r="E35" s="1">
        <v>2.61</v>
      </c>
      <c r="F35" s="1">
        <v>2.62</v>
      </c>
      <c r="G35" s="1">
        <v>2.1800000000000002</v>
      </c>
      <c r="H35" s="1">
        <v>2.64</v>
      </c>
      <c r="I35" s="1">
        <v>2.52</v>
      </c>
      <c r="J35" s="1">
        <v>2.09</v>
      </c>
      <c r="K35" s="1">
        <v>2.34</v>
      </c>
      <c r="L35" s="1">
        <v>2.82</v>
      </c>
      <c r="M35" s="1">
        <v>3.73</v>
      </c>
      <c r="N35" s="1">
        <v>3.59</v>
      </c>
      <c r="O35" s="1">
        <v>3.83</v>
      </c>
      <c r="P35" s="25">
        <v>4.2</v>
      </c>
      <c r="Q35" s="21">
        <v>4.1900000000000004</v>
      </c>
    </row>
    <row r="36" spans="1:17" x14ac:dyDescent="0.25">
      <c r="A36" s="1" t="s">
        <v>175</v>
      </c>
      <c r="B36" s="1" t="s">
        <v>31</v>
      </c>
      <c r="C36" s="1" t="s">
        <v>81</v>
      </c>
      <c r="D36" s="1">
        <v>3.05</v>
      </c>
      <c r="E36" s="1" t="s">
        <v>81</v>
      </c>
      <c r="F36" s="1">
        <v>2.36</v>
      </c>
      <c r="G36" s="1" t="s">
        <v>81</v>
      </c>
      <c r="H36" s="1">
        <v>2.42</v>
      </c>
      <c r="I36" s="1" t="s">
        <v>81</v>
      </c>
      <c r="J36" s="1">
        <v>2.44</v>
      </c>
      <c r="K36" s="1">
        <v>2.44</v>
      </c>
      <c r="L36" s="1">
        <v>2.58</v>
      </c>
      <c r="M36" s="1">
        <v>2.84</v>
      </c>
      <c r="N36" s="1">
        <v>2.76</v>
      </c>
      <c r="O36" s="1">
        <v>2.76</v>
      </c>
      <c r="P36" s="25">
        <v>3.46</v>
      </c>
      <c r="Q36" s="21">
        <v>3.46</v>
      </c>
    </row>
    <row r="37" spans="1:17" x14ac:dyDescent="0.25">
      <c r="A37" s="1" t="s">
        <v>179</v>
      </c>
      <c r="B37" s="1" t="s">
        <v>35</v>
      </c>
      <c r="C37" s="1">
        <v>6.88</v>
      </c>
      <c r="D37" s="1">
        <v>6.69</v>
      </c>
      <c r="E37" s="1">
        <v>6.16</v>
      </c>
      <c r="F37" s="1">
        <v>6.11</v>
      </c>
      <c r="G37" s="1">
        <v>5.87</v>
      </c>
      <c r="H37" s="1">
        <v>4.46</v>
      </c>
      <c r="I37" s="1">
        <v>4.51</v>
      </c>
      <c r="J37" s="1">
        <v>4.5</v>
      </c>
      <c r="K37" s="1">
        <v>4.5</v>
      </c>
      <c r="L37" s="1">
        <v>4.47</v>
      </c>
      <c r="M37" s="1">
        <v>4.47</v>
      </c>
      <c r="N37" s="1">
        <v>4.3499999999999996</v>
      </c>
      <c r="O37" s="1">
        <v>4.3499999999999996</v>
      </c>
      <c r="P37" s="25">
        <v>3.36</v>
      </c>
      <c r="Q37" s="21">
        <v>3.36</v>
      </c>
    </row>
    <row r="38" spans="1:17" x14ac:dyDescent="0.25">
      <c r="A38" s="1" t="s">
        <v>184</v>
      </c>
      <c r="B38" s="1" t="s">
        <v>27</v>
      </c>
      <c r="C38" s="1">
        <v>9.81</v>
      </c>
      <c r="D38" s="1">
        <v>8.58</v>
      </c>
      <c r="E38" s="1">
        <v>8.84</v>
      </c>
      <c r="F38" s="1">
        <v>9.89</v>
      </c>
      <c r="G38" s="1">
        <v>6.52</v>
      </c>
      <c r="H38" s="1">
        <v>4.79</v>
      </c>
      <c r="I38" s="1">
        <v>4.9400000000000004</v>
      </c>
      <c r="J38" s="1">
        <v>4.5199999999999996</v>
      </c>
      <c r="K38" s="1">
        <v>4.37</v>
      </c>
      <c r="L38" s="1">
        <v>4.55</v>
      </c>
      <c r="M38" s="1">
        <v>4.21</v>
      </c>
      <c r="N38" s="1">
        <v>2.92</v>
      </c>
      <c r="O38" s="1">
        <v>3.32</v>
      </c>
      <c r="P38" s="25">
        <v>3.01</v>
      </c>
      <c r="Q38" s="21" t="s">
        <v>81</v>
      </c>
    </row>
    <row r="39" spans="1:17" x14ac:dyDescent="0.25">
      <c r="A39" s="1" t="s">
        <v>177</v>
      </c>
      <c r="B39" s="1" t="s">
        <v>29</v>
      </c>
      <c r="C39" s="1">
        <v>3.46</v>
      </c>
      <c r="D39" s="1">
        <v>3.41</v>
      </c>
      <c r="E39" s="1">
        <v>3.21</v>
      </c>
      <c r="F39" s="1">
        <v>3.29</v>
      </c>
      <c r="G39" s="1">
        <v>3.66</v>
      </c>
      <c r="H39" s="1">
        <v>3.77</v>
      </c>
      <c r="I39" s="1">
        <v>3.73</v>
      </c>
      <c r="J39" s="1">
        <v>3.46</v>
      </c>
      <c r="K39" s="1">
        <v>2.54</v>
      </c>
      <c r="L39" s="1">
        <v>2.4700000000000002</v>
      </c>
      <c r="M39" s="1">
        <v>2.58</v>
      </c>
      <c r="N39" s="1">
        <v>2.85</v>
      </c>
      <c r="O39" s="1">
        <v>3</v>
      </c>
      <c r="P39" s="25">
        <v>2.78</v>
      </c>
      <c r="Q39" s="21">
        <v>2.95</v>
      </c>
    </row>
    <row r="40" spans="1:17" x14ac:dyDescent="0.25">
      <c r="A40" s="1" t="s">
        <v>232</v>
      </c>
      <c r="B40" s="1" t="s">
        <v>281</v>
      </c>
      <c r="C40" s="1">
        <v>3.77</v>
      </c>
      <c r="D40" s="1">
        <v>4.9000000000000004</v>
      </c>
      <c r="E40" s="1">
        <v>3.76</v>
      </c>
      <c r="F40" s="1">
        <v>3.99</v>
      </c>
      <c r="G40" s="1">
        <v>4.22</v>
      </c>
      <c r="H40" s="1">
        <v>4.03</v>
      </c>
      <c r="I40" s="1">
        <v>3.86</v>
      </c>
      <c r="J40" s="1">
        <v>2.81</v>
      </c>
      <c r="K40" s="1">
        <v>2.02</v>
      </c>
      <c r="L40" s="1">
        <v>1.99</v>
      </c>
      <c r="M40" s="1">
        <v>1.74</v>
      </c>
      <c r="N40" s="1">
        <v>1.87</v>
      </c>
      <c r="O40" s="1" t="s">
        <v>81</v>
      </c>
      <c r="P40" s="25">
        <v>2.13</v>
      </c>
      <c r="Q40" s="21" t="s">
        <v>81</v>
      </c>
    </row>
    <row r="41" spans="1:17" x14ac:dyDescent="0.25">
      <c r="A41" s="1" t="s">
        <v>188</v>
      </c>
      <c r="B41" s="1" t="s">
        <v>44</v>
      </c>
      <c r="C41" s="1" t="s">
        <v>81</v>
      </c>
      <c r="D41" s="1">
        <v>4.5199999999999996</v>
      </c>
      <c r="E41" s="1" t="s">
        <v>81</v>
      </c>
      <c r="F41" s="1">
        <v>3.31</v>
      </c>
      <c r="G41" s="1" t="s">
        <v>81</v>
      </c>
      <c r="H41" s="1">
        <v>3.42</v>
      </c>
      <c r="I41" s="1" t="s">
        <v>81</v>
      </c>
      <c r="J41" s="1">
        <v>2.27</v>
      </c>
      <c r="K41" s="1" t="s">
        <v>81</v>
      </c>
      <c r="L41" s="1">
        <v>3.73</v>
      </c>
      <c r="M41" s="1">
        <v>7.37</v>
      </c>
      <c r="N41" s="1">
        <v>3.82</v>
      </c>
      <c r="O41" s="1">
        <v>2.21</v>
      </c>
      <c r="P41" s="25">
        <v>2.02</v>
      </c>
      <c r="Q41" s="21">
        <v>1.77</v>
      </c>
    </row>
    <row r="42" spans="1:17" x14ac:dyDescent="0.25">
      <c r="A42" s="1" t="s">
        <v>207</v>
      </c>
      <c r="B42" s="1" t="s">
        <v>473</v>
      </c>
      <c r="C42" s="1">
        <v>2.06</v>
      </c>
      <c r="D42" s="1">
        <v>1.77</v>
      </c>
      <c r="E42" s="1">
        <v>1.71</v>
      </c>
      <c r="F42" s="1">
        <v>2.08</v>
      </c>
      <c r="G42" s="1">
        <v>2.52</v>
      </c>
      <c r="H42" s="1">
        <v>2.19</v>
      </c>
      <c r="I42" s="1">
        <v>2.21</v>
      </c>
      <c r="J42" s="1">
        <v>1.94</v>
      </c>
      <c r="K42" s="1">
        <v>1.96</v>
      </c>
      <c r="L42" s="1">
        <v>2.23</v>
      </c>
      <c r="M42" s="1">
        <v>2.2200000000000002</v>
      </c>
      <c r="N42" s="1">
        <v>1.98</v>
      </c>
      <c r="O42" s="1">
        <v>1.91</v>
      </c>
      <c r="P42" s="25">
        <v>1.73</v>
      </c>
      <c r="Q42" s="21">
        <v>1.47</v>
      </c>
    </row>
    <row r="43" spans="1:17" x14ac:dyDescent="0.25">
      <c r="A43" s="1" t="s">
        <v>186</v>
      </c>
      <c r="B43" s="1" t="s">
        <v>28</v>
      </c>
      <c r="C43" s="1">
        <v>1.7</v>
      </c>
      <c r="D43" s="1">
        <v>1.4</v>
      </c>
      <c r="E43" s="1">
        <v>1.46</v>
      </c>
      <c r="F43" s="1">
        <v>1.39</v>
      </c>
      <c r="G43" s="1">
        <v>1.25</v>
      </c>
      <c r="H43" s="1">
        <v>1.1499999999999999</v>
      </c>
      <c r="I43" s="1">
        <v>1.01</v>
      </c>
      <c r="J43" s="1">
        <v>1.08</v>
      </c>
      <c r="K43" s="1">
        <v>0.92</v>
      </c>
      <c r="L43" s="1">
        <v>1.17</v>
      </c>
      <c r="M43" s="1">
        <v>1.17</v>
      </c>
      <c r="N43" s="1">
        <v>1.05</v>
      </c>
      <c r="O43" s="1">
        <v>1.1000000000000001</v>
      </c>
      <c r="P43" s="25">
        <v>1.06</v>
      </c>
      <c r="Q43" s="21">
        <v>0.96</v>
      </c>
    </row>
    <row r="44" spans="1:17" x14ac:dyDescent="0.25">
      <c r="A44" s="1" t="s">
        <v>187</v>
      </c>
      <c r="B44" s="1" t="s">
        <v>55</v>
      </c>
      <c r="C44" s="1">
        <v>1.57</v>
      </c>
      <c r="D44" s="1" t="s">
        <v>81</v>
      </c>
      <c r="E44" s="1" t="s">
        <v>81</v>
      </c>
      <c r="F44" s="1">
        <v>2.5299999999999998</v>
      </c>
      <c r="G44" s="1" t="s">
        <v>81</v>
      </c>
      <c r="H44" s="1">
        <v>5.17</v>
      </c>
      <c r="I44" s="1" t="s">
        <v>81</v>
      </c>
      <c r="J44" s="1">
        <v>4.04</v>
      </c>
      <c r="K44" s="1" t="s">
        <v>81</v>
      </c>
      <c r="L44" s="1">
        <v>3.25</v>
      </c>
      <c r="M44" s="1" t="s">
        <v>81</v>
      </c>
      <c r="N44" s="1" t="s">
        <v>81</v>
      </c>
      <c r="O44" s="1" t="s">
        <v>81</v>
      </c>
      <c r="P44" s="25"/>
      <c r="Q44" s="21"/>
    </row>
    <row r="45" spans="1:17" x14ac:dyDescent="0.25">
      <c r="A45" s="1" t="s">
        <v>233</v>
      </c>
      <c r="B45" s="1" t="s">
        <v>284</v>
      </c>
      <c r="C45" s="1">
        <v>9.31</v>
      </c>
      <c r="D45" s="1">
        <v>9.56</v>
      </c>
      <c r="E45" s="1">
        <v>1.48</v>
      </c>
      <c r="F45" s="1">
        <v>2.64</v>
      </c>
      <c r="G45" s="1">
        <v>4.8600000000000003</v>
      </c>
      <c r="H45" s="1">
        <v>11.02</v>
      </c>
      <c r="I45" s="1">
        <v>7.96</v>
      </c>
      <c r="J45" s="1">
        <v>7.5</v>
      </c>
      <c r="K45" s="1">
        <v>10.01</v>
      </c>
      <c r="L45" s="1">
        <v>14.46</v>
      </c>
      <c r="M45" s="1">
        <v>7.47</v>
      </c>
      <c r="N45" s="1">
        <v>7.81</v>
      </c>
      <c r="O45" s="1" t="s">
        <v>81</v>
      </c>
      <c r="P45" s="25"/>
      <c r="Q45" s="21"/>
    </row>
    <row r="46" spans="1:17" x14ac:dyDescent="0.25">
      <c r="A46" s="1" t="s">
        <v>197</v>
      </c>
      <c r="B46" s="1" t="s">
        <v>34</v>
      </c>
      <c r="C46" s="1">
        <v>2.2799999999999998</v>
      </c>
      <c r="D46" s="1" t="s">
        <v>81</v>
      </c>
      <c r="E46" s="1" t="s">
        <v>81</v>
      </c>
      <c r="F46" s="1" t="s">
        <v>81</v>
      </c>
      <c r="G46" s="1">
        <v>1.5</v>
      </c>
      <c r="H46" s="1" t="s">
        <v>81</v>
      </c>
      <c r="I46" s="1" t="s">
        <v>81</v>
      </c>
      <c r="J46" s="1" t="s">
        <v>81</v>
      </c>
      <c r="K46" s="1">
        <v>1.65</v>
      </c>
      <c r="L46" s="1" t="s">
        <v>81</v>
      </c>
      <c r="M46" s="1" t="s">
        <v>81</v>
      </c>
      <c r="N46" s="1" t="s">
        <v>81</v>
      </c>
      <c r="O46" s="139">
        <v>0.82</v>
      </c>
      <c r="P46" s="39">
        <v>0.82</v>
      </c>
      <c r="Q46" s="21"/>
    </row>
    <row r="47" spans="1:17" x14ac:dyDescent="0.25">
      <c r="A47" s="1" t="s">
        <v>514</v>
      </c>
      <c r="B47" s="1" t="s">
        <v>519</v>
      </c>
      <c r="C47" s="1">
        <v>8.7100000000000009</v>
      </c>
      <c r="D47" s="1">
        <v>8.68</v>
      </c>
      <c r="E47" s="1">
        <v>6.37</v>
      </c>
      <c r="F47" s="1">
        <v>8.42</v>
      </c>
      <c r="G47" s="1">
        <v>6.9</v>
      </c>
      <c r="H47" s="1">
        <v>4.4800000000000004</v>
      </c>
      <c r="I47" s="1">
        <v>4.4800000000000004</v>
      </c>
      <c r="J47" s="1">
        <v>4.68</v>
      </c>
      <c r="K47" s="1">
        <v>4.55</v>
      </c>
      <c r="L47" s="1">
        <v>4.55</v>
      </c>
      <c r="M47" s="1" t="s">
        <v>81</v>
      </c>
      <c r="N47" s="1" t="s">
        <v>81</v>
      </c>
      <c r="O47" s="1" t="s">
        <v>81</v>
      </c>
      <c r="P47" s="25"/>
      <c r="Q47" s="21"/>
    </row>
    <row r="48" spans="1:17" x14ac:dyDescent="0.25">
      <c r="A48" s="1" t="s">
        <v>516</v>
      </c>
      <c r="B48" s="1" t="s">
        <v>520</v>
      </c>
      <c r="C48" s="1" t="s">
        <v>81</v>
      </c>
      <c r="D48" s="1">
        <v>9.58</v>
      </c>
      <c r="E48" s="1" t="s">
        <v>81</v>
      </c>
      <c r="F48" s="1">
        <v>6.44</v>
      </c>
      <c r="G48" s="1">
        <v>7.68</v>
      </c>
      <c r="H48" s="1">
        <v>16.149999999999999</v>
      </c>
      <c r="I48" s="1">
        <v>19.09</v>
      </c>
      <c r="J48" s="1">
        <v>21.67</v>
      </c>
      <c r="K48" s="1">
        <v>20.82</v>
      </c>
      <c r="L48" s="1">
        <v>12.84</v>
      </c>
      <c r="M48" s="1">
        <v>8.27</v>
      </c>
      <c r="N48" s="1">
        <v>4.7699999999999996</v>
      </c>
      <c r="O48" s="1">
        <v>6.47</v>
      </c>
      <c r="P48" s="25"/>
      <c r="Q48" s="21"/>
    </row>
    <row r="49" spans="1:2" x14ac:dyDescent="0.25">
      <c r="A49" t="s">
        <v>523</v>
      </c>
    </row>
    <row r="50" spans="1:2" x14ac:dyDescent="0.25">
      <c r="A50" t="s">
        <v>166</v>
      </c>
      <c r="B50" t="s">
        <v>522</v>
      </c>
    </row>
    <row r="51" spans="1:2" x14ac:dyDescent="0.25">
      <c r="A51" t="s">
        <v>219</v>
      </c>
      <c r="B51" t="s">
        <v>513</v>
      </c>
    </row>
  </sheetData>
  <autoFilter ref="A4:Q4">
    <sortState ref="A7:S65">
      <sortCondition descending="1" ref="P6"/>
    </sortState>
  </autoFilter>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30" sqref="Q30"/>
    </sheetView>
  </sheetViews>
  <sheetFormatPr defaultRowHeight="15" x14ac:dyDescent="0.25"/>
  <sheetData>
    <row r="1" spans="1:1" x14ac:dyDescent="0.25">
      <c r="A1" s="7" t="s">
        <v>694</v>
      </c>
    </row>
    <row r="2" spans="1:1" x14ac:dyDescent="0.25">
      <c r="A2" s="7" t="s">
        <v>695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B4" sqref="B4"/>
    </sheetView>
  </sheetViews>
  <sheetFormatPr defaultRowHeight="15" x14ac:dyDescent="0.25"/>
  <cols>
    <col min="1" max="1" width="36.140625" customWidth="1"/>
    <col min="2" max="2" width="53.42578125" customWidth="1"/>
  </cols>
  <sheetData>
    <row r="1" spans="1:10" x14ac:dyDescent="0.25">
      <c r="A1" s="14" t="s">
        <v>597</v>
      </c>
    </row>
    <row r="2" spans="1:10" x14ac:dyDescent="0.25">
      <c r="A2" s="7" t="s">
        <v>526</v>
      </c>
    </row>
    <row r="4" spans="1:10" x14ac:dyDescent="0.25">
      <c r="A4" s="169"/>
      <c r="B4" s="262" t="s">
        <v>87</v>
      </c>
      <c r="C4" s="263" t="s">
        <v>66</v>
      </c>
      <c r="D4" s="263" t="s">
        <v>67</v>
      </c>
      <c r="E4" s="263" t="s">
        <v>68</v>
      </c>
      <c r="F4" s="263" t="s">
        <v>69</v>
      </c>
      <c r="G4" s="263" t="s">
        <v>70</v>
      </c>
      <c r="H4" s="263" t="s">
        <v>71</v>
      </c>
      <c r="I4" s="263" t="s">
        <v>72</v>
      </c>
      <c r="J4" s="263" t="s">
        <v>73</v>
      </c>
    </row>
    <row r="5" spans="1:10" x14ac:dyDescent="0.25">
      <c r="B5" s="12" t="s">
        <v>484</v>
      </c>
      <c r="C5" s="264">
        <f t="shared" ref="C5:J5" si="0">C15+C16</f>
        <v>80.765000000000001</v>
      </c>
      <c r="D5" s="264">
        <f t="shared" si="0"/>
        <v>105.212</v>
      </c>
      <c r="E5" s="264">
        <f t="shared" si="0"/>
        <v>97.72399999999999</v>
      </c>
      <c r="F5" s="264">
        <f t="shared" si="0"/>
        <v>104.17200000000001</v>
      </c>
      <c r="G5" s="264">
        <f t="shared" si="0"/>
        <v>127.00700000000001</v>
      </c>
      <c r="H5" s="264">
        <f t="shared" si="0"/>
        <v>147.101</v>
      </c>
      <c r="I5" s="264">
        <f t="shared" si="0"/>
        <v>154.84399999999999</v>
      </c>
      <c r="J5" s="264">
        <f t="shared" si="0"/>
        <v>144.40699999999998</v>
      </c>
    </row>
    <row r="6" spans="1:10" x14ac:dyDescent="0.25">
      <c r="B6" s="12" t="s">
        <v>150</v>
      </c>
      <c r="C6" s="264">
        <f t="shared" ref="C6:J6" si="1">C14+C17</f>
        <v>72.61099999999999</v>
      </c>
      <c r="D6" s="264">
        <f t="shared" si="1"/>
        <v>83.347000000000008</v>
      </c>
      <c r="E6" s="264">
        <f t="shared" si="1"/>
        <v>77.305000000000007</v>
      </c>
      <c r="F6" s="264">
        <f t="shared" si="1"/>
        <v>101.947</v>
      </c>
      <c r="G6" s="264">
        <f t="shared" si="1"/>
        <v>211.84799999999998</v>
      </c>
      <c r="H6" s="264">
        <f t="shared" si="1"/>
        <v>195.61500000000001</v>
      </c>
      <c r="I6" s="264">
        <f t="shared" si="1"/>
        <v>137.47200000000001</v>
      </c>
      <c r="J6" s="264">
        <f t="shared" si="1"/>
        <v>106.60900000000001</v>
      </c>
    </row>
    <row r="7" spans="1:10" x14ac:dyDescent="0.25">
      <c r="B7" s="12" t="s">
        <v>474</v>
      </c>
      <c r="C7" s="264">
        <f t="shared" ref="C7:J7" si="2">C18</f>
        <v>20.273</v>
      </c>
      <c r="D7" s="264">
        <f t="shared" si="2"/>
        <v>19.48</v>
      </c>
      <c r="E7" s="264">
        <f t="shared" si="2"/>
        <v>22.364000000000001</v>
      </c>
      <c r="F7" s="264">
        <f t="shared" si="2"/>
        <v>26.640999999999998</v>
      </c>
      <c r="G7" s="264">
        <f t="shared" si="2"/>
        <v>45.591999999999999</v>
      </c>
      <c r="H7" s="264">
        <f t="shared" si="2"/>
        <v>37.978999999999999</v>
      </c>
      <c r="I7" s="264">
        <f t="shared" si="2"/>
        <v>33.728000000000002</v>
      </c>
      <c r="J7" s="264">
        <f t="shared" si="2"/>
        <v>35.720999999999997</v>
      </c>
    </row>
    <row r="8" spans="1:10" x14ac:dyDescent="0.25">
      <c r="B8" s="12" t="s">
        <v>10</v>
      </c>
      <c r="C8" s="264">
        <f>SUM(C5:C7)</f>
        <v>173.64899999999997</v>
      </c>
      <c r="D8" s="264">
        <f t="shared" ref="D8:J8" si="3">SUM(D5:D7)</f>
        <v>208.03900000000002</v>
      </c>
      <c r="E8" s="264">
        <f t="shared" si="3"/>
        <v>197.393</v>
      </c>
      <c r="F8" s="264">
        <f t="shared" si="3"/>
        <v>232.76000000000002</v>
      </c>
      <c r="G8" s="264">
        <f t="shared" si="3"/>
        <v>384.447</v>
      </c>
      <c r="H8" s="264">
        <f t="shared" si="3"/>
        <v>380.69499999999999</v>
      </c>
      <c r="I8" s="264">
        <f t="shared" si="3"/>
        <v>326.04400000000004</v>
      </c>
      <c r="J8" s="264">
        <f t="shared" si="3"/>
        <v>286.73699999999997</v>
      </c>
    </row>
    <row r="9" spans="1:10" s="162" customFormat="1" x14ac:dyDescent="0.25">
      <c r="B9" s="163"/>
      <c r="C9" s="168"/>
      <c r="D9" s="168"/>
      <c r="E9" s="168"/>
      <c r="F9" s="168"/>
      <c r="G9" s="168"/>
      <c r="H9" s="168"/>
      <c r="I9" s="168"/>
      <c r="J9" s="168"/>
    </row>
    <row r="10" spans="1:10" s="162" customFormat="1" x14ac:dyDescent="0.25">
      <c r="A10" s="150" t="s">
        <v>600</v>
      </c>
      <c r="B10" s="163"/>
      <c r="C10" s="168"/>
      <c r="D10" s="168"/>
      <c r="E10" s="168"/>
      <c r="F10" s="168"/>
      <c r="G10" s="168"/>
      <c r="H10" s="168"/>
      <c r="I10" s="168"/>
      <c r="J10" s="168"/>
    </row>
    <row r="12" spans="1:10" s="159" customFormat="1" x14ac:dyDescent="0.25">
      <c r="A12" s="159" t="s">
        <v>589</v>
      </c>
    </row>
    <row r="13" spans="1:10" s="159" customFormat="1" x14ac:dyDescent="0.25">
      <c r="A13" s="11" t="s">
        <v>598</v>
      </c>
      <c r="B13" s="11" t="s">
        <v>87</v>
      </c>
      <c r="C13" s="263" t="s">
        <v>66</v>
      </c>
      <c r="D13" s="263" t="s">
        <v>67</v>
      </c>
      <c r="E13" s="263" t="s">
        <v>68</v>
      </c>
      <c r="F13" s="263" t="s">
        <v>69</v>
      </c>
      <c r="G13" s="263" t="s">
        <v>70</v>
      </c>
      <c r="H13" s="263" t="s">
        <v>71</v>
      </c>
      <c r="I13" s="263" t="s">
        <v>72</v>
      </c>
      <c r="J13" s="263" t="s">
        <v>73</v>
      </c>
    </row>
    <row r="14" spans="1:10" s="159" customFormat="1" x14ac:dyDescent="0.25">
      <c r="A14" s="12" t="s">
        <v>75</v>
      </c>
      <c r="B14" s="12" t="s">
        <v>84</v>
      </c>
      <c r="C14" s="13">
        <v>72.290999999999997</v>
      </c>
      <c r="D14" s="13">
        <v>82.772000000000006</v>
      </c>
      <c r="E14" s="13">
        <v>75.968000000000004</v>
      </c>
      <c r="F14" s="13">
        <v>101.491</v>
      </c>
      <c r="G14" s="13">
        <v>211.47</v>
      </c>
      <c r="H14" s="13">
        <v>195.26400000000001</v>
      </c>
      <c r="I14" s="13">
        <v>137.10900000000001</v>
      </c>
      <c r="J14" s="13">
        <v>106.27200000000001</v>
      </c>
    </row>
    <row r="15" spans="1:10" s="159" customFormat="1" x14ac:dyDescent="0.25">
      <c r="A15" s="12" t="s">
        <v>76</v>
      </c>
      <c r="B15" s="12" t="s">
        <v>20</v>
      </c>
      <c r="C15" s="13">
        <v>79.263000000000005</v>
      </c>
      <c r="D15" s="13">
        <v>104.074</v>
      </c>
      <c r="E15" s="13">
        <v>96.358999999999995</v>
      </c>
      <c r="F15" s="13">
        <v>102.75700000000001</v>
      </c>
      <c r="G15" s="13">
        <v>125.908</v>
      </c>
      <c r="H15" s="13">
        <v>145.83000000000001</v>
      </c>
      <c r="I15" s="13">
        <v>153.96299999999999</v>
      </c>
      <c r="J15" s="13">
        <v>141.85</v>
      </c>
    </row>
    <row r="16" spans="1:10" s="159" customFormat="1" x14ac:dyDescent="0.25">
      <c r="A16" s="12" t="s">
        <v>77</v>
      </c>
      <c r="B16" s="12" t="s">
        <v>11</v>
      </c>
      <c r="C16" s="13">
        <v>1.502</v>
      </c>
      <c r="D16" s="13">
        <v>1.1379999999999999</v>
      </c>
      <c r="E16" s="13">
        <v>1.365</v>
      </c>
      <c r="F16" s="13">
        <v>1.415</v>
      </c>
      <c r="G16" s="13">
        <v>1.099</v>
      </c>
      <c r="H16" s="13">
        <v>1.2709999999999999</v>
      </c>
      <c r="I16" s="13">
        <v>0.88100000000000001</v>
      </c>
      <c r="J16" s="13">
        <v>2.5569999999999999</v>
      </c>
    </row>
    <row r="17" spans="1:10" s="159" customFormat="1" x14ac:dyDescent="0.25">
      <c r="A17" s="12" t="s">
        <v>78</v>
      </c>
      <c r="B17" s="12" t="s">
        <v>85</v>
      </c>
      <c r="C17" s="13">
        <v>0.32</v>
      </c>
      <c r="D17" s="13">
        <v>0.57499999999999996</v>
      </c>
      <c r="E17" s="13">
        <v>1.337</v>
      </c>
      <c r="F17" s="13">
        <v>0.45600000000000002</v>
      </c>
      <c r="G17" s="13">
        <v>0.378</v>
      </c>
      <c r="H17" s="13">
        <v>0.35099999999999998</v>
      </c>
      <c r="I17" s="13">
        <v>0.36299999999999999</v>
      </c>
      <c r="J17" s="13">
        <v>0.33700000000000002</v>
      </c>
    </row>
    <row r="18" spans="1:10" s="159" customFormat="1" x14ac:dyDescent="0.25">
      <c r="A18" s="12" t="s">
        <v>79</v>
      </c>
      <c r="B18" s="12" t="s">
        <v>86</v>
      </c>
      <c r="C18" s="13">
        <v>20.273</v>
      </c>
      <c r="D18" s="13">
        <v>19.48</v>
      </c>
      <c r="E18" s="13">
        <v>22.364000000000001</v>
      </c>
      <c r="F18" s="13">
        <v>26.640999999999998</v>
      </c>
      <c r="G18" s="13">
        <v>45.591999999999999</v>
      </c>
      <c r="H18" s="13">
        <v>37.978999999999999</v>
      </c>
      <c r="I18" s="13">
        <v>33.728000000000002</v>
      </c>
      <c r="J18" s="13">
        <v>35.720999999999997</v>
      </c>
    </row>
    <row r="19" spans="1:10" s="159" customFormat="1" x14ac:dyDescent="0.25">
      <c r="A19" s="12" t="s">
        <v>80</v>
      </c>
      <c r="B19" s="12"/>
      <c r="C19" s="13">
        <v>6.1609999999999996</v>
      </c>
      <c r="D19" s="13">
        <v>4.6340000000000003</v>
      </c>
      <c r="E19" s="13">
        <v>5.8109999999999999</v>
      </c>
      <c r="F19" s="13">
        <v>6.3209999999999997</v>
      </c>
      <c r="G19" s="13">
        <v>17.45</v>
      </c>
      <c r="H19" s="13">
        <v>6.2569999999999997</v>
      </c>
      <c r="I19" s="13">
        <v>8.2509999999999994</v>
      </c>
      <c r="J19" s="12" t="s">
        <v>81</v>
      </c>
    </row>
    <row r="20" spans="1:10" x14ac:dyDescent="0.25">
      <c r="A20" s="12" t="s">
        <v>82</v>
      </c>
      <c r="B20" s="12"/>
      <c r="C20" s="13">
        <v>10.385999999999999</v>
      </c>
      <c r="D20" s="13">
        <v>11.452999999999999</v>
      </c>
      <c r="E20" s="13">
        <v>12.257999999999999</v>
      </c>
      <c r="F20" s="13">
        <v>13.888</v>
      </c>
      <c r="G20" s="13">
        <v>20.271999999999998</v>
      </c>
      <c r="H20" s="13">
        <v>18.986000000000001</v>
      </c>
      <c r="I20" s="13">
        <v>16.968</v>
      </c>
      <c r="J20" s="12" t="s">
        <v>81</v>
      </c>
    </row>
    <row r="21" spans="1:10" x14ac:dyDescent="0.25">
      <c r="A21" s="12" t="s">
        <v>83</v>
      </c>
      <c r="B21" s="12"/>
      <c r="C21" s="13">
        <v>3.726</v>
      </c>
      <c r="D21" s="13">
        <v>3.3940000000000001</v>
      </c>
      <c r="E21" s="13">
        <v>4.2949999999999999</v>
      </c>
      <c r="F21" s="13">
        <v>6.4320000000000004</v>
      </c>
      <c r="G21" s="13">
        <v>7.8689999999999998</v>
      </c>
      <c r="H21" s="13">
        <v>12.737</v>
      </c>
      <c r="I21" s="13">
        <v>8.5060000000000002</v>
      </c>
      <c r="J21" s="12" t="s">
        <v>81</v>
      </c>
    </row>
    <row r="22" spans="1:10" x14ac:dyDescent="0.25">
      <c r="A22" s="12" t="s">
        <v>74</v>
      </c>
      <c r="B22" s="12" t="s">
        <v>10</v>
      </c>
      <c r="C22" s="13">
        <v>173.648</v>
      </c>
      <c r="D22" s="13">
        <v>208.03899999999999</v>
      </c>
      <c r="E22" s="13">
        <v>197.393</v>
      </c>
      <c r="F22" s="13">
        <v>232.76</v>
      </c>
      <c r="G22" s="13">
        <v>384.447</v>
      </c>
      <c r="H22" s="13">
        <v>380.69499999999999</v>
      </c>
      <c r="I22" s="13">
        <v>326.04500000000002</v>
      </c>
      <c r="J22" s="13">
        <v>286.73599999999999</v>
      </c>
    </row>
    <row r="23" spans="1:10" s="162" customFormat="1" x14ac:dyDescent="0.25">
      <c r="A23" s="162" t="s">
        <v>591</v>
      </c>
      <c r="B23" s="163"/>
      <c r="C23" s="170"/>
      <c r="D23" s="170"/>
      <c r="E23" s="170"/>
      <c r="F23" s="170"/>
      <c r="G23" s="170"/>
      <c r="H23" s="170"/>
      <c r="I23" s="170"/>
      <c r="J23" s="170"/>
    </row>
    <row r="24" spans="1:10" x14ac:dyDescent="0.25">
      <c r="A24" s="139" t="s">
        <v>599</v>
      </c>
    </row>
    <row r="25" spans="1:10" x14ac:dyDescent="0.25">
      <c r="A25" s="171" t="s">
        <v>590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workbookViewId="0">
      <selection activeCell="E34" sqref="E34"/>
    </sheetView>
  </sheetViews>
  <sheetFormatPr defaultRowHeight="15" x14ac:dyDescent="0.25"/>
  <cols>
    <col min="1" max="1" width="18.42578125" customWidth="1"/>
  </cols>
  <sheetData>
    <row r="1" spans="1:3" x14ac:dyDescent="0.25">
      <c r="A1" s="7" t="s">
        <v>602</v>
      </c>
    </row>
    <row r="2" spans="1:3" x14ac:dyDescent="0.25">
      <c r="A2" s="7" t="s">
        <v>601</v>
      </c>
    </row>
    <row r="3" spans="1:3" s="121" customFormat="1" x14ac:dyDescent="0.25">
      <c r="A3" s="7"/>
    </row>
    <row r="4" spans="1:3" s="121" customFormat="1" x14ac:dyDescent="0.25">
      <c r="A4" s="39"/>
      <c r="B4" s="1" t="s">
        <v>509</v>
      </c>
      <c r="C4" s="1" t="s">
        <v>508</v>
      </c>
    </row>
    <row r="5" spans="1:3" x14ac:dyDescent="0.25">
      <c r="A5" s="1" t="s">
        <v>505</v>
      </c>
      <c r="B5" s="23">
        <f>C5/SUM($C$5:$C$8)</f>
        <v>0.28755690440060694</v>
      </c>
      <c r="C5" s="1">
        <v>37.9</v>
      </c>
    </row>
    <row r="6" spans="1:3" x14ac:dyDescent="0.25">
      <c r="A6" s="1" t="s">
        <v>113</v>
      </c>
      <c r="B6" s="23">
        <f t="shared" ref="B6:B8" si="0">C6/SUM($C$5:$C$8)</f>
        <v>0.1054628224582701</v>
      </c>
      <c r="C6" s="1">
        <v>13.9</v>
      </c>
    </row>
    <row r="7" spans="1:3" x14ac:dyDescent="0.25">
      <c r="A7" s="1" t="s">
        <v>506</v>
      </c>
      <c r="B7" s="23">
        <f t="shared" si="0"/>
        <v>0.48254931714719268</v>
      </c>
      <c r="C7" s="1">
        <v>63.6</v>
      </c>
    </row>
    <row r="8" spans="1:3" x14ac:dyDescent="0.25">
      <c r="A8" s="1" t="s">
        <v>435</v>
      </c>
      <c r="B8" s="23">
        <f t="shared" si="0"/>
        <v>0.12443095599393017</v>
      </c>
      <c r="C8" s="1">
        <v>16.399999999999999</v>
      </c>
    </row>
    <row r="9" spans="1:3" x14ac:dyDescent="0.25">
      <c r="A9" s="1"/>
      <c r="B9" s="1"/>
      <c r="C9" s="3">
        <f>SUM(C5:C8)</f>
        <v>131.80000000000001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Normal="100" workbookViewId="0">
      <selection activeCell="C25" sqref="C25"/>
    </sheetView>
  </sheetViews>
  <sheetFormatPr defaultRowHeight="15" x14ac:dyDescent="0.25"/>
  <cols>
    <col min="1" max="1" width="7.42578125" customWidth="1"/>
    <col min="16" max="16" width="6.28515625" customWidth="1"/>
  </cols>
  <sheetData>
    <row r="1" spans="1:28" x14ac:dyDescent="0.25">
      <c r="A1" s="7" t="s">
        <v>603</v>
      </c>
    </row>
    <row r="2" spans="1:28" x14ac:dyDescent="0.25">
      <c r="A2" s="7" t="s">
        <v>14</v>
      </c>
    </row>
    <row r="3" spans="1:28" ht="14.25" customHeight="1" x14ac:dyDescent="0.25"/>
    <row r="5" spans="1:28" x14ac:dyDescent="0.25">
      <c r="A5" s="1"/>
      <c r="B5" s="289" t="s">
        <v>11</v>
      </c>
      <c r="C5" s="290"/>
      <c r="D5" s="290"/>
      <c r="E5" s="290"/>
      <c r="F5" s="290"/>
      <c r="G5" s="290"/>
      <c r="H5" s="291"/>
      <c r="I5" s="289" t="s">
        <v>12</v>
      </c>
      <c r="J5" s="290"/>
      <c r="K5" s="290"/>
      <c r="L5" s="290"/>
      <c r="M5" s="290"/>
      <c r="N5" s="290"/>
      <c r="O5" s="291"/>
      <c r="P5" s="1"/>
      <c r="Q5" s="292" t="s">
        <v>579</v>
      </c>
      <c r="R5" s="293"/>
      <c r="S5" s="293"/>
      <c r="T5" s="293"/>
      <c r="U5" s="293"/>
      <c r="V5" s="294"/>
      <c r="W5" s="295" t="s">
        <v>504</v>
      </c>
      <c r="X5" s="296"/>
      <c r="Y5" s="296"/>
      <c r="Z5" s="296"/>
      <c r="AA5" s="296"/>
      <c r="AB5" s="297"/>
    </row>
    <row r="6" spans="1:28" s="5" customFormat="1" ht="45" x14ac:dyDescent="0.25">
      <c r="A6" s="2"/>
      <c r="B6" s="18" t="s">
        <v>10</v>
      </c>
      <c r="C6" s="18" t="s">
        <v>94</v>
      </c>
      <c r="D6" s="18" t="s">
        <v>95</v>
      </c>
      <c r="E6" s="18" t="s">
        <v>96</v>
      </c>
      <c r="F6" s="18" t="s">
        <v>97</v>
      </c>
      <c r="G6" s="18" t="s">
        <v>98</v>
      </c>
      <c r="H6" s="18" t="s">
        <v>99</v>
      </c>
      <c r="I6" s="18" t="s">
        <v>10</v>
      </c>
      <c r="J6" s="18" t="s">
        <v>94</v>
      </c>
      <c r="K6" s="18" t="s">
        <v>95</v>
      </c>
      <c r="L6" s="18" t="s">
        <v>96</v>
      </c>
      <c r="M6" s="18" t="s">
        <v>97</v>
      </c>
      <c r="N6" s="18" t="s">
        <v>98</v>
      </c>
      <c r="O6" s="18" t="s">
        <v>99</v>
      </c>
      <c r="P6" s="2"/>
      <c r="Q6" s="265" t="s">
        <v>94</v>
      </c>
      <c r="R6" s="265" t="s">
        <v>95</v>
      </c>
      <c r="S6" s="265" t="s">
        <v>96</v>
      </c>
      <c r="T6" s="265" t="s">
        <v>97</v>
      </c>
      <c r="U6" s="265" t="s">
        <v>98</v>
      </c>
      <c r="V6" s="265" t="s">
        <v>99</v>
      </c>
      <c r="W6" s="265" t="s">
        <v>94</v>
      </c>
      <c r="X6" s="265" t="s">
        <v>95</v>
      </c>
      <c r="Y6" s="265" t="s">
        <v>96</v>
      </c>
      <c r="Z6" s="265" t="s">
        <v>97</v>
      </c>
      <c r="AA6" s="265" t="s">
        <v>98</v>
      </c>
      <c r="AB6" s="265" t="s">
        <v>99</v>
      </c>
    </row>
    <row r="7" spans="1:28" x14ac:dyDescent="0.25">
      <c r="A7" s="17" t="s">
        <v>100</v>
      </c>
      <c r="B7" s="19">
        <v>16152.4</v>
      </c>
      <c r="C7" s="19">
        <v>6478.7</v>
      </c>
      <c r="D7" s="19">
        <v>4060.2</v>
      </c>
      <c r="E7" s="19">
        <v>1434</v>
      </c>
      <c r="F7" s="19">
        <v>1643.7</v>
      </c>
      <c r="G7" s="19">
        <v>1800.5</v>
      </c>
      <c r="H7" s="19">
        <v>735.4</v>
      </c>
      <c r="I7" s="19">
        <v>6868.5</v>
      </c>
      <c r="J7" s="19">
        <v>1931.5</v>
      </c>
      <c r="K7" s="19">
        <v>859</v>
      </c>
      <c r="L7" s="19">
        <v>892.1</v>
      </c>
      <c r="M7" s="19">
        <v>1374.5</v>
      </c>
      <c r="N7" s="19">
        <v>253</v>
      </c>
      <c r="O7" s="19">
        <v>1558.4</v>
      </c>
      <c r="P7" s="17" t="s">
        <v>100</v>
      </c>
      <c r="Q7" s="6">
        <f>C7+J7</f>
        <v>8410.2000000000007</v>
      </c>
      <c r="R7" s="6">
        <f t="shared" ref="R7:V22" si="0">D7+K7</f>
        <v>4919.2</v>
      </c>
      <c r="S7" s="6">
        <f t="shared" si="0"/>
        <v>2326.1</v>
      </c>
      <c r="T7" s="6">
        <f t="shared" si="0"/>
        <v>3018.2</v>
      </c>
      <c r="U7" s="6">
        <f t="shared" si="0"/>
        <v>2053.5</v>
      </c>
      <c r="V7" s="6">
        <f t="shared" si="0"/>
        <v>2293.8000000000002</v>
      </c>
      <c r="W7" s="125">
        <f>Q7/1000</f>
        <v>8.4102000000000015</v>
      </c>
      <c r="X7" s="125">
        <f t="shared" ref="X7:AB22" si="1">R7/1000</f>
        <v>4.9192</v>
      </c>
      <c r="Y7" s="125">
        <f t="shared" si="1"/>
        <v>2.3260999999999998</v>
      </c>
      <c r="Z7" s="125">
        <f t="shared" si="1"/>
        <v>3.0181999999999998</v>
      </c>
      <c r="AA7" s="125">
        <f t="shared" si="1"/>
        <v>2.0535000000000001</v>
      </c>
      <c r="AB7" s="125">
        <f t="shared" si="1"/>
        <v>2.2938000000000001</v>
      </c>
    </row>
    <row r="8" spans="1:28" x14ac:dyDescent="0.25">
      <c r="A8" s="17" t="s">
        <v>101</v>
      </c>
      <c r="B8" s="19">
        <v>18758.8</v>
      </c>
      <c r="C8" s="19">
        <v>7630.3</v>
      </c>
      <c r="D8" s="19">
        <v>4404.7</v>
      </c>
      <c r="E8" s="19">
        <v>1767.6</v>
      </c>
      <c r="F8" s="19">
        <v>1924.1</v>
      </c>
      <c r="G8" s="19">
        <v>2154.8000000000002</v>
      </c>
      <c r="H8" s="19">
        <v>877.3</v>
      </c>
      <c r="I8" s="19">
        <v>8936.2000000000007</v>
      </c>
      <c r="J8" s="19">
        <v>2718.1</v>
      </c>
      <c r="K8" s="19">
        <v>1021.4</v>
      </c>
      <c r="L8" s="19">
        <v>1297.7</v>
      </c>
      <c r="M8" s="19">
        <v>1491</v>
      </c>
      <c r="N8" s="19">
        <v>251.4</v>
      </c>
      <c r="O8" s="19">
        <v>2156.6</v>
      </c>
      <c r="P8" s="17" t="s">
        <v>101</v>
      </c>
      <c r="Q8" s="6">
        <f t="shared" ref="Q8:Q23" si="2">C8+J8</f>
        <v>10348.4</v>
      </c>
      <c r="R8" s="6">
        <f t="shared" si="0"/>
        <v>5426.0999999999995</v>
      </c>
      <c r="S8" s="6">
        <f t="shared" si="0"/>
        <v>3065.3</v>
      </c>
      <c r="T8" s="6">
        <f t="shared" si="0"/>
        <v>3415.1</v>
      </c>
      <c r="U8" s="6">
        <f t="shared" si="0"/>
        <v>2406.2000000000003</v>
      </c>
      <c r="V8" s="6">
        <f t="shared" si="0"/>
        <v>3033.8999999999996</v>
      </c>
      <c r="W8" s="125">
        <f t="shared" ref="W8:W23" si="3">Q8/1000</f>
        <v>10.3484</v>
      </c>
      <c r="X8" s="125">
        <f t="shared" si="1"/>
        <v>5.426099999999999</v>
      </c>
      <c r="Y8" s="125">
        <f t="shared" si="1"/>
        <v>3.0653000000000001</v>
      </c>
      <c r="Z8" s="125">
        <f t="shared" si="1"/>
        <v>3.4150999999999998</v>
      </c>
      <c r="AA8" s="125">
        <f t="shared" si="1"/>
        <v>2.4062000000000001</v>
      </c>
      <c r="AB8" s="125">
        <f t="shared" si="1"/>
        <v>3.0338999999999996</v>
      </c>
    </row>
    <row r="9" spans="1:28" x14ac:dyDescent="0.25">
      <c r="A9" s="17" t="s">
        <v>102</v>
      </c>
      <c r="B9" s="19">
        <v>19411.099999999999</v>
      </c>
      <c r="C9" s="19">
        <v>7551.9</v>
      </c>
      <c r="D9" s="19">
        <v>4639.2</v>
      </c>
      <c r="E9" s="19">
        <v>1799.5</v>
      </c>
      <c r="F9" s="19">
        <v>1870.9</v>
      </c>
      <c r="G9" s="19">
        <v>2430.4</v>
      </c>
      <c r="H9" s="19">
        <v>1119.0999999999999</v>
      </c>
      <c r="I9" s="19">
        <v>8564.1</v>
      </c>
      <c r="J9" s="19">
        <v>2504.6</v>
      </c>
      <c r="K9" s="19">
        <v>1170.8</v>
      </c>
      <c r="L9" s="19">
        <v>1562.5</v>
      </c>
      <c r="M9" s="19">
        <v>1315.9</v>
      </c>
      <c r="N9" s="19">
        <v>91.3</v>
      </c>
      <c r="O9" s="19">
        <v>1919.1</v>
      </c>
      <c r="P9" s="17" t="s">
        <v>102</v>
      </c>
      <c r="Q9" s="6">
        <f>C9+J9</f>
        <v>10056.5</v>
      </c>
      <c r="R9" s="6">
        <f t="shared" si="0"/>
        <v>5810</v>
      </c>
      <c r="S9" s="6">
        <f t="shared" si="0"/>
        <v>3362</v>
      </c>
      <c r="T9" s="6">
        <f t="shared" si="0"/>
        <v>3186.8</v>
      </c>
      <c r="U9" s="6">
        <f t="shared" si="0"/>
        <v>2521.7000000000003</v>
      </c>
      <c r="V9" s="6">
        <f t="shared" si="0"/>
        <v>3038.2</v>
      </c>
      <c r="W9" s="125">
        <f>Q9/1000</f>
        <v>10.0565</v>
      </c>
      <c r="X9" s="125">
        <f t="shared" si="1"/>
        <v>5.81</v>
      </c>
      <c r="Y9" s="125">
        <f t="shared" si="1"/>
        <v>3.3620000000000001</v>
      </c>
      <c r="Z9" s="125">
        <f t="shared" si="1"/>
        <v>3.1868000000000003</v>
      </c>
      <c r="AA9" s="125">
        <f t="shared" si="1"/>
        <v>2.5217000000000001</v>
      </c>
      <c r="AB9" s="125">
        <f t="shared" si="1"/>
        <v>3.0381999999999998</v>
      </c>
    </row>
    <row r="10" spans="1:28" x14ac:dyDescent="0.25">
      <c r="A10" s="17" t="s">
        <v>103</v>
      </c>
      <c r="B10" s="19">
        <v>24655.8</v>
      </c>
      <c r="C10" s="19">
        <v>9440.6</v>
      </c>
      <c r="D10" s="19">
        <v>5423.7</v>
      </c>
      <c r="E10" s="19">
        <v>2085.5</v>
      </c>
      <c r="F10" s="19">
        <v>3017.3</v>
      </c>
      <c r="G10" s="19">
        <v>3204.1</v>
      </c>
      <c r="H10" s="19">
        <v>1484.5</v>
      </c>
      <c r="I10" s="19">
        <v>6874.7</v>
      </c>
      <c r="J10" s="19">
        <v>1784.4</v>
      </c>
      <c r="K10" s="19">
        <v>350</v>
      </c>
      <c r="L10" s="19">
        <v>1035.4000000000001</v>
      </c>
      <c r="M10" s="19">
        <v>1438</v>
      </c>
      <c r="N10" s="19">
        <v>197.5</v>
      </c>
      <c r="O10" s="19">
        <v>2069.5</v>
      </c>
      <c r="P10" s="17" t="s">
        <v>103</v>
      </c>
      <c r="Q10" s="6">
        <f t="shared" si="2"/>
        <v>11225</v>
      </c>
      <c r="R10" s="6">
        <f t="shared" si="0"/>
        <v>5773.7</v>
      </c>
      <c r="S10" s="6">
        <f t="shared" si="0"/>
        <v>3120.9</v>
      </c>
      <c r="T10" s="6">
        <f t="shared" si="0"/>
        <v>4455.3</v>
      </c>
      <c r="U10" s="6">
        <f t="shared" si="0"/>
        <v>3401.6</v>
      </c>
      <c r="V10" s="6">
        <f t="shared" si="0"/>
        <v>3554</v>
      </c>
      <c r="W10" s="125">
        <f t="shared" si="3"/>
        <v>11.225</v>
      </c>
      <c r="X10" s="125">
        <f t="shared" si="1"/>
        <v>5.7736999999999998</v>
      </c>
      <c r="Y10" s="125">
        <f t="shared" si="1"/>
        <v>3.1209000000000002</v>
      </c>
      <c r="Z10" s="125">
        <f t="shared" si="1"/>
        <v>4.4553000000000003</v>
      </c>
      <c r="AA10" s="125">
        <f t="shared" si="1"/>
        <v>3.4015999999999997</v>
      </c>
      <c r="AB10" s="125">
        <f t="shared" si="1"/>
        <v>3.5539999999999998</v>
      </c>
    </row>
    <row r="11" spans="1:28" x14ac:dyDescent="0.25">
      <c r="A11" s="17" t="s">
        <v>104</v>
      </c>
      <c r="B11" s="19">
        <v>26665.200000000001</v>
      </c>
      <c r="C11" s="19">
        <v>10931.1</v>
      </c>
      <c r="D11" s="19">
        <v>5687.5</v>
      </c>
      <c r="E11" s="19">
        <v>2645.4</v>
      </c>
      <c r="F11" s="19">
        <v>2268.4</v>
      </c>
      <c r="G11" s="19">
        <v>3177.6</v>
      </c>
      <c r="H11" s="19">
        <v>1955.3</v>
      </c>
      <c r="I11" s="19">
        <v>9455.2999999999993</v>
      </c>
      <c r="J11" s="19">
        <v>1957.8</v>
      </c>
      <c r="K11" s="19">
        <v>828.2</v>
      </c>
      <c r="L11" s="19">
        <v>1516.6</v>
      </c>
      <c r="M11" s="19">
        <v>1388.9</v>
      </c>
      <c r="N11" s="19">
        <v>421.8</v>
      </c>
      <c r="O11" s="19">
        <v>3342</v>
      </c>
      <c r="P11" s="17" t="s">
        <v>104</v>
      </c>
      <c r="Q11" s="6">
        <f t="shared" si="2"/>
        <v>12888.9</v>
      </c>
      <c r="R11" s="6">
        <f t="shared" si="0"/>
        <v>6515.7</v>
      </c>
      <c r="S11" s="6">
        <f t="shared" si="0"/>
        <v>4162</v>
      </c>
      <c r="T11" s="6">
        <f t="shared" si="0"/>
        <v>3657.3</v>
      </c>
      <c r="U11" s="6">
        <f t="shared" si="0"/>
        <v>3599.4</v>
      </c>
      <c r="V11" s="6">
        <f t="shared" si="0"/>
        <v>5297.3</v>
      </c>
      <c r="W11" s="125">
        <f t="shared" si="3"/>
        <v>12.8889</v>
      </c>
      <c r="X11" s="125">
        <f t="shared" si="1"/>
        <v>6.5156999999999998</v>
      </c>
      <c r="Y11" s="125">
        <f t="shared" si="1"/>
        <v>4.1619999999999999</v>
      </c>
      <c r="Z11" s="125">
        <f t="shared" si="1"/>
        <v>3.6573000000000002</v>
      </c>
      <c r="AA11" s="125">
        <f t="shared" si="1"/>
        <v>3.5994000000000002</v>
      </c>
      <c r="AB11" s="125">
        <f t="shared" si="1"/>
        <v>5.2972999999999999</v>
      </c>
    </row>
    <row r="12" spans="1:28" x14ac:dyDescent="0.25">
      <c r="A12" s="17" t="s">
        <v>105</v>
      </c>
      <c r="B12" s="19">
        <v>31597.1</v>
      </c>
      <c r="C12" s="19">
        <v>11643.1</v>
      </c>
      <c r="D12" s="19">
        <v>8242.2999999999993</v>
      </c>
      <c r="E12" s="19">
        <v>2990</v>
      </c>
      <c r="F12" s="19">
        <v>2554.6</v>
      </c>
      <c r="G12" s="19">
        <v>4200</v>
      </c>
      <c r="H12" s="19">
        <v>1967.1</v>
      </c>
      <c r="I12" s="19">
        <v>10540.5</v>
      </c>
      <c r="J12" s="19">
        <v>2013.2</v>
      </c>
      <c r="K12" s="19">
        <v>935</v>
      </c>
      <c r="L12" s="19">
        <v>1979.4</v>
      </c>
      <c r="M12" s="19">
        <v>1462</v>
      </c>
      <c r="N12" s="19">
        <v>375.3</v>
      </c>
      <c r="O12" s="19">
        <v>3775.6</v>
      </c>
      <c r="P12" s="17" t="s">
        <v>105</v>
      </c>
      <c r="Q12" s="6">
        <f t="shared" si="2"/>
        <v>13656.300000000001</v>
      </c>
      <c r="R12" s="6">
        <f t="shared" si="0"/>
        <v>9177.2999999999993</v>
      </c>
      <c r="S12" s="6">
        <f t="shared" si="0"/>
        <v>4969.3999999999996</v>
      </c>
      <c r="T12" s="6">
        <f t="shared" si="0"/>
        <v>4016.6</v>
      </c>
      <c r="U12" s="6">
        <f t="shared" si="0"/>
        <v>4575.3</v>
      </c>
      <c r="V12" s="6">
        <f t="shared" si="0"/>
        <v>5742.7</v>
      </c>
      <c r="W12" s="125">
        <f t="shared" si="3"/>
        <v>13.656300000000002</v>
      </c>
      <c r="X12" s="125">
        <f t="shared" si="1"/>
        <v>9.1772999999999989</v>
      </c>
      <c r="Y12" s="125">
        <f t="shared" si="1"/>
        <v>4.9693999999999994</v>
      </c>
      <c r="Z12" s="125">
        <f t="shared" si="1"/>
        <v>4.0165999999999995</v>
      </c>
      <c r="AA12" s="125">
        <f t="shared" si="1"/>
        <v>4.5753000000000004</v>
      </c>
      <c r="AB12" s="125">
        <f t="shared" si="1"/>
        <v>5.7427000000000001</v>
      </c>
    </row>
    <row r="13" spans="1:28" x14ac:dyDescent="0.25">
      <c r="A13" s="17" t="s">
        <v>106</v>
      </c>
      <c r="B13" s="19">
        <v>37611.4</v>
      </c>
      <c r="C13" s="19">
        <v>12485.3</v>
      </c>
      <c r="D13" s="19">
        <v>9415.7000000000007</v>
      </c>
      <c r="E13" s="19">
        <v>3548.3</v>
      </c>
      <c r="F13" s="19">
        <v>4947.3999999999996</v>
      </c>
      <c r="G13" s="19">
        <v>4498.8999999999996</v>
      </c>
      <c r="H13" s="19">
        <v>2715.7</v>
      </c>
      <c r="I13" s="19">
        <v>10966.8</v>
      </c>
      <c r="J13" s="19">
        <v>2408</v>
      </c>
      <c r="K13" s="19">
        <v>985.5</v>
      </c>
      <c r="L13" s="19">
        <v>1787.4</v>
      </c>
      <c r="M13" s="19">
        <v>1311</v>
      </c>
      <c r="N13" s="19">
        <v>381.7</v>
      </c>
      <c r="O13" s="19">
        <v>4093.2</v>
      </c>
      <c r="P13" s="17" t="s">
        <v>106</v>
      </c>
      <c r="Q13" s="6">
        <f t="shared" si="2"/>
        <v>14893.3</v>
      </c>
      <c r="R13" s="6">
        <f t="shared" si="0"/>
        <v>10401.200000000001</v>
      </c>
      <c r="S13" s="6">
        <f t="shared" si="0"/>
        <v>5335.7000000000007</v>
      </c>
      <c r="T13" s="6">
        <f t="shared" si="0"/>
        <v>6258.4</v>
      </c>
      <c r="U13" s="6">
        <f t="shared" si="0"/>
        <v>4880.5999999999995</v>
      </c>
      <c r="V13" s="6">
        <f t="shared" si="0"/>
        <v>6808.9</v>
      </c>
      <c r="W13" s="125">
        <f t="shared" si="3"/>
        <v>14.8933</v>
      </c>
      <c r="X13" s="125">
        <f t="shared" si="1"/>
        <v>10.401200000000001</v>
      </c>
      <c r="Y13" s="125">
        <f t="shared" si="1"/>
        <v>5.335700000000001</v>
      </c>
      <c r="Z13" s="125">
        <f t="shared" si="1"/>
        <v>6.2584</v>
      </c>
      <c r="AA13" s="125">
        <f t="shared" si="1"/>
        <v>4.8805999999999994</v>
      </c>
      <c r="AB13" s="125">
        <f t="shared" si="1"/>
        <v>6.8088999999999995</v>
      </c>
    </row>
    <row r="14" spans="1:28" x14ac:dyDescent="0.25">
      <c r="A14" s="17" t="s">
        <v>107</v>
      </c>
      <c r="B14" s="19">
        <v>43098.1</v>
      </c>
      <c r="C14" s="19">
        <v>17248.8</v>
      </c>
      <c r="D14" s="19">
        <v>10117.299999999999</v>
      </c>
      <c r="E14" s="19">
        <v>3900.9</v>
      </c>
      <c r="F14" s="19">
        <v>3374.3</v>
      </c>
      <c r="G14" s="19">
        <v>5692.8</v>
      </c>
      <c r="H14" s="19">
        <v>2764.1</v>
      </c>
      <c r="I14" s="19">
        <v>11739.5</v>
      </c>
      <c r="J14" s="19">
        <v>2899.9</v>
      </c>
      <c r="K14" s="19">
        <v>1019.6</v>
      </c>
      <c r="L14" s="19">
        <v>2174.5</v>
      </c>
      <c r="M14" s="19">
        <v>1533.6</v>
      </c>
      <c r="N14" s="19">
        <v>311</v>
      </c>
      <c r="O14" s="19">
        <v>3801</v>
      </c>
      <c r="P14" s="17" t="s">
        <v>107</v>
      </c>
      <c r="Q14" s="6">
        <f t="shared" si="2"/>
        <v>20148.7</v>
      </c>
      <c r="R14" s="6">
        <f t="shared" si="0"/>
        <v>11136.9</v>
      </c>
      <c r="S14" s="6">
        <f t="shared" si="0"/>
        <v>6075.4</v>
      </c>
      <c r="T14" s="6">
        <f t="shared" si="0"/>
        <v>4907.8999999999996</v>
      </c>
      <c r="U14" s="6">
        <f t="shared" si="0"/>
        <v>6003.8</v>
      </c>
      <c r="V14" s="6">
        <f t="shared" si="0"/>
        <v>6565.1</v>
      </c>
      <c r="W14" s="125">
        <f t="shared" si="3"/>
        <v>20.148700000000002</v>
      </c>
      <c r="X14" s="125">
        <f t="shared" si="1"/>
        <v>11.136899999999999</v>
      </c>
      <c r="Y14" s="125">
        <f t="shared" si="1"/>
        <v>6.0753999999999992</v>
      </c>
      <c r="Z14" s="125">
        <f t="shared" si="1"/>
        <v>4.9078999999999997</v>
      </c>
      <c r="AA14" s="125">
        <f t="shared" si="1"/>
        <v>6.0038</v>
      </c>
      <c r="AB14" s="125">
        <f t="shared" si="1"/>
        <v>6.5651000000000002</v>
      </c>
    </row>
    <row r="15" spans="1:28" x14ac:dyDescent="0.25">
      <c r="A15" s="17" t="s">
        <v>108</v>
      </c>
      <c r="B15" s="19">
        <v>61330.2</v>
      </c>
      <c r="C15" s="19">
        <v>27768.3</v>
      </c>
      <c r="D15" s="19">
        <v>14566.2</v>
      </c>
      <c r="E15" s="19">
        <v>5469.9</v>
      </c>
      <c r="F15" s="19">
        <v>3695.9</v>
      </c>
      <c r="G15" s="19">
        <v>5834</v>
      </c>
      <c r="H15" s="19">
        <v>3995.9</v>
      </c>
      <c r="I15" s="19">
        <v>19823.400000000001</v>
      </c>
      <c r="J15" s="19">
        <v>5932.7</v>
      </c>
      <c r="K15" s="19">
        <v>2819.8</v>
      </c>
      <c r="L15" s="19">
        <v>3674.5</v>
      </c>
      <c r="M15" s="19">
        <v>1898.2</v>
      </c>
      <c r="N15" s="19">
        <v>571.79999999999995</v>
      </c>
      <c r="O15" s="19">
        <v>4926.3999999999996</v>
      </c>
      <c r="P15" s="17" t="s">
        <v>108</v>
      </c>
      <c r="Q15" s="6">
        <f t="shared" si="2"/>
        <v>33701</v>
      </c>
      <c r="R15" s="6">
        <f t="shared" si="0"/>
        <v>17386</v>
      </c>
      <c r="S15" s="6">
        <f t="shared" si="0"/>
        <v>9144.4</v>
      </c>
      <c r="T15" s="6">
        <f t="shared" si="0"/>
        <v>5594.1</v>
      </c>
      <c r="U15" s="6">
        <f t="shared" si="0"/>
        <v>6405.8</v>
      </c>
      <c r="V15" s="6">
        <f t="shared" si="0"/>
        <v>8922.2999999999993</v>
      </c>
      <c r="W15" s="125">
        <f t="shared" si="3"/>
        <v>33.701000000000001</v>
      </c>
      <c r="X15" s="125">
        <f t="shared" si="1"/>
        <v>17.385999999999999</v>
      </c>
      <c r="Y15" s="125">
        <f t="shared" si="1"/>
        <v>9.1443999999999992</v>
      </c>
      <c r="Z15" s="125">
        <f t="shared" si="1"/>
        <v>5.5941000000000001</v>
      </c>
      <c r="AA15" s="125">
        <f t="shared" si="1"/>
        <v>6.4058000000000002</v>
      </c>
      <c r="AB15" s="125">
        <f t="shared" si="1"/>
        <v>8.9222999999999999</v>
      </c>
    </row>
    <row r="16" spans="1:28" x14ac:dyDescent="0.25">
      <c r="A16" s="17" t="s">
        <v>66</v>
      </c>
      <c r="B16" s="19">
        <v>72580.399999999994</v>
      </c>
      <c r="C16" s="19">
        <v>29616.3</v>
      </c>
      <c r="D16" s="19">
        <v>17380</v>
      </c>
      <c r="E16" s="19">
        <v>6930</v>
      </c>
      <c r="F16" s="19">
        <v>4675.8</v>
      </c>
      <c r="G16" s="19">
        <v>7974.4</v>
      </c>
      <c r="H16" s="19">
        <v>6003.9</v>
      </c>
      <c r="I16" s="19">
        <v>15040.7</v>
      </c>
      <c r="J16" s="19">
        <v>5323.5</v>
      </c>
      <c r="K16" s="19">
        <v>1086</v>
      </c>
      <c r="L16" s="19">
        <v>1337.3</v>
      </c>
      <c r="M16" s="19">
        <v>2121.3000000000002</v>
      </c>
      <c r="N16" s="19">
        <v>638.79999999999995</v>
      </c>
      <c r="O16" s="19">
        <v>4533.8999999999996</v>
      </c>
      <c r="P16" s="17" t="s">
        <v>66</v>
      </c>
      <c r="Q16" s="6">
        <f t="shared" si="2"/>
        <v>34939.800000000003</v>
      </c>
      <c r="R16" s="6">
        <f t="shared" si="0"/>
        <v>18466</v>
      </c>
      <c r="S16" s="6">
        <f t="shared" si="0"/>
        <v>8267.2999999999993</v>
      </c>
      <c r="T16" s="6">
        <f t="shared" si="0"/>
        <v>6797.1</v>
      </c>
      <c r="U16" s="6">
        <f t="shared" si="0"/>
        <v>8613.1999999999989</v>
      </c>
      <c r="V16" s="6">
        <f t="shared" si="0"/>
        <v>10537.8</v>
      </c>
      <c r="W16" s="125">
        <f t="shared" si="3"/>
        <v>34.939800000000005</v>
      </c>
      <c r="X16" s="125">
        <f t="shared" si="1"/>
        <v>18.466000000000001</v>
      </c>
      <c r="Y16" s="125">
        <f t="shared" si="1"/>
        <v>8.2672999999999988</v>
      </c>
      <c r="Z16" s="125">
        <f t="shared" si="1"/>
        <v>6.7971000000000004</v>
      </c>
      <c r="AA16" s="125">
        <f t="shared" si="1"/>
        <v>8.6131999999999991</v>
      </c>
      <c r="AB16" s="125">
        <f t="shared" si="1"/>
        <v>10.537799999999999</v>
      </c>
    </row>
    <row r="17" spans="1:28" x14ac:dyDescent="0.25">
      <c r="A17" s="17" t="s">
        <v>67</v>
      </c>
      <c r="B17" s="19">
        <v>89336.9</v>
      </c>
      <c r="C17" s="19">
        <v>37925.199999999997</v>
      </c>
      <c r="D17" s="19">
        <v>21452.5</v>
      </c>
      <c r="E17" s="19">
        <v>8011.6</v>
      </c>
      <c r="F17" s="19">
        <v>4431.1000000000004</v>
      </c>
      <c r="G17" s="19">
        <v>8807.7999999999993</v>
      </c>
      <c r="H17" s="19">
        <v>8708.7000000000007</v>
      </c>
      <c r="I17" s="19">
        <v>24492.5</v>
      </c>
      <c r="J17" s="19">
        <v>5760</v>
      </c>
      <c r="K17" s="19">
        <v>1034.3</v>
      </c>
      <c r="L17" s="19">
        <v>9269.2000000000007</v>
      </c>
      <c r="M17" s="19">
        <v>2133.1999999999998</v>
      </c>
      <c r="N17" s="19">
        <v>743.2</v>
      </c>
      <c r="O17" s="19">
        <v>5552.6</v>
      </c>
      <c r="P17" s="266" t="s">
        <v>67</v>
      </c>
      <c r="Q17" s="20">
        <f t="shared" si="2"/>
        <v>43685.2</v>
      </c>
      <c r="R17" s="20">
        <f t="shared" si="0"/>
        <v>22486.799999999999</v>
      </c>
      <c r="S17" s="20">
        <f t="shared" si="0"/>
        <v>17280.800000000003</v>
      </c>
      <c r="T17" s="20">
        <f t="shared" si="0"/>
        <v>6564.3</v>
      </c>
      <c r="U17" s="20">
        <f t="shared" si="0"/>
        <v>9551</v>
      </c>
      <c r="V17" s="20">
        <f t="shared" si="0"/>
        <v>14261.300000000001</v>
      </c>
      <c r="W17" s="260">
        <f t="shared" si="3"/>
        <v>43.685199999999995</v>
      </c>
      <c r="X17" s="260">
        <f t="shared" si="1"/>
        <v>22.486799999999999</v>
      </c>
      <c r="Y17" s="260">
        <f t="shared" si="1"/>
        <v>17.280800000000003</v>
      </c>
      <c r="Z17" s="260">
        <f t="shared" si="1"/>
        <v>6.5643000000000002</v>
      </c>
      <c r="AA17" s="260">
        <f t="shared" si="1"/>
        <v>9.5510000000000002</v>
      </c>
      <c r="AB17" s="260">
        <f t="shared" si="1"/>
        <v>14.2613</v>
      </c>
    </row>
    <row r="18" spans="1:28" x14ac:dyDescent="0.25">
      <c r="A18" s="17" t="s">
        <v>68</v>
      </c>
      <c r="B18" s="19">
        <v>83220.800000000003</v>
      </c>
      <c r="C18" s="19">
        <v>35959.4</v>
      </c>
      <c r="D18" s="19">
        <v>19549.3</v>
      </c>
      <c r="E18" s="19">
        <v>7817.1</v>
      </c>
      <c r="F18" s="19">
        <v>4306.8999999999996</v>
      </c>
      <c r="G18" s="19">
        <v>7382.6</v>
      </c>
      <c r="H18" s="19">
        <v>8205.4</v>
      </c>
      <c r="I18" s="19">
        <v>21685.599999999999</v>
      </c>
      <c r="J18" s="19">
        <v>4786.3</v>
      </c>
      <c r="K18" s="19">
        <v>715</v>
      </c>
      <c r="L18" s="19">
        <v>8401</v>
      </c>
      <c r="M18" s="19">
        <v>2366.4</v>
      </c>
      <c r="N18" s="19">
        <v>901.5</v>
      </c>
      <c r="O18" s="19">
        <v>4515.3999999999996</v>
      </c>
      <c r="P18" s="266" t="s">
        <v>68</v>
      </c>
      <c r="Q18" s="20">
        <f t="shared" si="2"/>
        <v>40745.700000000004</v>
      </c>
      <c r="R18" s="20">
        <f t="shared" si="0"/>
        <v>20264.3</v>
      </c>
      <c r="S18" s="20">
        <f t="shared" si="0"/>
        <v>16218.1</v>
      </c>
      <c r="T18" s="20">
        <f t="shared" si="0"/>
        <v>6673.2999999999993</v>
      </c>
      <c r="U18" s="20">
        <f t="shared" si="0"/>
        <v>8284.1</v>
      </c>
      <c r="V18" s="20">
        <f t="shared" si="0"/>
        <v>12720.8</v>
      </c>
      <c r="W18" s="260">
        <f t="shared" si="3"/>
        <v>40.745700000000006</v>
      </c>
      <c r="X18" s="260">
        <f t="shared" si="1"/>
        <v>20.264299999999999</v>
      </c>
      <c r="Y18" s="260">
        <f t="shared" si="1"/>
        <v>16.2181</v>
      </c>
      <c r="Z18" s="260">
        <f t="shared" si="1"/>
        <v>6.6732999999999993</v>
      </c>
      <c r="AA18" s="260">
        <f t="shared" si="1"/>
        <v>8.2841000000000005</v>
      </c>
      <c r="AB18" s="260">
        <f t="shared" si="1"/>
        <v>12.720799999999999</v>
      </c>
    </row>
    <row r="19" spans="1:28" x14ac:dyDescent="0.25">
      <c r="A19" s="17" t="s">
        <v>69</v>
      </c>
      <c r="B19" s="19">
        <v>88533.3</v>
      </c>
      <c r="C19" s="19">
        <v>42575.9</v>
      </c>
      <c r="D19" s="19">
        <v>14580</v>
      </c>
      <c r="E19" s="19">
        <v>10940.9</v>
      </c>
      <c r="F19" s="19">
        <v>5217.6000000000004</v>
      </c>
      <c r="G19" s="19">
        <v>6936.4</v>
      </c>
      <c r="H19" s="19">
        <v>8282.5</v>
      </c>
      <c r="I19" s="19">
        <v>24560.6</v>
      </c>
      <c r="J19" s="19">
        <v>5728.2</v>
      </c>
      <c r="K19" s="19">
        <v>1222.9000000000001</v>
      </c>
      <c r="L19" s="19">
        <v>9302.9</v>
      </c>
      <c r="M19" s="19">
        <v>2508</v>
      </c>
      <c r="N19" s="19">
        <v>1038.2</v>
      </c>
      <c r="O19" s="19">
        <v>4760.5</v>
      </c>
      <c r="P19" s="266" t="s">
        <v>69</v>
      </c>
      <c r="Q19" s="20">
        <f t="shared" si="2"/>
        <v>48304.1</v>
      </c>
      <c r="R19" s="20">
        <f t="shared" si="0"/>
        <v>15802.9</v>
      </c>
      <c r="S19" s="20">
        <f t="shared" si="0"/>
        <v>20243.8</v>
      </c>
      <c r="T19" s="20">
        <f t="shared" si="0"/>
        <v>7725.6</v>
      </c>
      <c r="U19" s="20">
        <f t="shared" si="0"/>
        <v>7974.5999999999995</v>
      </c>
      <c r="V19" s="20">
        <f t="shared" si="0"/>
        <v>13043</v>
      </c>
      <c r="W19" s="260">
        <f t="shared" si="3"/>
        <v>48.304099999999998</v>
      </c>
      <c r="X19" s="260">
        <f t="shared" si="1"/>
        <v>15.802899999999999</v>
      </c>
      <c r="Y19" s="260">
        <f t="shared" si="1"/>
        <v>20.2438</v>
      </c>
      <c r="Z19" s="260">
        <f t="shared" si="1"/>
        <v>7.7256</v>
      </c>
      <c r="AA19" s="260">
        <f t="shared" si="1"/>
        <v>7.9745999999999997</v>
      </c>
      <c r="AB19" s="260">
        <f t="shared" si="1"/>
        <v>13.042999999999999</v>
      </c>
    </row>
    <row r="20" spans="1:28" x14ac:dyDescent="0.25">
      <c r="A20" s="17" t="s">
        <v>70</v>
      </c>
      <c r="B20" s="19">
        <v>107006.9</v>
      </c>
      <c r="C20" s="19">
        <v>49602.400000000001</v>
      </c>
      <c r="D20" s="19">
        <v>17115.599999999999</v>
      </c>
      <c r="E20" s="19">
        <v>9010.5</v>
      </c>
      <c r="F20" s="19">
        <v>11120.3</v>
      </c>
      <c r="G20" s="19">
        <v>12352.5</v>
      </c>
      <c r="H20" s="19">
        <v>7805.5</v>
      </c>
      <c r="I20" s="19">
        <v>31097.4</v>
      </c>
      <c r="J20" s="19">
        <v>9248.2999999999993</v>
      </c>
      <c r="K20" s="19">
        <v>1375.9</v>
      </c>
      <c r="L20" s="19">
        <v>12240.1</v>
      </c>
      <c r="M20" s="19">
        <v>1039.0999999999999</v>
      </c>
      <c r="N20" s="19">
        <v>1116.5</v>
      </c>
      <c r="O20" s="19">
        <v>6077.5</v>
      </c>
      <c r="P20" s="266" t="s">
        <v>70</v>
      </c>
      <c r="Q20" s="20">
        <f t="shared" si="2"/>
        <v>58850.7</v>
      </c>
      <c r="R20" s="20">
        <f t="shared" si="0"/>
        <v>18491.5</v>
      </c>
      <c r="S20" s="20">
        <f t="shared" si="0"/>
        <v>21250.6</v>
      </c>
      <c r="T20" s="20">
        <f t="shared" si="0"/>
        <v>12159.4</v>
      </c>
      <c r="U20" s="20">
        <f t="shared" si="0"/>
        <v>13469</v>
      </c>
      <c r="V20" s="20">
        <f t="shared" si="0"/>
        <v>13883</v>
      </c>
      <c r="W20" s="260">
        <f t="shared" si="3"/>
        <v>58.850699999999996</v>
      </c>
      <c r="X20" s="260">
        <f t="shared" si="1"/>
        <v>18.491499999999998</v>
      </c>
      <c r="Y20" s="260">
        <f t="shared" si="1"/>
        <v>21.250599999999999</v>
      </c>
      <c r="Z20" s="260">
        <f t="shared" si="1"/>
        <v>12.1594</v>
      </c>
      <c r="AA20" s="260">
        <f t="shared" si="1"/>
        <v>13.468999999999999</v>
      </c>
      <c r="AB20" s="260">
        <f t="shared" si="1"/>
        <v>13.882999999999999</v>
      </c>
    </row>
    <row r="21" spans="1:28" x14ac:dyDescent="0.25">
      <c r="A21" s="17" t="s">
        <v>71</v>
      </c>
      <c r="B21" s="19">
        <v>122322.4</v>
      </c>
      <c r="C21" s="19">
        <v>55872.7</v>
      </c>
      <c r="D21" s="19">
        <v>22981.4</v>
      </c>
      <c r="E21" s="19">
        <v>15345.7</v>
      </c>
      <c r="F21" s="19">
        <v>6527</v>
      </c>
      <c r="G21" s="19">
        <v>13239.4</v>
      </c>
      <c r="H21" s="19">
        <v>8356.2000000000007</v>
      </c>
      <c r="I21" s="19">
        <v>35363.4</v>
      </c>
      <c r="J21" s="19">
        <v>11288.1</v>
      </c>
      <c r="K21" s="19">
        <v>1789.7</v>
      </c>
      <c r="L21" s="19">
        <v>11025</v>
      </c>
      <c r="M21" s="19">
        <v>2444.1</v>
      </c>
      <c r="N21" s="19">
        <v>870.9</v>
      </c>
      <c r="O21" s="19">
        <v>7945.6</v>
      </c>
      <c r="P21" s="266" t="s">
        <v>71</v>
      </c>
      <c r="Q21" s="20">
        <f t="shared" si="2"/>
        <v>67160.800000000003</v>
      </c>
      <c r="R21" s="20">
        <f t="shared" si="0"/>
        <v>24771.100000000002</v>
      </c>
      <c r="S21" s="20">
        <f t="shared" si="0"/>
        <v>26370.7</v>
      </c>
      <c r="T21" s="20">
        <f t="shared" si="0"/>
        <v>8971.1</v>
      </c>
      <c r="U21" s="20">
        <f t="shared" si="0"/>
        <v>14110.3</v>
      </c>
      <c r="V21" s="20">
        <f t="shared" si="0"/>
        <v>16301.800000000001</v>
      </c>
      <c r="W21" s="260">
        <f t="shared" si="3"/>
        <v>67.160800000000009</v>
      </c>
      <c r="X21" s="260">
        <f t="shared" si="1"/>
        <v>24.771100000000001</v>
      </c>
      <c r="Y21" s="260">
        <f t="shared" si="1"/>
        <v>26.370699999999999</v>
      </c>
      <c r="Z21" s="260">
        <f t="shared" si="1"/>
        <v>8.9710999999999999</v>
      </c>
      <c r="AA21" s="260">
        <f t="shared" si="1"/>
        <v>14.110299999999999</v>
      </c>
      <c r="AB21" s="260">
        <f t="shared" si="1"/>
        <v>16.3018</v>
      </c>
    </row>
    <row r="22" spans="1:28" x14ac:dyDescent="0.25">
      <c r="A22" s="17" t="s">
        <v>72</v>
      </c>
      <c r="B22" s="19">
        <v>137926.6</v>
      </c>
      <c r="C22" s="19">
        <v>56918.6</v>
      </c>
      <c r="D22" s="19">
        <v>27301.200000000001</v>
      </c>
      <c r="E22" s="19">
        <v>18196.5</v>
      </c>
      <c r="F22" s="19">
        <v>11641.6</v>
      </c>
      <c r="G22" s="19">
        <v>15464.4</v>
      </c>
      <c r="H22" s="19">
        <v>8404.2999999999993</v>
      </c>
      <c r="I22" s="19">
        <v>29117.4</v>
      </c>
      <c r="J22" s="19">
        <v>7035.7</v>
      </c>
      <c r="K22" s="19">
        <v>1315</v>
      </c>
      <c r="L22" s="19">
        <v>11007.1</v>
      </c>
      <c r="M22" s="19">
        <v>1420.5</v>
      </c>
      <c r="N22" s="19">
        <v>1781.5</v>
      </c>
      <c r="O22" s="19">
        <v>6557.6</v>
      </c>
      <c r="P22" s="266" t="s">
        <v>72</v>
      </c>
      <c r="Q22" s="20">
        <f t="shared" si="2"/>
        <v>63954.299999999996</v>
      </c>
      <c r="R22" s="20">
        <f t="shared" si="0"/>
        <v>28616.2</v>
      </c>
      <c r="S22" s="20">
        <f t="shared" si="0"/>
        <v>29203.599999999999</v>
      </c>
      <c r="T22" s="20">
        <f t="shared" si="0"/>
        <v>13062.1</v>
      </c>
      <c r="U22" s="20">
        <f t="shared" si="0"/>
        <v>17245.900000000001</v>
      </c>
      <c r="V22" s="20">
        <f t="shared" si="0"/>
        <v>14961.9</v>
      </c>
      <c r="W22" s="260">
        <f t="shared" si="3"/>
        <v>63.954299999999996</v>
      </c>
      <c r="X22" s="260">
        <f t="shared" si="1"/>
        <v>28.616199999999999</v>
      </c>
      <c r="Y22" s="260">
        <f t="shared" si="1"/>
        <v>29.203599999999998</v>
      </c>
      <c r="Z22" s="260">
        <f t="shared" si="1"/>
        <v>13.062100000000001</v>
      </c>
      <c r="AA22" s="260">
        <f t="shared" si="1"/>
        <v>17.245900000000002</v>
      </c>
      <c r="AB22" s="260">
        <f t="shared" si="1"/>
        <v>14.9619</v>
      </c>
    </row>
    <row r="23" spans="1:28" x14ac:dyDescent="0.25">
      <c r="A23" s="17" t="s">
        <v>73</v>
      </c>
      <c r="B23" s="19">
        <v>127001.2</v>
      </c>
      <c r="C23" s="19">
        <v>56088</v>
      </c>
      <c r="D23" s="19">
        <v>24452.9</v>
      </c>
      <c r="E23" s="19">
        <v>17206</v>
      </c>
      <c r="F23" s="19">
        <v>5348.2</v>
      </c>
      <c r="G23" s="19">
        <v>15496.4</v>
      </c>
      <c r="H23" s="19">
        <v>8409.7999999999993</v>
      </c>
      <c r="I23" s="19">
        <v>31481.599999999999</v>
      </c>
      <c r="J23" s="19">
        <v>7593</v>
      </c>
      <c r="K23" s="19">
        <v>1702.7</v>
      </c>
      <c r="L23" s="19">
        <v>11854.4</v>
      </c>
      <c r="M23" s="19">
        <v>1846.3</v>
      </c>
      <c r="N23" s="19">
        <v>1875.1</v>
      </c>
      <c r="O23" s="19">
        <v>6610</v>
      </c>
      <c r="P23" s="266" t="s">
        <v>73</v>
      </c>
      <c r="Q23" s="20">
        <f t="shared" si="2"/>
        <v>63681</v>
      </c>
      <c r="R23" s="20">
        <f>D23+K23</f>
        <v>26155.600000000002</v>
      </c>
      <c r="S23" s="20">
        <f>E23+L23</f>
        <v>29060.400000000001</v>
      </c>
      <c r="T23" s="20">
        <f>F23+M23</f>
        <v>7194.5</v>
      </c>
      <c r="U23" s="20">
        <f>G23+N23</f>
        <v>17371.5</v>
      </c>
      <c r="V23" s="20">
        <f>H23+O23</f>
        <v>15019.8</v>
      </c>
      <c r="W23" s="260">
        <f t="shared" si="3"/>
        <v>63.680999999999997</v>
      </c>
      <c r="X23" s="260">
        <f t="shared" ref="X23" si="4">R23/1000</f>
        <v>26.155600000000003</v>
      </c>
      <c r="Y23" s="260">
        <f t="shared" ref="Y23" si="5">S23/1000</f>
        <v>29.060400000000001</v>
      </c>
      <c r="Z23" s="260">
        <f t="shared" ref="Z23" si="6">T23/1000</f>
        <v>7.1944999999999997</v>
      </c>
      <c r="AA23" s="260">
        <f t="shared" ref="AA23" si="7">U23/1000</f>
        <v>17.371500000000001</v>
      </c>
      <c r="AB23" s="260">
        <f t="shared" ref="AB23" si="8">V23/1000</f>
        <v>15.0198</v>
      </c>
    </row>
    <row r="24" spans="1:28" x14ac:dyDescent="0.25">
      <c r="A24" s="16" t="s">
        <v>580</v>
      </c>
    </row>
    <row r="25" spans="1:28" x14ac:dyDescent="0.25">
      <c r="A25" s="15" t="s">
        <v>109</v>
      </c>
    </row>
  </sheetData>
  <mergeCells count="4">
    <mergeCell ref="B5:H5"/>
    <mergeCell ref="I5:O5"/>
    <mergeCell ref="Q5:V5"/>
    <mergeCell ref="W5:A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A13" sqref="A13"/>
    </sheetView>
  </sheetViews>
  <sheetFormatPr defaultRowHeight="15" x14ac:dyDescent="0.25"/>
  <cols>
    <col min="1" max="1" width="33.7109375" customWidth="1"/>
    <col min="2" max="11" width="6.42578125" customWidth="1"/>
  </cols>
  <sheetData>
    <row r="1" spans="1:13" ht="18" customHeight="1" x14ac:dyDescent="0.25">
      <c r="A1" s="7" t="s">
        <v>553</v>
      </c>
    </row>
    <row r="2" spans="1:13" x14ac:dyDescent="0.25">
      <c r="A2" s="7" t="s">
        <v>114</v>
      </c>
    </row>
    <row r="4" spans="1:13" x14ac:dyDescent="0.25">
      <c r="A4" s="12"/>
      <c r="B4" s="177">
        <v>2007</v>
      </c>
      <c r="C4" s="24">
        <v>2008</v>
      </c>
      <c r="D4" s="24">
        <v>2009</v>
      </c>
      <c r="E4" s="24">
        <v>2010</v>
      </c>
      <c r="F4" s="24">
        <v>2011</v>
      </c>
      <c r="G4" s="24">
        <v>2012</v>
      </c>
      <c r="H4" s="24">
        <v>2013</v>
      </c>
      <c r="I4" s="24">
        <v>2014</v>
      </c>
      <c r="J4" s="24">
        <v>2015</v>
      </c>
      <c r="K4" s="24">
        <v>2016</v>
      </c>
    </row>
    <row r="5" spans="1:13" x14ac:dyDescent="0.25">
      <c r="A5" s="12" t="s">
        <v>110</v>
      </c>
      <c r="B5" s="21">
        <v>6.4978397862794504</v>
      </c>
      <c r="C5" s="176">
        <v>8.3155106157248202</v>
      </c>
      <c r="D5" s="176">
        <v>7.9813340000000004</v>
      </c>
      <c r="E5" s="176">
        <v>7.2571289999999999</v>
      </c>
      <c r="F5" s="176">
        <v>7.2405059999999999</v>
      </c>
      <c r="G5" s="176">
        <v>7.2292820000000004</v>
      </c>
      <c r="H5" s="176">
        <v>5.2772300000000003</v>
      </c>
      <c r="I5" s="176">
        <v>3.9398520000000001</v>
      </c>
      <c r="J5" s="176">
        <v>2.5225812000000003</v>
      </c>
      <c r="K5" s="176">
        <v>9.2109399999999994E-2</v>
      </c>
      <c r="L5" s="22"/>
    </row>
    <row r="6" spans="1:13" x14ac:dyDescent="0.25">
      <c r="A6" s="12" t="s">
        <v>111</v>
      </c>
      <c r="B6" s="21"/>
      <c r="C6" s="176"/>
      <c r="D6" s="176"/>
      <c r="E6" s="176"/>
      <c r="F6" s="176"/>
      <c r="G6" s="176"/>
      <c r="H6" s="176">
        <v>2.1986119999999998</v>
      </c>
      <c r="I6" s="176">
        <v>3.5944919999999998</v>
      </c>
      <c r="J6" s="176">
        <v>6.3502919999999996</v>
      </c>
      <c r="K6" s="176">
        <v>8.6974350000000005</v>
      </c>
      <c r="L6" s="22"/>
    </row>
    <row r="7" spans="1:13" x14ac:dyDescent="0.25">
      <c r="A7" s="12" t="s">
        <v>571</v>
      </c>
      <c r="B7" s="21">
        <v>18.973221019263001</v>
      </c>
      <c r="C7" s="176">
        <v>24.740838265182202</v>
      </c>
      <c r="D7" s="176">
        <v>23.9045926910639</v>
      </c>
      <c r="E7" s="176">
        <v>23.0467961090588</v>
      </c>
      <c r="F7" s="176">
        <v>23.046796000000001</v>
      </c>
      <c r="G7" s="176">
        <v>22.969591999999999</v>
      </c>
      <c r="H7" s="176">
        <v>17.441952000000001</v>
      </c>
      <c r="I7" s="176">
        <v>4.1642400000000004</v>
      </c>
      <c r="J7" s="176">
        <v>1.08389</v>
      </c>
      <c r="K7" s="176">
        <v>0.79803999999999997</v>
      </c>
      <c r="L7" s="22"/>
    </row>
    <row r="8" spans="1:13" x14ac:dyDescent="0.25">
      <c r="A8" s="12" t="s">
        <v>112</v>
      </c>
      <c r="B8" s="21"/>
      <c r="C8" s="176"/>
      <c r="D8" s="176"/>
      <c r="E8" s="176"/>
      <c r="F8" s="176"/>
      <c r="G8" s="176"/>
      <c r="H8" s="176">
        <v>6.0330000000000004</v>
      </c>
      <c r="I8" s="176">
        <v>19.3109</v>
      </c>
      <c r="J8" s="176">
        <v>22.530193000000001</v>
      </c>
      <c r="K8" s="176">
        <v>22.530193000000001</v>
      </c>
      <c r="L8" s="22"/>
    </row>
    <row r="9" spans="1:13" x14ac:dyDescent="0.25">
      <c r="A9" s="12" t="s">
        <v>113</v>
      </c>
      <c r="B9" s="21">
        <v>6.2033800000000001</v>
      </c>
      <c r="C9" s="176">
        <v>8.1008779999999998</v>
      </c>
      <c r="D9" s="176">
        <v>7.7615530000000001</v>
      </c>
      <c r="E9" s="176">
        <v>7.2016369999999998</v>
      </c>
      <c r="F9" s="176">
        <v>7.1839890000000004</v>
      </c>
      <c r="G9" s="176">
        <v>7.159923</v>
      </c>
      <c r="H9" s="176">
        <v>7.159923</v>
      </c>
      <c r="I9" s="176">
        <v>8.4139339999999994</v>
      </c>
      <c r="J9" s="176">
        <v>9.2553269999999994</v>
      </c>
      <c r="K9" s="176">
        <v>13.882991000000001</v>
      </c>
      <c r="L9" s="22"/>
    </row>
    <row r="10" spans="1:13" x14ac:dyDescent="0.25">
      <c r="A10" s="1"/>
      <c r="B10" s="3">
        <f>SUM(B5:B9)</f>
        <v>31.674440805542449</v>
      </c>
      <c r="C10" s="3">
        <f t="shared" ref="C10:K10" si="0">SUM(C5:C9)</f>
        <v>41.157226880907025</v>
      </c>
      <c r="D10" s="3">
        <f t="shared" si="0"/>
        <v>39.6474796910639</v>
      </c>
      <c r="E10" s="3">
        <f t="shared" si="0"/>
        <v>37.505562109058801</v>
      </c>
      <c r="F10" s="3">
        <f t="shared" si="0"/>
        <v>37.471291000000001</v>
      </c>
      <c r="G10" s="3">
        <f t="shared" si="0"/>
        <v>37.358797000000003</v>
      </c>
      <c r="H10" s="3">
        <f t="shared" si="0"/>
        <v>38.110717000000001</v>
      </c>
      <c r="I10" s="3">
        <f t="shared" si="0"/>
        <v>39.423417999999998</v>
      </c>
      <c r="J10" s="3">
        <f t="shared" si="0"/>
        <v>41.742283200000003</v>
      </c>
      <c r="K10" s="3">
        <f t="shared" si="0"/>
        <v>46.000768399999998</v>
      </c>
      <c r="L10" s="22"/>
    </row>
    <row r="12" spans="1:13" x14ac:dyDescent="0.25">
      <c r="C12" s="69"/>
      <c r="D12" s="69"/>
      <c r="E12" s="69"/>
      <c r="F12" s="69"/>
      <c r="G12" s="69"/>
      <c r="H12" s="69"/>
      <c r="I12" s="69"/>
      <c r="J12" s="69"/>
      <c r="K12" s="69"/>
      <c r="M12" s="6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B21" sqref="B21"/>
    </sheetView>
  </sheetViews>
  <sheetFormatPr defaultRowHeight="15" x14ac:dyDescent="0.25"/>
  <cols>
    <col min="2" max="3" width="13.42578125" customWidth="1"/>
    <col min="4" max="4" width="12.42578125" customWidth="1"/>
    <col min="5" max="5" width="13.42578125" customWidth="1"/>
    <col min="6" max="9" width="11.42578125" customWidth="1"/>
  </cols>
  <sheetData>
    <row r="1" spans="1:9" x14ac:dyDescent="0.25">
      <c r="A1" s="7" t="s">
        <v>554</v>
      </c>
    </row>
    <row r="2" spans="1:9" x14ac:dyDescent="0.25">
      <c r="A2" s="7" t="s">
        <v>114</v>
      </c>
    </row>
    <row r="4" spans="1:9" ht="60" x14ac:dyDescent="0.25">
      <c r="A4" s="175"/>
      <c r="B4" s="137" t="s">
        <v>116</v>
      </c>
      <c r="C4" s="137" t="s">
        <v>550</v>
      </c>
      <c r="D4" s="137" t="s">
        <v>117</v>
      </c>
      <c r="E4" s="137" t="s">
        <v>604</v>
      </c>
      <c r="F4" s="99" t="s">
        <v>608</v>
      </c>
      <c r="G4" s="99" t="s">
        <v>606</v>
      </c>
      <c r="H4" s="166" t="s">
        <v>605</v>
      </c>
      <c r="I4" s="166" t="s">
        <v>607</v>
      </c>
    </row>
    <row r="5" spans="1:9" x14ac:dyDescent="0.25">
      <c r="A5" s="267">
        <v>2008</v>
      </c>
      <c r="B5" s="45">
        <v>8939933.5651336294</v>
      </c>
      <c r="C5" s="45">
        <v>5425537.5459436784</v>
      </c>
      <c r="D5" s="45">
        <v>5295714.8443605704</v>
      </c>
      <c r="E5" s="45">
        <v>13406183.752726082</v>
      </c>
      <c r="F5" s="99"/>
      <c r="G5" s="99"/>
      <c r="H5" s="166"/>
      <c r="I5" s="166"/>
    </row>
    <row r="6" spans="1:9" x14ac:dyDescent="0.25">
      <c r="A6" s="267">
        <v>2009</v>
      </c>
      <c r="B6" s="45">
        <v>8764509.5945700668</v>
      </c>
      <c r="C6" s="45">
        <v>5326819.8229647344</v>
      </c>
      <c r="D6" s="45">
        <v>5070062.5087239407</v>
      </c>
      <c r="E6" s="45">
        <v>12724534.764805136</v>
      </c>
      <c r="F6" s="173">
        <v>0.27487078169273799</v>
      </c>
      <c r="G6" s="173">
        <v>0.16705864861872088</v>
      </c>
      <c r="H6" s="173">
        <v>0.15900627752947949</v>
      </c>
      <c r="I6" s="173">
        <v>0.39906429215906158</v>
      </c>
    </row>
    <row r="7" spans="1:9" x14ac:dyDescent="0.25">
      <c r="A7" s="267">
        <v>2010</v>
      </c>
      <c r="B7" s="45">
        <v>8348997.0845000017</v>
      </c>
      <c r="C7" s="45">
        <v>4993003.1040000003</v>
      </c>
      <c r="D7" s="45">
        <v>4651777.4355000015</v>
      </c>
      <c r="E7" s="45">
        <v>12310147.266000008</v>
      </c>
      <c r="F7" s="173">
        <v>0.27550877039215094</v>
      </c>
      <c r="G7" s="173">
        <v>0.16476423836595636</v>
      </c>
      <c r="H7" s="173">
        <v>0.15350412371946712</v>
      </c>
      <c r="I7" s="173">
        <v>0.40622286752242548</v>
      </c>
    </row>
    <row r="8" spans="1:9" x14ac:dyDescent="0.25">
      <c r="A8" s="267">
        <v>2011</v>
      </c>
      <c r="B8" s="45">
        <v>8347991.3985000001</v>
      </c>
      <c r="C8" s="45">
        <v>5022890.8909999998</v>
      </c>
      <c r="D8" s="45">
        <v>4693374.1325000022</v>
      </c>
      <c r="E8" s="45">
        <v>12223045.30800001</v>
      </c>
      <c r="F8" s="173">
        <v>0.27562677827556997</v>
      </c>
      <c r="G8" s="173">
        <v>0.16584147824646767</v>
      </c>
      <c r="H8" s="173">
        <v>0.15496177818478782</v>
      </c>
      <c r="I8" s="173">
        <v>0.40356996529317452</v>
      </c>
    </row>
    <row r="9" spans="1:9" x14ac:dyDescent="0.25">
      <c r="A9" s="267">
        <v>2012</v>
      </c>
      <c r="B9" s="45">
        <v>8132120.9000000013</v>
      </c>
      <c r="C9" s="45">
        <v>5205751</v>
      </c>
      <c r="D9" s="45">
        <v>4759800.5999999996</v>
      </c>
      <c r="E9" s="45">
        <v>12101201.5</v>
      </c>
      <c r="F9" s="173">
        <v>0.26928556674000498</v>
      </c>
      <c r="G9" s="173">
        <v>0.17238228816081022</v>
      </c>
      <c r="H9" s="173">
        <v>0.15761516803573536</v>
      </c>
      <c r="I9" s="173">
        <v>0.40071697706344944</v>
      </c>
    </row>
    <row r="10" spans="1:9" x14ac:dyDescent="0.25">
      <c r="A10" s="267">
        <v>2013</v>
      </c>
      <c r="B10" s="45">
        <v>8721547.1000000015</v>
      </c>
      <c r="C10" s="45">
        <v>5326718</v>
      </c>
      <c r="D10" s="45">
        <v>4729362.3999999994</v>
      </c>
      <c r="E10" s="45">
        <v>12173166.5</v>
      </c>
      <c r="F10" s="173">
        <v>0.28178750761612131</v>
      </c>
      <c r="G10" s="173">
        <v>0.17210278999627601</v>
      </c>
      <c r="H10" s="173">
        <v>0.15280261953861343</v>
      </c>
      <c r="I10" s="173">
        <v>0.39330708284898924</v>
      </c>
    </row>
    <row r="11" spans="1:9" x14ac:dyDescent="0.25">
      <c r="A11" s="267">
        <v>2014</v>
      </c>
      <c r="B11" s="45">
        <v>8933303</v>
      </c>
      <c r="C11" s="45">
        <v>5246782</v>
      </c>
      <c r="D11" s="45">
        <v>4871598</v>
      </c>
      <c r="E11" s="45">
        <v>11899384</v>
      </c>
      <c r="F11" s="173">
        <v>0.28862665703899643</v>
      </c>
      <c r="G11" s="173">
        <v>0.16951861465712958</v>
      </c>
      <c r="H11" s="173">
        <v>0.15739677084476603</v>
      </c>
      <c r="I11" s="173">
        <v>0.38445795745910794</v>
      </c>
    </row>
    <row r="12" spans="1:9" x14ac:dyDescent="0.25">
      <c r="A12" s="267">
        <v>2015</v>
      </c>
      <c r="B12" s="45">
        <v>9287007</v>
      </c>
      <c r="C12" s="45">
        <v>5492849</v>
      </c>
      <c r="D12" s="45">
        <v>5140484</v>
      </c>
      <c r="E12" s="45">
        <v>12543533</v>
      </c>
      <c r="F12" s="173">
        <v>0.28607205923951218</v>
      </c>
      <c r="G12" s="173">
        <v>0.16919881986970561</v>
      </c>
      <c r="H12" s="173">
        <v>0.15834475449063024</v>
      </c>
      <c r="I12" s="173">
        <v>0.38638436640015195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G36" sqref="G36"/>
    </sheetView>
  </sheetViews>
  <sheetFormatPr defaultRowHeight="15" x14ac:dyDescent="0.25"/>
  <cols>
    <col min="2" max="5" width="10.85546875" customWidth="1"/>
  </cols>
  <sheetData>
    <row r="1" spans="1:6" x14ac:dyDescent="0.25">
      <c r="A1" s="7" t="s">
        <v>555</v>
      </c>
    </row>
    <row r="2" spans="1:6" x14ac:dyDescent="0.25">
      <c r="A2" s="7" t="s">
        <v>125</v>
      </c>
    </row>
    <row r="3" spans="1:6" x14ac:dyDescent="0.25">
      <c r="A3" s="37" t="s">
        <v>437</v>
      </c>
    </row>
    <row r="4" spans="1:6" ht="15.75" thickBot="1" x14ac:dyDescent="0.3"/>
    <row r="5" spans="1:6" x14ac:dyDescent="0.25">
      <c r="A5" s="298"/>
      <c r="B5" s="300" t="s">
        <v>115</v>
      </c>
      <c r="C5" s="301"/>
      <c r="D5" s="301"/>
      <c r="E5" s="301"/>
      <c r="F5" s="302"/>
    </row>
    <row r="6" spans="1:6" ht="51.75" customHeight="1" x14ac:dyDescent="0.25">
      <c r="A6" s="299"/>
      <c r="B6" s="26" t="s">
        <v>116</v>
      </c>
      <c r="C6" s="2" t="s">
        <v>549</v>
      </c>
      <c r="D6" s="2" t="s">
        <v>117</v>
      </c>
      <c r="E6" s="2" t="s">
        <v>550</v>
      </c>
      <c r="F6" s="27" t="s">
        <v>10</v>
      </c>
    </row>
    <row r="7" spans="1:6" x14ac:dyDescent="0.25">
      <c r="A7" s="28" t="s">
        <v>118</v>
      </c>
      <c r="B7" s="29">
        <v>0.5</v>
      </c>
      <c r="C7" s="30">
        <v>0.4</v>
      </c>
      <c r="D7" s="30">
        <v>0.77777777777777779</v>
      </c>
      <c r="E7" s="30">
        <v>0.26666666666666666</v>
      </c>
      <c r="F7" s="31">
        <v>0.41333333333333333</v>
      </c>
    </row>
    <row r="8" spans="1:6" x14ac:dyDescent="0.25">
      <c r="A8" s="32" t="s">
        <v>119</v>
      </c>
      <c r="B8" s="29">
        <v>0.68571428571428572</v>
      </c>
      <c r="C8" s="30">
        <v>0.59090909090909094</v>
      </c>
      <c r="D8" s="30">
        <v>0.6428571428571429</v>
      </c>
      <c r="E8" s="30">
        <v>0.48484848484848486</v>
      </c>
      <c r="F8" s="31">
        <v>0.59523809523809523</v>
      </c>
    </row>
    <row r="9" spans="1:6" x14ac:dyDescent="0.25">
      <c r="A9" s="32" t="s">
        <v>120</v>
      </c>
      <c r="B9" s="29">
        <v>0.5</v>
      </c>
      <c r="C9" s="30">
        <v>0.39393939393939392</v>
      </c>
      <c r="D9" s="30">
        <v>0.5</v>
      </c>
      <c r="E9" s="30">
        <v>0.30434782608695654</v>
      </c>
      <c r="F9" s="31">
        <v>0.40476190476190477</v>
      </c>
    </row>
    <row r="10" spans="1:6" x14ac:dyDescent="0.25">
      <c r="A10" s="32" t="s">
        <v>121</v>
      </c>
      <c r="B10" s="29">
        <v>0.23076923076923078</v>
      </c>
      <c r="C10" s="30">
        <v>0.22222222222222221</v>
      </c>
      <c r="D10" s="30">
        <v>0.26666666666666666</v>
      </c>
      <c r="E10" s="30">
        <v>0.18309859154929578</v>
      </c>
      <c r="F10" s="31">
        <v>0.21649484536082475</v>
      </c>
    </row>
    <row r="11" spans="1:6" x14ac:dyDescent="0.25">
      <c r="A11" s="32" t="s">
        <v>122</v>
      </c>
      <c r="B11" s="29">
        <v>9.7560975609756101E-2</v>
      </c>
      <c r="C11" s="30">
        <v>0.13978494623655913</v>
      </c>
      <c r="D11" s="30">
        <v>0.21739130434782608</v>
      </c>
      <c r="E11" s="30">
        <v>0.1111111111111111</v>
      </c>
      <c r="F11" s="31">
        <v>0.13100436681222707</v>
      </c>
    </row>
    <row r="12" spans="1:6" x14ac:dyDescent="0.25">
      <c r="A12" s="32" t="s">
        <v>123</v>
      </c>
      <c r="B12" s="29">
        <v>0.28000000000000003</v>
      </c>
      <c r="C12" s="30">
        <v>0.21212121212121213</v>
      </c>
      <c r="D12" s="30">
        <v>0.35294117647058826</v>
      </c>
      <c r="E12" s="30">
        <v>0.18840579710144928</v>
      </c>
      <c r="F12" s="31">
        <v>0.22978723404255319</v>
      </c>
    </row>
    <row r="13" spans="1:6" ht="15.75" thickBot="1" x14ac:dyDescent="0.3">
      <c r="A13" s="33" t="s">
        <v>124</v>
      </c>
      <c r="B13" s="34">
        <v>0.2711864406779661</v>
      </c>
      <c r="C13" s="35">
        <v>0.16822429906542055</v>
      </c>
      <c r="D13" s="35">
        <v>0.27272727272727271</v>
      </c>
      <c r="E13" s="35">
        <v>0.13095238095238096</v>
      </c>
      <c r="F13" s="36">
        <v>0.19014084507042253</v>
      </c>
    </row>
  </sheetData>
  <mergeCells count="2">
    <mergeCell ref="A5:A6"/>
    <mergeCell ref="B5:F5"/>
  </mergeCells>
  <conditionalFormatting sqref="B7:F13">
    <cfRule type="colorScale" priority="1">
      <colorScale>
        <cfvo type="min"/>
        <cfvo type="max"/>
        <color rgb="FFFCFCFF"/>
        <color rgb="FF63BE7B"/>
      </colorScale>
    </cfRule>
    <cfRule type="colorScale" priority="2">
      <colorScale>
        <cfvo type="min"/>
        <cfvo type="percentile" val="50"/>
        <cfvo type="max"/>
        <color rgb="FFF8696B"/>
        <color rgb="FFFCFCFF"/>
        <color rgb="FF5A8AC6"/>
      </colorScale>
    </cfRule>
  </conditionalFormatting>
  <conditionalFormatting sqref="B7:F13">
    <cfRule type="colorScale" priority="3">
      <colorScale>
        <cfvo type="min"/>
        <cfvo type="percentile" val="50"/>
        <cfvo type="max"/>
        <color rgb="FFF8696B"/>
        <color rgb="FFFCFCFF"/>
        <color rgb="FF5A8AC6"/>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38</vt:i4>
      </vt:variant>
    </vt:vector>
  </HeadingPairs>
  <TitlesOfParts>
    <vt:vector size="38" baseType="lpstr">
      <vt:lpstr>1.1</vt:lpstr>
      <vt:lpstr>1.2</vt:lpstr>
      <vt:lpstr>1.3</vt:lpstr>
      <vt:lpstr>1.4</vt:lpstr>
      <vt:lpstr>1.5</vt:lpstr>
      <vt:lpstr>1.6</vt:lpstr>
      <vt:lpstr>1.7</vt:lpstr>
      <vt:lpstr>1.8</vt:lpstr>
      <vt:lpstr>T1.1</vt:lpstr>
      <vt:lpstr>T1.2</vt:lpstr>
      <vt:lpstr>1.9</vt:lpstr>
      <vt:lpstr>1.10</vt:lpstr>
      <vt:lpstr>1.11</vt:lpstr>
      <vt:lpstr>2.1</vt:lpstr>
      <vt:lpstr>2.2</vt:lpstr>
      <vt:lpstr>2.3</vt:lpstr>
      <vt:lpstr>2.4</vt:lpstr>
      <vt:lpstr>2.5</vt:lpstr>
      <vt:lpstr>2.6</vt:lpstr>
      <vt:lpstr>2.7</vt:lpstr>
      <vt:lpstr>2.8</vt:lpstr>
      <vt:lpstr>2.9</vt:lpstr>
      <vt:lpstr>3.1</vt:lpstr>
      <vt:lpstr>3.2</vt:lpstr>
      <vt:lpstr>3.3&amp;T3.1</vt:lpstr>
      <vt:lpstr>3.4</vt:lpstr>
      <vt:lpstr>3.5</vt:lpstr>
      <vt:lpstr>T4.1.</vt:lpstr>
      <vt:lpstr>4.1</vt:lpstr>
      <vt:lpstr>4.2</vt:lpstr>
      <vt:lpstr>4.3</vt:lpstr>
      <vt:lpstr>4.4</vt:lpstr>
      <vt:lpstr>4.5</vt:lpstr>
      <vt:lpstr>4.6</vt:lpstr>
      <vt:lpstr>4.7</vt:lpstr>
      <vt:lpstr>4.8</vt:lpstr>
      <vt:lpstr>4.9</vt:lpstr>
      <vt:lpstr>4.10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 Raudvere</dc:creator>
  <cp:lastModifiedBy>Maarja Sillaste</cp:lastModifiedBy>
  <dcterms:created xsi:type="dcterms:W3CDTF">2016-07-08T11:17:18Z</dcterms:created>
  <dcterms:modified xsi:type="dcterms:W3CDTF">2017-03-31T11:02:37Z</dcterms:modified>
</cp:coreProperties>
</file>